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Arastirma\users\Ahmet\Alpha_Tracker\"/>
    </mc:Choice>
  </mc:AlternateContent>
  <bookViews>
    <workbookView xWindow="120" yWindow="60" windowWidth="19020" windowHeight="10905"/>
  </bookViews>
  <sheets>
    <sheet name="Sonuc" sheetId="8" r:id="rId1"/>
    <sheet name="X1" sheetId="3" state="hidden" r:id="rId2"/>
    <sheet name="X2" sheetId="12" state="hidden" r:id="rId3"/>
    <sheet name="X3" sheetId="13" state="hidden" r:id="rId4"/>
    <sheet name="X4" sheetId="14" state="hidden" r:id="rId5"/>
    <sheet name="X5" sheetId="15" state="hidden" r:id="rId6"/>
    <sheet name="X6" sheetId="16" state="hidden" r:id="rId7"/>
    <sheet name="Alf" sheetId="7" state="hidden" r:id="rId8"/>
  </sheets>
  <definedNames>
    <definedName name="_xlnm._FilterDatabase" localSheetId="0" hidden="1">Sonuc!$B$47:$S$552</definedName>
    <definedName name="_xlnm.Print_Area" localSheetId="0">Sonuc!$B$1:$S$45</definedName>
  </definedNames>
  <calcPr calcId="152511"/>
</workbook>
</file>

<file path=xl/calcChain.xml><?xml version="1.0" encoding="utf-8"?>
<calcChain xmlns="http://schemas.openxmlformats.org/spreadsheetml/2006/main">
  <c r="J4" i="7" l="1"/>
  <c r="A6" i="7"/>
  <c r="A7" i="7" s="1"/>
  <c r="A25" i="7" s="1"/>
  <c r="A8" i="7"/>
  <c r="A9" i="7" s="1"/>
  <c r="A10" i="7"/>
  <c r="A11" i="7" s="1"/>
  <c r="A23" i="7"/>
  <c r="A24" i="7"/>
  <c r="A26" i="7"/>
  <c r="E6" i="7"/>
  <c r="E7" i="7"/>
  <c r="E8" i="7" s="1"/>
  <c r="A46" i="7"/>
  <c r="A47" i="7"/>
  <c r="A48" i="7" s="1"/>
  <c r="A63" i="7"/>
  <c r="A64" i="7"/>
  <c r="E46" i="7"/>
  <c r="A85" i="7"/>
  <c r="A86" i="7" s="1"/>
  <c r="A87" i="7"/>
  <c r="A88" i="7" s="1"/>
  <c r="A102" i="7"/>
  <c r="A103" i="7"/>
  <c r="E85" i="7"/>
  <c r="E86" i="7"/>
  <c r="E87" i="7"/>
  <c r="A123" i="7"/>
  <c r="A141" i="7" s="1"/>
  <c r="A124" i="7"/>
  <c r="A125" i="7" s="1"/>
  <c r="A126" i="7"/>
  <c r="A127" i="7"/>
  <c r="A140" i="7"/>
  <c r="A142" i="7"/>
  <c r="A143" i="7"/>
  <c r="A144" i="7"/>
  <c r="E123" i="7"/>
  <c r="E124" i="7"/>
  <c r="E125" i="7"/>
  <c r="E126" i="7"/>
  <c r="E127" i="7" s="1"/>
  <c r="E128" i="7"/>
  <c r="E129" i="7" s="1"/>
  <c r="A161" i="7"/>
  <c r="A178" i="7"/>
  <c r="A179" i="7"/>
  <c r="E161" i="7"/>
  <c r="E162" i="7" s="1"/>
  <c r="A200" i="7"/>
  <c r="A201" i="7"/>
  <c r="A202" i="7" s="1"/>
  <c r="A217" i="7"/>
  <c r="A218" i="7"/>
  <c r="A219" i="7"/>
  <c r="E200" i="7"/>
  <c r="B3" i="16"/>
  <c r="E130" i="7" l="1"/>
  <c r="A106" i="7"/>
  <c r="A89" i="7"/>
  <c r="A66" i="7"/>
  <c r="A49" i="7"/>
  <c r="E163" i="7"/>
  <c r="A65" i="7"/>
  <c r="A105" i="7"/>
  <c r="A203" i="7"/>
  <c r="A220" i="7"/>
  <c r="A145" i="7"/>
  <c r="A128" i="7"/>
  <c r="E9" i="7"/>
  <c r="E201" i="7"/>
  <c r="E88" i="7"/>
  <c r="A27" i="7"/>
  <c r="A29" i="7"/>
  <c r="A12" i="7"/>
  <c r="A162" i="7"/>
  <c r="A28" i="7"/>
  <c r="A104" i="7"/>
  <c r="E47" i="7"/>
  <c r="A129" i="7" l="1"/>
  <c r="A146" i="7"/>
  <c r="A90" i="7"/>
  <c r="A107" i="7"/>
  <c r="E48" i="7"/>
  <c r="A163" i="7"/>
  <c r="A180" i="7"/>
  <c r="A204" i="7"/>
  <c r="A221" i="7"/>
  <c r="E202" i="7"/>
  <c r="E164" i="7"/>
  <c r="E131" i="7"/>
  <c r="A13" i="7"/>
  <c r="A30" i="7"/>
  <c r="E10" i="7"/>
  <c r="A50" i="7"/>
  <c r="A67" i="7"/>
  <c r="E89" i="7"/>
  <c r="E11" i="7" l="1"/>
  <c r="E90" i="7"/>
  <c r="E49" i="7"/>
  <c r="E165" i="7"/>
  <c r="E203" i="7"/>
  <c r="A181" i="7"/>
  <c r="A164" i="7"/>
  <c r="A31" i="7"/>
  <c r="A14" i="7"/>
  <c r="A68" i="7"/>
  <c r="A51" i="7"/>
  <c r="E132" i="7"/>
  <c r="A222" i="7"/>
  <c r="A205" i="7"/>
  <c r="A108" i="7"/>
  <c r="A91" i="7"/>
  <c r="A147" i="7"/>
  <c r="A130" i="7"/>
  <c r="A92" i="7" l="1"/>
  <c r="A109" i="7"/>
  <c r="A223" i="7"/>
  <c r="A206" i="7"/>
  <c r="E91" i="7"/>
  <c r="E204" i="7"/>
  <c r="E133" i="7"/>
  <c r="A182" i="7"/>
  <c r="A165" i="7"/>
  <c r="E50" i="7"/>
  <c r="A148" i="7"/>
  <c r="A131" i="7"/>
  <c r="A15" i="7"/>
  <c r="A32" i="7"/>
  <c r="A52" i="7"/>
  <c r="A69" i="7"/>
  <c r="E166" i="7"/>
  <c r="E12" i="7"/>
  <c r="A70" i="7" l="1"/>
  <c r="A53" i="7"/>
  <c r="A132" i="7"/>
  <c r="A149" i="7"/>
  <c r="E51" i="7"/>
  <c r="E134" i="7"/>
  <c r="A166" i="7"/>
  <c r="A183" i="7"/>
  <c r="E205" i="7"/>
  <c r="A207" i="7"/>
  <c r="A224" i="7"/>
  <c r="E13" i="7"/>
  <c r="E167" i="7"/>
  <c r="A33" i="7"/>
  <c r="A16" i="7"/>
  <c r="E92" i="7"/>
  <c r="A110" i="7"/>
  <c r="A93" i="7"/>
  <c r="A167" i="7" l="1"/>
  <c r="A184" i="7"/>
  <c r="E168" i="7"/>
  <c r="A225" i="7"/>
  <c r="A208" i="7"/>
  <c r="A133" i="7"/>
  <c r="A150" i="7"/>
  <c r="A54" i="7"/>
  <c r="A71" i="7"/>
  <c r="A94" i="7"/>
  <c r="A111" i="7"/>
  <c r="E14" i="7"/>
  <c r="E135" i="7"/>
  <c r="A17" i="7"/>
  <c r="A34" i="7"/>
  <c r="E93" i="7"/>
  <c r="E206" i="7"/>
  <c r="E52" i="7"/>
  <c r="E136" i="7" l="1"/>
  <c r="E94" i="7"/>
  <c r="A72" i="7"/>
  <c r="A55" i="7"/>
  <c r="E15" i="7"/>
  <c r="E169" i="7"/>
  <c r="A35" i="7"/>
  <c r="A18" i="7"/>
  <c r="A112" i="7"/>
  <c r="A95" i="7"/>
  <c r="A168" i="7"/>
  <c r="A185" i="7"/>
  <c r="A151" i="7"/>
  <c r="A134" i="7"/>
  <c r="E53" i="7"/>
  <c r="A209" i="7"/>
  <c r="A226" i="7"/>
  <c r="E207" i="7"/>
  <c r="A19" i="7" l="1"/>
  <c r="A36" i="7"/>
  <c r="A210" i="7"/>
  <c r="A227" i="7"/>
  <c r="E170" i="7"/>
  <c r="E95" i="7"/>
  <c r="A135" i="7"/>
  <c r="A152" i="7"/>
  <c r="A96" i="7"/>
  <c r="A113" i="7"/>
  <c r="E137" i="7"/>
  <c r="A56" i="7"/>
  <c r="A73" i="7"/>
  <c r="E54" i="7"/>
  <c r="E208" i="7"/>
  <c r="A186" i="7"/>
  <c r="A169" i="7"/>
  <c r="E16" i="7"/>
  <c r="A74" i="7" l="1"/>
  <c r="A57" i="7"/>
  <c r="A136" i="7"/>
  <c r="A153" i="7"/>
  <c r="E96" i="7"/>
  <c r="E209" i="7"/>
  <c r="E55" i="7"/>
  <c r="E171" i="7"/>
  <c r="E17" i="7"/>
  <c r="E138" i="7"/>
  <c r="A37" i="7"/>
  <c r="A20" i="7"/>
  <c r="A170" i="7"/>
  <c r="A187" i="7"/>
  <c r="A228" i="7"/>
  <c r="A211" i="7"/>
  <c r="A114" i="7"/>
  <c r="A97" i="7"/>
  <c r="E56" i="7" l="1"/>
  <c r="A137" i="7"/>
  <c r="A154" i="7"/>
  <c r="E139" i="7"/>
  <c r="A58" i="7"/>
  <c r="A75" i="7"/>
  <c r="A188" i="7"/>
  <c r="A171" i="7"/>
  <c r="A212" i="7"/>
  <c r="A229" i="7"/>
  <c r="E210" i="7"/>
  <c r="E18" i="7"/>
  <c r="A98" i="7"/>
  <c r="A115" i="7"/>
  <c r="E97" i="7"/>
  <c r="A21" i="7"/>
  <c r="A38" i="7"/>
  <c r="E172" i="7"/>
  <c r="A39" i="7" l="1"/>
  <c r="A22" i="7"/>
  <c r="A138" i="7"/>
  <c r="A155" i="7"/>
  <c r="E98" i="7"/>
  <c r="A116" i="7"/>
  <c r="A99" i="7"/>
  <c r="A76" i="7"/>
  <c r="A59" i="7"/>
  <c r="E57" i="7"/>
  <c r="E19" i="7"/>
  <c r="E140" i="7"/>
  <c r="A172" i="7"/>
  <c r="A189" i="7"/>
  <c r="E211" i="7"/>
  <c r="E173" i="7"/>
  <c r="A213" i="7"/>
  <c r="A230" i="7"/>
  <c r="A60" i="7" l="1"/>
  <c r="A77" i="7"/>
  <c r="A156" i="7"/>
  <c r="A139" i="7"/>
  <c r="A100" i="7"/>
  <c r="A117" i="7"/>
  <c r="A40" i="7"/>
  <c r="E99" i="7"/>
  <c r="E141" i="7"/>
  <c r="E174" i="7"/>
  <c r="E212" i="7"/>
  <c r="E20" i="7"/>
  <c r="A214" i="7"/>
  <c r="A231" i="7"/>
  <c r="E58" i="7"/>
  <c r="A190" i="7"/>
  <c r="A173" i="7"/>
  <c r="A118" i="7" l="1"/>
  <c r="A101" i="7"/>
  <c r="A232" i="7"/>
  <c r="A215" i="7"/>
  <c r="E213" i="7"/>
  <c r="E100" i="7"/>
  <c r="E59" i="7"/>
  <c r="A157" i="7"/>
  <c r="E175" i="7"/>
  <c r="A174" i="7"/>
  <c r="A191" i="7"/>
  <c r="E21" i="7"/>
  <c r="E142" i="7"/>
  <c r="A78" i="7"/>
  <c r="A61" i="7"/>
  <c r="E60" i="7" l="1"/>
  <c r="E143" i="7"/>
  <c r="E101" i="7"/>
  <c r="A119" i="7"/>
  <c r="E176" i="7"/>
  <c r="E214" i="7"/>
  <c r="A62" i="7"/>
  <c r="A79" i="7"/>
  <c r="A192" i="7"/>
  <c r="A175" i="7"/>
  <c r="E22" i="7"/>
  <c r="A216" i="7"/>
  <c r="A233" i="7"/>
  <c r="E215" i="7" l="1"/>
  <c r="A193" i="7"/>
  <c r="A176" i="7"/>
  <c r="E144" i="7"/>
  <c r="E177" i="7"/>
  <c r="A234" i="7"/>
  <c r="E61" i="7"/>
  <c r="E102" i="7"/>
  <c r="E23" i="7"/>
  <c r="A80" i="7"/>
  <c r="E24" i="7" l="1"/>
  <c r="E103" i="7"/>
  <c r="E145" i="7"/>
  <c r="E62" i="7"/>
  <c r="A177" i="7"/>
  <c r="A194" i="7"/>
  <c r="E178" i="7"/>
  <c r="E216" i="7"/>
  <c r="E179" i="7" l="1"/>
  <c r="E146" i="7"/>
  <c r="A195" i="7"/>
  <c r="E25" i="7"/>
  <c r="E63" i="7"/>
  <c r="E104" i="7"/>
  <c r="E217" i="7"/>
  <c r="E26" i="7" l="1"/>
  <c r="E218" i="7"/>
  <c r="E105" i="7"/>
  <c r="E147" i="7"/>
  <c r="E64" i="7"/>
  <c r="E180" i="7"/>
  <c r="E148" i="7" l="1"/>
  <c r="E65" i="7"/>
  <c r="E106" i="7"/>
  <c r="E181" i="7"/>
  <c r="E219" i="7"/>
  <c r="E27" i="7"/>
  <c r="E182" i="7" l="1"/>
  <c r="E220" i="7"/>
  <c r="E107" i="7"/>
  <c r="E28" i="7"/>
  <c r="E66" i="7"/>
  <c r="E149" i="7"/>
  <c r="E221" i="7" l="1"/>
  <c r="E67" i="7"/>
  <c r="E183" i="7"/>
  <c r="E29" i="7"/>
  <c r="E108" i="7"/>
  <c r="E150" i="7"/>
  <c r="E30" i="7" l="1"/>
  <c r="E184" i="7"/>
  <c r="E68" i="7"/>
  <c r="E109" i="7"/>
  <c r="E222" i="7"/>
  <c r="E151" i="7"/>
  <c r="E110" i="7" l="1"/>
  <c r="E69" i="7"/>
  <c r="E223" i="7"/>
  <c r="E31" i="7"/>
  <c r="E185" i="7"/>
  <c r="E152" i="7"/>
  <c r="E224" i="7" l="1"/>
  <c r="E32" i="7"/>
  <c r="E153" i="7"/>
  <c r="E70" i="7"/>
  <c r="E186" i="7"/>
  <c r="E111" i="7"/>
  <c r="E225" i="7" l="1"/>
  <c r="E71" i="7"/>
  <c r="E154" i="7"/>
  <c r="E112" i="7"/>
  <c r="E33" i="7"/>
  <c r="E187" i="7"/>
  <c r="E113" i="7" l="1"/>
  <c r="E155" i="7"/>
  <c r="E72" i="7"/>
  <c r="E188" i="7"/>
  <c r="E34" i="7"/>
  <c r="E226" i="7"/>
  <c r="E189" i="7" l="1"/>
  <c r="E73" i="7"/>
  <c r="E227" i="7"/>
  <c r="E156" i="7"/>
  <c r="E35" i="7"/>
  <c r="E114" i="7"/>
  <c r="E36" i="7" l="1"/>
  <c r="E190" i="7"/>
  <c r="E157" i="7"/>
  <c r="E228" i="7"/>
  <c r="E115" i="7"/>
  <c r="E74" i="7"/>
  <c r="E229" i="7" l="1"/>
  <c r="E75" i="7"/>
  <c r="E191" i="7"/>
  <c r="E116" i="7"/>
  <c r="E37" i="7"/>
  <c r="E76" i="7" l="1"/>
  <c r="E117" i="7"/>
  <c r="E192" i="7"/>
  <c r="E38" i="7"/>
  <c r="E230" i="7"/>
  <c r="E39" i="7" l="1"/>
  <c r="E193" i="7"/>
  <c r="E118" i="7"/>
  <c r="E231" i="7"/>
  <c r="E77" i="7"/>
  <c r="E232" i="7" l="1"/>
  <c r="E119" i="7"/>
  <c r="E194" i="7"/>
  <c r="E78" i="7"/>
  <c r="E40" i="7"/>
  <c r="E79" i="7" l="1"/>
  <c r="E195" i="7"/>
  <c r="E233" i="7"/>
  <c r="E234" i="7" l="1"/>
  <c r="E80" i="7"/>
  <c r="B3" i="15" l="1"/>
  <c r="B3" i="14"/>
  <c r="B3" i="13"/>
  <c r="B3" i="12"/>
  <c r="Q5" i="3"/>
  <c r="R5" i="3"/>
  <c r="S5" i="3"/>
  <c r="T5" i="3"/>
  <c r="U5" i="3"/>
  <c r="V5" i="3"/>
  <c r="W5" i="3"/>
  <c r="X5" i="3"/>
  <c r="AG5" i="3"/>
  <c r="AH5" i="3"/>
  <c r="AK5" i="3"/>
  <c r="AL5" i="3"/>
  <c r="U5" i="16" l="1"/>
  <c r="U5" i="15"/>
  <c r="U5" i="14"/>
  <c r="U5" i="13"/>
  <c r="U5" i="12"/>
  <c r="T5" i="16"/>
  <c r="T5" i="15"/>
  <c r="T5" i="14"/>
  <c r="T5" i="13"/>
  <c r="T5" i="12"/>
  <c r="AK5" i="16"/>
  <c r="AK5" i="15"/>
  <c r="AK5" i="14"/>
  <c r="AK5" i="13"/>
  <c r="AK5" i="12"/>
  <c r="AH5" i="16"/>
  <c r="AH5" i="15"/>
  <c r="AH5" i="14"/>
  <c r="AH5" i="13"/>
  <c r="AH5" i="12"/>
  <c r="R5" i="16"/>
  <c r="R5" i="15"/>
  <c r="R5" i="14"/>
  <c r="R5" i="13"/>
  <c r="R5" i="12"/>
  <c r="V5" i="16"/>
  <c r="V5" i="15"/>
  <c r="V5" i="14"/>
  <c r="V5" i="13"/>
  <c r="V5" i="12"/>
  <c r="AL5" i="16"/>
  <c r="AL5" i="15"/>
  <c r="AL5" i="14"/>
  <c r="AL5" i="13"/>
  <c r="AL5" i="12"/>
  <c r="S5" i="16"/>
  <c r="S5" i="15"/>
  <c r="S5" i="14"/>
  <c r="S5" i="13"/>
  <c r="S5" i="12"/>
  <c r="AG5" i="16"/>
  <c r="AG5" i="15"/>
  <c r="AG5" i="14"/>
  <c r="AG5" i="13"/>
  <c r="AG5" i="12"/>
  <c r="Q5" i="16"/>
  <c r="Q5" i="15"/>
  <c r="Q5" i="14"/>
  <c r="Q5" i="13"/>
  <c r="Q5" i="12"/>
  <c r="W5" i="16"/>
  <c r="W5" i="15"/>
  <c r="W5" i="14"/>
  <c r="W5" i="13"/>
  <c r="W5" i="12"/>
  <c r="X5" i="16"/>
  <c r="X5" i="15"/>
  <c r="X5" i="14"/>
  <c r="X5" i="13"/>
  <c r="X5" i="12"/>
  <c r="AG6" i="3"/>
  <c r="AK6" i="3"/>
  <c r="X7" i="16" l="1"/>
  <c r="AB7" i="16" s="1"/>
  <c r="X8" i="16"/>
  <c r="X9" i="16"/>
  <c r="AB9" i="16" s="1"/>
  <c r="X10" i="16"/>
  <c r="AB10" i="16" s="1"/>
  <c r="X11" i="16"/>
  <c r="AB11" i="16" s="1"/>
  <c r="X12" i="16"/>
  <c r="AB12" i="16" s="1"/>
  <c r="X13" i="16"/>
  <c r="AB13" i="16" s="1"/>
  <c r="X14" i="16"/>
  <c r="X15" i="16"/>
  <c r="AB15" i="16" s="1"/>
  <c r="X16" i="16"/>
  <c r="AB16" i="16" s="1"/>
  <c r="X17" i="16"/>
  <c r="AB17" i="16" s="1"/>
  <c r="X18" i="16"/>
  <c r="AB18" i="16" s="1"/>
  <c r="X19" i="16"/>
  <c r="AB19" i="16" s="1"/>
  <c r="X20" i="16"/>
  <c r="X21" i="16"/>
  <c r="X22" i="16"/>
  <c r="X23" i="16"/>
  <c r="AB23" i="16" s="1"/>
  <c r="X24" i="16"/>
  <c r="AB24" i="16" s="1"/>
  <c r="X25" i="16"/>
  <c r="AB25" i="16" s="1"/>
  <c r="X26" i="16"/>
  <c r="AB26" i="16" s="1"/>
  <c r="X27" i="16"/>
  <c r="AB27" i="16" s="1"/>
  <c r="X28" i="16"/>
  <c r="AB28" i="16" s="1"/>
  <c r="X29" i="16"/>
  <c r="AB29" i="16" s="1"/>
  <c r="X30" i="16"/>
  <c r="AB30" i="16" s="1"/>
  <c r="X31" i="16"/>
  <c r="AB31" i="16" s="1"/>
  <c r="X32" i="16"/>
  <c r="AB32" i="16" s="1"/>
  <c r="X33" i="16"/>
  <c r="AB33" i="16" s="1"/>
  <c r="X34" i="16"/>
  <c r="AB34" i="16" s="1"/>
  <c r="X35" i="16"/>
  <c r="AB35" i="16" s="1"/>
  <c r="X36" i="16"/>
  <c r="AB36" i="16" s="1"/>
  <c r="X37" i="16"/>
  <c r="AB37" i="16" s="1"/>
  <c r="X38" i="16"/>
  <c r="X39" i="16"/>
  <c r="AB39" i="16" s="1"/>
  <c r="X40" i="16"/>
  <c r="AB40" i="16" s="1"/>
  <c r="X41" i="16"/>
  <c r="AB41" i="16" s="1"/>
  <c r="X42" i="16"/>
  <c r="AB42" i="16" s="1"/>
  <c r="X43" i="16"/>
  <c r="X44" i="16"/>
  <c r="X45" i="16"/>
  <c r="AB45" i="16" s="1"/>
  <c r="X46" i="16"/>
  <c r="AB46" i="16" s="1"/>
  <c r="X47" i="16"/>
  <c r="AB47" i="16" s="1"/>
  <c r="X48" i="16"/>
  <c r="X49" i="16"/>
  <c r="X50" i="16"/>
  <c r="AB50" i="16" s="1"/>
  <c r="X51" i="16"/>
  <c r="AB51" i="16" s="1"/>
  <c r="X52" i="16"/>
  <c r="AB52" i="16" s="1"/>
  <c r="X53" i="16"/>
  <c r="X54" i="16"/>
  <c r="AB54" i="16" s="1"/>
  <c r="X55" i="16"/>
  <c r="X56" i="16"/>
  <c r="AB56" i="16" s="1"/>
  <c r="X57" i="16"/>
  <c r="X58" i="16"/>
  <c r="AB58" i="16" s="1"/>
  <c r="X59" i="16"/>
  <c r="X60" i="16"/>
  <c r="AB60" i="16" s="1"/>
  <c r="X61" i="16"/>
  <c r="X62" i="16"/>
  <c r="AB62" i="16" s="1"/>
  <c r="X63" i="16"/>
  <c r="X64" i="16"/>
  <c r="AB64" i="16" s="1"/>
  <c r="X65" i="16"/>
  <c r="AB65" i="16" s="1"/>
  <c r="X66" i="16"/>
  <c r="X67" i="16"/>
  <c r="X68" i="16"/>
  <c r="AB68" i="16" s="1"/>
  <c r="X69" i="16"/>
  <c r="AB69" i="16" s="1"/>
  <c r="X70" i="16"/>
  <c r="AB70" i="16" s="1"/>
  <c r="X71" i="16"/>
  <c r="AB71" i="16" s="1"/>
  <c r="X72" i="16"/>
  <c r="AB72" i="16" s="1"/>
  <c r="X73" i="16"/>
  <c r="AB73" i="16" s="1"/>
  <c r="X74" i="16"/>
  <c r="AB74" i="16" s="1"/>
  <c r="X75" i="16"/>
  <c r="X76" i="16"/>
  <c r="AB76" i="16" s="1"/>
  <c r="X77" i="16"/>
  <c r="AB77" i="16" s="1"/>
  <c r="X78" i="16"/>
  <c r="AB78" i="16" s="1"/>
  <c r="X79" i="16"/>
  <c r="AB79" i="16" s="1"/>
  <c r="X80" i="16"/>
  <c r="AB80" i="16" s="1"/>
  <c r="X81" i="16"/>
  <c r="AB81" i="16" s="1"/>
  <c r="X82" i="16"/>
  <c r="AB82" i="16" s="1"/>
  <c r="X83" i="16"/>
  <c r="AB83" i="16" s="1"/>
  <c r="X84" i="16"/>
  <c r="X85" i="16"/>
  <c r="AB85" i="16" s="1"/>
  <c r="X86" i="16"/>
  <c r="X87" i="16"/>
  <c r="AB87" i="16" s="1"/>
  <c r="X88" i="16"/>
  <c r="X89" i="16"/>
  <c r="X90" i="16"/>
  <c r="X91" i="16"/>
  <c r="AB91" i="16" s="1"/>
  <c r="X92" i="16"/>
  <c r="AB92" i="16" s="1"/>
  <c r="X93" i="16"/>
  <c r="AB93" i="16" s="1"/>
  <c r="X94" i="16"/>
  <c r="AB94" i="16" s="1"/>
  <c r="X95" i="16"/>
  <c r="X96" i="16"/>
  <c r="AB96" i="16" s="1"/>
  <c r="X97" i="16"/>
  <c r="X98" i="16"/>
  <c r="AB98" i="16" s="1"/>
  <c r="X99" i="16"/>
  <c r="AB99" i="16" s="1"/>
  <c r="X100" i="16"/>
  <c r="X101" i="16"/>
  <c r="AB101" i="16" s="1"/>
  <c r="X102" i="16"/>
  <c r="AB102" i="16" s="1"/>
  <c r="X103" i="16"/>
  <c r="AB103" i="16" s="1"/>
  <c r="X104" i="16"/>
  <c r="AB104" i="16" s="1"/>
  <c r="X105" i="16"/>
  <c r="X106" i="16"/>
  <c r="AB106" i="16" s="1"/>
  <c r="X107" i="16"/>
  <c r="AB107" i="16" s="1"/>
  <c r="X108" i="16"/>
  <c r="X109" i="16"/>
  <c r="AB109" i="16" s="1"/>
  <c r="X110" i="16"/>
  <c r="AB110" i="16" s="1"/>
  <c r="X111" i="16"/>
  <c r="AB111" i="16" s="1"/>
  <c r="X112" i="16"/>
  <c r="AB112" i="16" s="1"/>
  <c r="X113" i="16"/>
  <c r="AB113" i="16" s="1"/>
  <c r="X114" i="16"/>
  <c r="AB114" i="16" s="1"/>
  <c r="X115" i="16"/>
  <c r="X116" i="16"/>
  <c r="AB116" i="16" s="1"/>
  <c r="X117" i="16"/>
  <c r="AB117" i="16" s="1"/>
  <c r="X118" i="16"/>
  <c r="AB118" i="16" s="1"/>
  <c r="X119" i="16"/>
  <c r="AB119" i="16" s="1"/>
  <c r="X120" i="16"/>
  <c r="X121" i="16"/>
  <c r="AB121" i="16" s="1"/>
  <c r="X122" i="16"/>
  <c r="AB122" i="16" s="1"/>
  <c r="X123" i="16"/>
  <c r="AB123" i="16" s="1"/>
  <c r="X124" i="16"/>
  <c r="X125" i="16"/>
  <c r="AB125" i="16" s="1"/>
  <c r="X126" i="16"/>
  <c r="AB126" i="16" s="1"/>
  <c r="X127" i="16"/>
  <c r="AB127" i="16" s="1"/>
  <c r="X128" i="16"/>
  <c r="AB128" i="16" s="1"/>
  <c r="X129" i="16"/>
  <c r="AB129" i="16" s="1"/>
  <c r="X130" i="16"/>
  <c r="X131" i="16"/>
  <c r="X132" i="16"/>
  <c r="AB132" i="16" s="1"/>
  <c r="X133" i="16"/>
  <c r="AB133" i="16" s="1"/>
  <c r="X134" i="16"/>
  <c r="X135" i="16"/>
  <c r="AB135" i="16" s="1"/>
  <c r="X136" i="16"/>
  <c r="X137" i="16"/>
  <c r="X138" i="16"/>
  <c r="AB138" i="16" s="1"/>
  <c r="X139" i="16"/>
  <c r="AB139" i="16" s="1"/>
  <c r="X140" i="16"/>
  <c r="AB140" i="16" s="1"/>
  <c r="X141" i="16"/>
  <c r="AB141" i="16" s="1"/>
  <c r="X142" i="16"/>
  <c r="AB142" i="16" s="1"/>
  <c r="X143" i="16"/>
  <c r="AB143" i="16" s="1"/>
  <c r="X144" i="16"/>
  <c r="X145" i="16"/>
  <c r="X146" i="16"/>
  <c r="X147" i="16"/>
  <c r="AB147" i="16" s="1"/>
  <c r="X148" i="16"/>
  <c r="X149" i="16"/>
  <c r="AB149" i="16" s="1"/>
  <c r="X150" i="16"/>
  <c r="AB150" i="16" s="1"/>
  <c r="X151" i="16"/>
  <c r="X152" i="16"/>
  <c r="AB152" i="16" s="1"/>
  <c r="X153" i="16"/>
  <c r="X154" i="16"/>
  <c r="AB154" i="16" s="1"/>
  <c r="X155" i="16"/>
  <c r="AB155" i="16" s="1"/>
  <c r="X156" i="16"/>
  <c r="X157" i="16"/>
  <c r="AB157" i="16" s="1"/>
  <c r="X158" i="16"/>
  <c r="X159" i="16"/>
  <c r="AB159" i="16" s="1"/>
  <c r="X160" i="16"/>
  <c r="AB160" i="16" s="1"/>
  <c r="X161" i="16"/>
  <c r="AB161" i="16" s="1"/>
  <c r="X162" i="16"/>
  <c r="AB162" i="16" s="1"/>
  <c r="X163" i="16"/>
  <c r="AB163" i="16" s="1"/>
  <c r="X164" i="16"/>
  <c r="X165" i="16"/>
  <c r="AB165" i="16" s="1"/>
  <c r="X166" i="16"/>
  <c r="AB166" i="16" s="1"/>
  <c r="X167" i="16"/>
  <c r="AB167" i="16" s="1"/>
  <c r="X168" i="16"/>
  <c r="AB168" i="16" s="1"/>
  <c r="X169" i="16"/>
  <c r="X170" i="16"/>
  <c r="AB170" i="16" s="1"/>
  <c r="X171" i="16"/>
  <c r="AB171" i="16" s="1"/>
  <c r="X172" i="16"/>
  <c r="AB172" i="16" s="1"/>
  <c r="X173" i="16"/>
  <c r="AB173" i="16" s="1"/>
  <c r="X174" i="16"/>
  <c r="AB174" i="16" s="1"/>
  <c r="X175" i="16"/>
  <c r="AB175" i="16" s="1"/>
  <c r="X176" i="16"/>
  <c r="X177" i="16"/>
  <c r="X178" i="16"/>
  <c r="AB178" i="16" s="1"/>
  <c r="X179" i="16"/>
  <c r="AB179" i="16" s="1"/>
  <c r="X180" i="16"/>
  <c r="AB180" i="16" s="1"/>
  <c r="X181" i="16"/>
  <c r="X182" i="16"/>
  <c r="AB182" i="16" s="1"/>
  <c r="X183" i="16"/>
  <c r="AB183" i="16" s="1"/>
  <c r="X184" i="16"/>
  <c r="AB184" i="16" s="1"/>
  <c r="X185" i="16"/>
  <c r="X186" i="16"/>
  <c r="X187" i="16"/>
  <c r="AB187" i="16" s="1"/>
  <c r="X188" i="16"/>
  <c r="AB188" i="16" s="1"/>
  <c r="X189" i="16"/>
  <c r="AB189" i="16" s="1"/>
  <c r="X190" i="16"/>
  <c r="AB190" i="16" s="1"/>
  <c r="X191" i="16"/>
  <c r="AB191" i="16" s="1"/>
  <c r="X192" i="16"/>
  <c r="AB192" i="16" s="1"/>
  <c r="X193" i="16"/>
  <c r="X194" i="16"/>
  <c r="AB194" i="16" s="1"/>
  <c r="X195" i="16"/>
  <c r="AB195" i="16" s="1"/>
  <c r="X196" i="16"/>
  <c r="AB196" i="16" s="1"/>
  <c r="X197" i="16"/>
  <c r="X198" i="16"/>
  <c r="AB198" i="16" s="1"/>
  <c r="X199" i="16"/>
  <c r="AB199" i="16" s="1"/>
  <c r="X200" i="16"/>
  <c r="AB200" i="16" s="1"/>
  <c r="X201" i="16"/>
  <c r="AB201" i="16" s="1"/>
  <c r="X202" i="16"/>
  <c r="AB202" i="16" s="1"/>
  <c r="X203" i="16"/>
  <c r="X204" i="16"/>
  <c r="AB204" i="16" s="1"/>
  <c r="X205" i="16"/>
  <c r="AB205" i="16" s="1"/>
  <c r="X206" i="16"/>
  <c r="X207" i="16"/>
  <c r="AB207" i="16" s="1"/>
  <c r="X208" i="16"/>
  <c r="AB208" i="16" s="1"/>
  <c r="X209" i="16"/>
  <c r="X210" i="16"/>
  <c r="AB210" i="16" s="1"/>
  <c r="X211" i="16"/>
  <c r="X212" i="16"/>
  <c r="AB212" i="16" s="1"/>
  <c r="X213" i="16"/>
  <c r="AB213" i="16" s="1"/>
  <c r="X214" i="16"/>
  <c r="AB214" i="16" s="1"/>
  <c r="X215" i="16"/>
  <c r="X216" i="16"/>
  <c r="X217" i="16"/>
  <c r="AB217" i="16" s="1"/>
  <c r="X218" i="16"/>
  <c r="X219" i="16"/>
  <c r="X220" i="16"/>
  <c r="AB220" i="16" s="1"/>
  <c r="X221" i="16"/>
  <c r="X222" i="16"/>
  <c r="X223" i="16"/>
  <c r="AB223" i="16" s="1"/>
  <c r="X224" i="16"/>
  <c r="AB224" i="16" s="1"/>
  <c r="X225" i="16"/>
  <c r="AB225" i="16" s="1"/>
  <c r="X226" i="16"/>
  <c r="X227" i="16"/>
  <c r="AB227" i="16" s="1"/>
  <c r="X228" i="16"/>
  <c r="AB228" i="16" s="1"/>
  <c r="X229" i="16"/>
  <c r="X230" i="16"/>
  <c r="X231" i="16"/>
  <c r="X232" i="16"/>
  <c r="AB232" i="16" s="1"/>
  <c r="X233" i="16"/>
  <c r="X234" i="16"/>
  <c r="AB234" i="16" s="1"/>
  <c r="X235" i="16"/>
  <c r="AB235" i="16" s="1"/>
  <c r="X236" i="16"/>
  <c r="AB236" i="16" s="1"/>
  <c r="X237" i="16"/>
  <c r="X238" i="16"/>
  <c r="X239" i="16"/>
  <c r="AB239" i="16" s="1"/>
  <c r="X240" i="16"/>
  <c r="AB240" i="16" s="1"/>
  <c r="X241" i="16"/>
  <c r="AB241" i="16" s="1"/>
  <c r="X242" i="16"/>
  <c r="X243" i="16"/>
  <c r="AB243" i="16" s="1"/>
  <c r="X244" i="16"/>
  <c r="X245" i="16"/>
  <c r="X246" i="16"/>
  <c r="X247" i="16"/>
  <c r="AB247" i="16" s="1"/>
  <c r="X248" i="16"/>
  <c r="AH7" i="16"/>
  <c r="AJ7" i="16" s="1"/>
  <c r="AH8" i="16"/>
  <c r="AJ8" i="16" s="1"/>
  <c r="AH9" i="16"/>
  <c r="AJ9" i="16" s="1"/>
  <c r="AH10" i="16"/>
  <c r="AJ10" i="16" s="1"/>
  <c r="AH11" i="16"/>
  <c r="AJ11" i="16" s="1"/>
  <c r="AH12" i="16"/>
  <c r="AJ12" i="16" s="1"/>
  <c r="AH13" i="16"/>
  <c r="AJ13" i="16" s="1"/>
  <c r="AH14" i="16"/>
  <c r="AJ14" i="16" s="1"/>
  <c r="AH15" i="16"/>
  <c r="AJ15" i="16" s="1"/>
  <c r="AH16" i="16"/>
  <c r="AJ16" i="16" s="1"/>
  <c r="AH17" i="16"/>
  <c r="AJ17" i="16" s="1"/>
  <c r="AH18" i="16"/>
  <c r="AJ18" i="16" s="1"/>
  <c r="AH19" i="16"/>
  <c r="AJ19" i="16" s="1"/>
  <c r="AH20" i="16"/>
  <c r="AJ20" i="16" s="1"/>
  <c r="AH21" i="16"/>
  <c r="AJ21" i="16" s="1"/>
  <c r="AH22" i="16"/>
  <c r="AJ22" i="16" s="1"/>
  <c r="AH23" i="16"/>
  <c r="AJ23" i="16" s="1"/>
  <c r="AH24" i="16"/>
  <c r="AJ24" i="16" s="1"/>
  <c r="AH25" i="16"/>
  <c r="AJ25" i="16" s="1"/>
  <c r="AH26" i="16"/>
  <c r="AJ26" i="16" s="1"/>
  <c r="AH27" i="16"/>
  <c r="AJ27" i="16" s="1"/>
  <c r="AH28" i="16"/>
  <c r="AJ28" i="16" s="1"/>
  <c r="AH29" i="16"/>
  <c r="AJ29" i="16" s="1"/>
  <c r="AH30" i="16"/>
  <c r="AJ30" i="16" s="1"/>
  <c r="AH31" i="16"/>
  <c r="AJ31" i="16" s="1"/>
  <c r="AH32" i="16"/>
  <c r="AJ32" i="16" s="1"/>
  <c r="AH33" i="16"/>
  <c r="AJ33" i="16" s="1"/>
  <c r="AH34" i="16"/>
  <c r="AJ34" i="16" s="1"/>
  <c r="AH35" i="16"/>
  <c r="AJ35" i="16" s="1"/>
  <c r="AH36" i="16"/>
  <c r="AJ36" i="16" s="1"/>
  <c r="AH37" i="16"/>
  <c r="AJ37" i="16" s="1"/>
  <c r="AH38" i="16"/>
  <c r="AJ38" i="16" s="1"/>
  <c r="AH39" i="16"/>
  <c r="AJ39" i="16" s="1"/>
  <c r="AH40" i="16"/>
  <c r="AJ40" i="16" s="1"/>
  <c r="AH41" i="16"/>
  <c r="AJ41" i="16" s="1"/>
  <c r="AH42" i="16"/>
  <c r="AJ42" i="16" s="1"/>
  <c r="AH43" i="16"/>
  <c r="AJ43" i="16" s="1"/>
  <c r="AH44" i="16"/>
  <c r="AJ44" i="16" s="1"/>
  <c r="AH45" i="16"/>
  <c r="AJ45" i="16" s="1"/>
  <c r="AH46" i="16"/>
  <c r="AJ46" i="16" s="1"/>
  <c r="AH47" i="16"/>
  <c r="AJ47" i="16" s="1"/>
  <c r="AH48" i="16"/>
  <c r="AJ48" i="16" s="1"/>
  <c r="AH49" i="16"/>
  <c r="AJ49" i="16" s="1"/>
  <c r="AH50" i="16"/>
  <c r="AJ50" i="16" s="1"/>
  <c r="AH51" i="16"/>
  <c r="AJ51" i="16" s="1"/>
  <c r="AH52" i="16"/>
  <c r="AJ52" i="16" s="1"/>
  <c r="AH53" i="16"/>
  <c r="AJ53" i="16" s="1"/>
  <c r="AH54" i="16"/>
  <c r="AJ54" i="16" s="1"/>
  <c r="AH55" i="16"/>
  <c r="AJ55" i="16" s="1"/>
  <c r="AH56" i="16"/>
  <c r="AJ56" i="16" s="1"/>
  <c r="AH57" i="16"/>
  <c r="AJ57" i="16" s="1"/>
  <c r="AH58" i="16"/>
  <c r="AJ58" i="16" s="1"/>
  <c r="AH59" i="16"/>
  <c r="AJ59" i="16" s="1"/>
  <c r="AH60" i="16"/>
  <c r="AJ60" i="16" s="1"/>
  <c r="AH61" i="16"/>
  <c r="AJ61" i="16" s="1"/>
  <c r="AH62" i="16"/>
  <c r="AJ62" i="16" s="1"/>
  <c r="AH63" i="16"/>
  <c r="AJ63" i="16" s="1"/>
  <c r="AH64" i="16"/>
  <c r="AJ64" i="16" s="1"/>
  <c r="AH65" i="16"/>
  <c r="AJ65" i="16" s="1"/>
  <c r="AH66" i="16"/>
  <c r="AJ66" i="16" s="1"/>
  <c r="AH67" i="16"/>
  <c r="AJ67" i="16" s="1"/>
  <c r="AH68" i="16"/>
  <c r="AJ68" i="16" s="1"/>
  <c r="AH69" i="16"/>
  <c r="AJ69" i="16" s="1"/>
  <c r="AH70" i="16"/>
  <c r="AJ70" i="16" s="1"/>
  <c r="AH71" i="16"/>
  <c r="AJ71" i="16" s="1"/>
  <c r="AH72" i="16"/>
  <c r="AJ72" i="16" s="1"/>
  <c r="AH73" i="16"/>
  <c r="AJ73" i="16" s="1"/>
  <c r="AH74" i="16"/>
  <c r="AJ74" i="16" s="1"/>
  <c r="AH75" i="16"/>
  <c r="AJ75" i="16" s="1"/>
  <c r="AH76" i="16"/>
  <c r="AJ76" i="16" s="1"/>
  <c r="AH77" i="16"/>
  <c r="AJ77" i="16" s="1"/>
  <c r="AH78" i="16"/>
  <c r="AJ78" i="16" s="1"/>
  <c r="AH79" i="16"/>
  <c r="AJ79" i="16" s="1"/>
  <c r="AH80" i="16"/>
  <c r="AJ80" i="16" s="1"/>
  <c r="AH81" i="16"/>
  <c r="AJ81" i="16" s="1"/>
  <c r="AH82" i="16"/>
  <c r="AJ82" i="16" s="1"/>
  <c r="AH83" i="16"/>
  <c r="AJ83" i="16" s="1"/>
  <c r="AH84" i="16"/>
  <c r="AJ84" i="16" s="1"/>
  <c r="AH85" i="16"/>
  <c r="AJ85" i="16" s="1"/>
  <c r="AH86" i="16"/>
  <c r="AJ86" i="16" s="1"/>
  <c r="AH87" i="16"/>
  <c r="AJ87" i="16" s="1"/>
  <c r="AH88" i="16"/>
  <c r="AJ88" i="16" s="1"/>
  <c r="AH89" i="16"/>
  <c r="AJ89" i="16" s="1"/>
  <c r="AH90" i="16"/>
  <c r="AJ90" i="16" s="1"/>
  <c r="AH91" i="16"/>
  <c r="AJ91" i="16" s="1"/>
  <c r="AH92" i="16"/>
  <c r="AJ92" i="16" s="1"/>
  <c r="AH93" i="16"/>
  <c r="AJ93" i="16" s="1"/>
  <c r="AH94" i="16"/>
  <c r="AJ94" i="16" s="1"/>
  <c r="AH95" i="16"/>
  <c r="AJ95" i="16" s="1"/>
  <c r="AH96" i="16"/>
  <c r="AJ96" i="16" s="1"/>
  <c r="AH97" i="16"/>
  <c r="AJ97" i="16" s="1"/>
  <c r="AH98" i="16"/>
  <c r="AJ98" i="16" s="1"/>
  <c r="AH99" i="16"/>
  <c r="AJ99" i="16" s="1"/>
  <c r="AH100" i="16"/>
  <c r="AJ100" i="16" s="1"/>
  <c r="AH101" i="16"/>
  <c r="AJ101" i="16" s="1"/>
  <c r="AH102" i="16"/>
  <c r="AJ102" i="16" s="1"/>
  <c r="AH103" i="16"/>
  <c r="AJ103" i="16" s="1"/>
  <c r="AH104" i="16"/>
  <c r="AJ104" i="16" s="1"/>
  <c r="AH105" i="16"/>
  <c r="AJ105" i="16" s="1"/>
  <c r="AH106" i="16"/>
  <c r="AJ106" i="16" s="1"/>
  <c r="AH107" i="16"/>
  <c r="AJ107" i="16" s="1"/>
  <c r="AH108" i="16"/>
  <c r="AJ108" i="16" s="1"/>
  <c r="AH109" i="16"/>
  <c r="AJ109" i="16" s="1"/>
  <c r="AH110" i="16"/>
  <c r="AJ110" i="16" s="1"/>
  <c r="AH111" i="16"/>
  <c r="AJ111" i="16" s="1"/>
  <c r="AH112" i="16"/>
  <c r="AJ112" i="16" s="1"/>
  <c r="AH113" i="16"/>
  <c r="AJ113" i="16" s="1"/>
  <c r="AH114" i="16"/>
  <c r="AJ114" i="16" s="1"/>
  <c r="AH115" i="16"/>
  <c r="AJ115" i="16" s="1"/>
  <c r="AH116" i="16"/>
  <c r="AJ116" i="16" s="1"/>
  <c r="AH117" i="16"/>
  <c r="AJ117" i="16" s="1"/>
  <c r="AH118" i="16"/>
  <c r="AJ118" i="16" s="1"/>
  <c r="AH119" i="16"/>
  <c r="AJ119" i="16" s="1"/>
  <c r="AH120" i="16"/>
  <c r="AJ120" i="16" s="1"/>
  <c r="AH121" i="16"/>
  <c r="AJ121" i="16" s="1"/>
  <c r="AH122" i="16"/>
  <c r="AJ122" i="16" s="1"/>
  <c r="AH123" i="16"/>
  <c r="AJ123" i="16" s="1"/>
  <c r="AH124" i="16"/>
  <c r="AJ124" i="16" s="1"/>
  <c r="AH125" i="16"/>
  <c r="AJ125" i="16" s="1"/>
  <c r="AH126" i="16"/>
  <c r="AJ126" i="16" s="1"/>
  <c r="AH127" i="16"/>
  <c r="AJ127" i="16" s="1"/>
  <c r="AH128" i="16"/>
  <c r="AJ128" i="16" s="1"/>
  <c r="AH129" i="16"/>
  <c r="AJ129" i="16" s="1"/>
  <c r="AH130" i="16"/>
  <c r="AJ130" i="16" s="1"/>
  <c r="AH131" i="16"/>
  <c r="AJ131" i="16" s="1"/>
  <c r="AH132" i="16"/>
  <c r="AJ132" i="16" s="1"/>
  <c r="AH133" i="16"/>
  <c r="AJ133" i="16" s="1"/>
  <c r="AH134" i="16"/>
  <c r="AJ134" i="16" s="1"/>
  <c r="AH135" i="16"/>
  <c r="AJ135" i="16" s="1"/>
  <c r="AH136" i="16"/>
  <c r="AJ136" i="16" s="1"/>
  <c r="AH137" i="16"/>
  <c r="AJ137" i="16" s="1"/>
  <c r="AH138" i="16"/>
  <c r="AJ138" i="16" s="1"/>
  <c r="AH139" i="16"/>
  <c r="AJ139" i="16" s="1"/>
  <c r="AH140" i="16"/>
  <c r="AJ140" i="16" s="1"/>
  <c r="AH141" i="16"/>
  <c r="AJ141" i="16" s="1"/>
  <c r="AH142" i="16"/>
  <c r="AJ142" i="16" s="1"/>
  <c r="AH143" i="16"/>
  <c r="AJ143" i="16" s="1"/>
  <c r="AH144" i="16"/>
  <c r="AJ144" i="16" s="1"/>
  <c r="AH145" i="16"/>
  <c r="AJ145" i="16" s="1"/>
  <c r="AH146" i="16"/>
  <c r="AJ146" i="16" s="1"/>
  <c r="AH147" i="16"/>
  <c r="AJ147" i="16" s="1"/>
  <c r="AH148" i="16"/>
  <c r="AJ148" i="16" s="1"/>
  <c r="AH149" i="16"/>
  <c r="AJ149" i="16" s="1"/>
  <c r="AH150" i="16"/>
  <c r="AJ150" i="16" s="1"/>
  <c r="AH151" i="16"/>
  <c r="AJ151" i="16" s="1"/>
  <c r="AH152" i="16"/>
  <c r="AJ152" i="16" s="1"/>
  <c r="AH153" i="16"/>
  <c r="AJ153" i="16" s="1"/>
  <c r="AH154" i="16"/>
  <c r="AJ154" i="16" s="1"/>
  <c r="AH155" i="16"/>
  <c r="AJ155" i="16" s="1"/>
  <c r="AH156" i="16"/>
  <c r="AJ156" i="16" s="1"/>
  <c r="AH157" i="16"/>
  <c r="AJ157" i="16" s="1"/>
  <c r="AH158" i="16"/>
  <c r="AJ158" i="16" s="1"/>
  <c r="AH159" i="16"/>
  <c r="AJ159" i="16" s="1"/>
  <c r="AH160" i="16"/>
  <c r="AJ160" i="16" s="1"/>
  <c r="AH161" i="16"/>
  <c r="AJ161" i="16" s="1"/>
  <c r="AH162" i="16"/>
  <c r="AJ162" i="16" s="1"/>
  <c r="AH163" i="16"/>
  <c r="AJ163" i="16" s="1"/>
  <c r="AH164" i="16"/>
  <c r="AJ164" i="16" s="1"/>
  <c r="AH165" i="16"/>
  <c r="AJ165" i="16" s="1"/>
  <c r="AH166" i="16"/>
  <c r="AJ166" i="16" s="1"/>
  <c r="AH167" i="16"/>
  <c r="AJ167" i="16" s="1"/>
  <c r="AH168" i="16"/>
  <c r="AJ168" i="16" s="1"/>
  <c r="AH169" i="16"/>
  <c r="AJ169" i="16" s="1"/>
  <c r="AH170" i="16"/>
  <c r="AJ170" i="16" s="1"/>
  <c r="AH171" i="16"/>
  <c r="AJ171" i="16" s="1"/>
  <c r="AH172" i="16"/>
  <c r="AJ172" i="16" s="1"/>
  <c r="AH173" i="16"/>
  <c r="AJ173" i="16" s="1"/>
  <c r="AH174" i="16"/>
  <c r="AJ174" i="16" s="1"/>
  <c r="AH175" i="16"/>
  <c r="AJ175" i="16" s="1"/>
  <c r="AH176" i="16"/>
  <c r="AJ176" i="16" s="1"/>
  <c r="AH177" i="16"/>
  <c r="AJ177" i="16" s="1"/>
  <c r="AH178" i="16"/>
  <c r="AJ178" i="16" s="1"/>
  <c r="AH179" i="16"/>
  <c r="AJ179" i="16" s="1"/>
  <c r="AH180" i="16"/>
  <c r="AJ180" i="16" s="1"/>
  <c r="AH181" i="16"/>
  <c r="AJ181" i="16" s="1"/>
  <c r="AH182" i="16"/>
  <c r="AJ182" i="16" s="1"/>
  <c r="AH183" i="16"/>
  <c r="AJ183" i="16" s="1"/>
  <c r="AH184" i="16"/>
  <c r="AJ184" i="16" s="1"/>
  <c r="AH185" i="16"/>
  <c r="AJ185" i="16" s="1"/>
  <c r="AH186" i="16"/>
  <c r="AJ186" i="16" s="1"/>
  <c r="AH187" i="16"/>
  <c r="AJ187" i="16" s="1"/>
  <c r="AH188" i="16"/>
  <c r="AJ188" i="16" s="1"/>
  <c r="AH189" i="16"/>
  <c r="AJ189" i="16" s="1"/>
  <c r="AH190" i="16"/>
  <c r="AJ190" i="16" s="1"/>
  <c r="AH191" i="16"/>
  <c r="AJ191" i="16" s="1"/>
  <c r="AH192" i="16"/>
  <c r="AJ192" i="16" s="1"/>
  <c r="AH193" i="16"/>
  <c r="AJ193" i="16" s="1"/>
  <c r="AH194" i="16"/>
  <c r="AJ194" i="16" s="1"/>
  <c r="AH195" i="16"/>
  <c r="AJ195" i="16" s="1"/>
  <c r="AH196" i="16"/>
  <c r="AJ196" i="16" s="1"/>
  <c r="AH197" i="16"/>
  <c r="AJ197" i="16" s="1"/>
  <c r="AH198" i="16"/>
  <c r="AJ198" i="16" s="1"/>
  <c r="AH199" i="16"/>
  <c r="AJ199" i="16" s="1"/>
  <c r="AH200" i="16"/>
  <c r="AJ200" i="16" s="1"/>
  <c r="AH201" i="16"/>
  <c r="AJ201" i="16" s="1"/>
  <c r="AH202" i="16"/>
  <c r="AJ202" i="16" s="1"/>
  <c r="AH203" i="16"/>
  <c r="AJ203" i="16" s="1"/>
  <c r="AH204" i="16"/>
  <c r="AJ204" i="16" s="1"/>
  <c r="AH205" i="16"/>
  <c r="AJ205" i="16" s="1"/>
  <c r="AH206" i="16"/>
  <c r="AJ206" i="16" s="1"/>
  <c r="AH207" i="16"/>
  <c r="AJ207" i="16" s="1"/>
  <c r="AH208" i="16"/>
  <c r="AJ208" i="16" s="1"/>
  <c r="AH209" i="16"/>
  <c r="AJ209" i="16" s="1"/>
  <c r="AH210" i="16"/>
  <c r="AJ210" i="16" s="1"/>
  <c r="AH211" i="16"/>
  <c r="AJ211" i="16" s="1"/>
  <c r="AH212" i="16"/>
  <c r="AJ212" i="16" s="1"/>
  <c r="AH213" i="16"/>
  <c r="AJ213" i="16" s="1"/>
  <c r="AH214" i="16"/>
  <c r="AJ214" i="16" s="1"/>
  <c r="AH215" i="16"/>
  <c r="AJ215" i="16" s="1"/>
  <c r="AH216" i="16"/>
  <c r="AJ216" i="16" s="1"/>
  <c r="AH217" i="16"/>
  <c r="AJ217" i="16" s="1"/>
  <c r="AH218" i="16"/>
  <c r="AJ218" i="16" s="1"/>
  <c r="AH219" i="16"/>
  <c r="AJ219" i="16" s="1"/>
  <c r="AH220" i="16"/>
  <c r="AJ220" i="16" s="1"/>
  <c r="AH221" i="16"/>
  <c r="AJ221" i="16" s="1"/>
  <c r="AH222" i="16"/>
  <c r="AJ222" i="16" s="1"/>
  <c r="AH223" i="16"/>
  <c r="AJ223" i="16" s="1"/>
  <c r="AH224" i="16"/>
  <c r="AJ224" i="16" s="1"/>
  <c r="AH225" i="16"/>
  <c r="AJ225" i="16" s="1"/>
  <c r="AH226" i="16"/>
  <c r="AJ226" i="16" s="1"/>
  <c r="AH227" i="16"/>
  <c r="AJ227" i="16" s="1"/>
  <c r="AH228" i="16"/>
  <c r="AJ228" i="16" s="1"/>
  <c r="AH229" i="16"/>
  <c r="AJ229" i="16" s="1"/>
  <c r="AH230" i="16"/>
  <c r="AJ230" i="16" s="1"/>
  <c r="AH231" i="16"/>
  <c r="AJ231" i="16" s="1"/>
  <c r="AH232" i="16"/>
  <c r="AJ232" i="16" s="1"/>
  <c r="AH233" i="16"/>
  <c r="AJ233" i="16" s="1"/>
  <c r="AH234" i="16"/>
  <c r="AJ234" i="16" s="1"/>
  <c r="AH235" i="16"/>
  <c r="AJ235" i="16" s="1"/>
  <c r="AH236" i="16"/>
  <c r="AJ236" i="16" s="1"/>
  <c r="AH237" i="16"/>
  <c r="AJ237" i="16" s="1"/>
  <c r="AH238" i="16"/>
  <c r="AJ238" i="16" s="1"/>
  <c r="AH239" i="16"/>
  <c r="AJ239" i="16" s="1"/>
  <c r="AH240" i="16"/>
  <c r="AJ240" i="16" s="1"/>
  <c r="AH241" i="16"/>
  <c r="AJ241" i="16" s="1"/>
  <c r="AH242" i="16"/>
  <c r="AJ242" i="16" s="1"/>
  <c r="AH243" i="16"/>
  <c r="AJ243" i="16" s="1"/>
  <c r="AH244" i="16"/>
  <c r="AJ244" i="16" s="1"/>
  <c r="AH245" i="16"/>
  <c r="AJ245" i="16" s="1"/>
  <c r="AH246" i="16"/>
  <c r="AJ246" i="16" s="1"/>
  <c r="AH247" i="16"/>
  <c r="AJ247" i="16" s="1"/>
  <c r="AH248" i="16"/>
  <c r="AJ248" i="16" s="1"/>
  <c r="S7" i="13"/>
  <c r="S8" i="13"/>
  <c r="S9" i="13"/>
  <c r="AC9" i="13" s="1"/>
  <c r="S10" i="13"/>
  <c r="AC10" i="13" s="1"/>
  <c r="S11" i="13"/>
  <c r="S12" i="13"/>
  <c r="AC12" i="13" s="1"/>
  <c r="S13" i="13"/>
  <c r="S14" i="13"/>
  <c r="S15" i="13"/>
  <c r="S16" i="13"/>
  <c r="AC16" i="13" s="1"/>
  <c r="S17" i="13"/>
  <c r="AC17" i="13" s="1"/>
  <c r="S18" i="13"/>
  <c r="S19" i="13"/>
  <c r="S20" i="13"/>
  <c r="S21" i="13"/>
  <c r="S22" i="13"/>
  <c r="S23" i="13"/>
  <c r="S24" i="13"/>
  <c r="AC24" i="13" s="1"/>
  <c r="S25" i="13"/>
  <c r="S26" i="13"/>
  <c r="S27" i="13"/>
  <c r="AC27" i="13" s="1"/>
  <c r="S28" i="13"/>
  <c r="AC28" i="13" s="1"/>
  <c r="S29" i="13"/>
  <c r="AC29" i="13" s="1"/>
  <c r="S30" i="13"/>
  <c r="AC30" i="13" s="1"/>
  <c r="S31" i="13"/>
  <c r="S32" i="13"/>
  <c r="S33" i="13"/>
  <c r="S34" i="13"/>
  <c r="S35" i="13"/>
  <c r="S36" i="13"/>
  <c r="T7" i="15"/>
  <c r="AD7" i="15" s="1"/>
  <c r="T8" i="15"/>
  <c r="AD8" i="15" s="1"/>
  <c r="T9" i="15"/>
  <c r="AD9" i="15" s="1"/>
  <c r="T10" i="15"/>
  <c r="AD10" i="15" s="1"/>
  <c r="T11" i="15"/>
  <c r="AD11" i="15" s="1"/>
  <c r="T12" i="15"/>
  <c r="AD12" i="15" s="1"/>
  <c r="T13" i="15"/>
  <c r="AD13" i="15" s="1"/>
  <c r="T14" i="15"/>
  <c r="AD14" i="15" s="1"/>
  <c r="T15" i="15"/>
  <c r="AD15" i="15" s="1"/>
  <c r="T16" i="15"/>
  <c r="AD16" i="15" s="1"/>
  <c r="T17" i="15"/>
  <c r="AD17" i="15" s="1"/>
  <c r="T18" i="15"/>
  <c r="AD18" i="15" s="1"/>
  <c r="T19" i="15"/>
  <c r="AD19" i="15" s="1"/>
  <c r="T20" i="15"/>
  <c r="AD20" i="15" s="1"/>
  <c r="T21" i="15"/>
  <c r="T22" i="15"/>
  <c r="AD22" i="15" s="1"/>
  <c r="T23" i="15"/>
  <c r="AD23" i="15" s="1"/>
  <c r="T24" i="15"/>
  <c r="AD24" i="15" s="1"/>
  <c r="T25" i="15"/>
  <c r="AD25" i="15" s="1"/>
  <c r="T26" i="15"/>
  <c r="AD26" i="15" s="1"/>
  <c r="T27" i="15"/>
  <c r="AD27" i="15" s="1"/>
  <c r="T28" i="15"/>
  <c r="AD28" i="15" s="1"/>
  <c r="T29" i="15"/>
  <c r="AD29" i="15" s="1"/>
  <c r="T30" i="15"/>
  <c r="AD30" i="15" s="1"/>
  <c r="T31" i="15"/>
  <c r="AD31" i="15" s="1"/>
  <c r="T32" i="15"/>
  <c r="AD32" i="15" s="1"/>
  <c r="T33" i="15"/>
  <c r="AD33" i="15" s="1"/>
  <c r="T34" i="15"/>
  <c r="AD34" i="15" s="1"/>
  <c r="T35" i="15"/>
  <c r="AD35" i="15" s="1"/>
  <c r="T36" i="15"/>
  <c r="AD36" i="15" s="1"/>
  <c r="T37" i="15"/>
  <c r="AD37" i="15" s="1"/>
  <c r="T38" i="15"/>
  <c r="AD38" i="15" s="1"/>
  <c r="T39" i="15"/>
  <c r="AD39" i="15" s="1"/>
  <c r="T40" i="15"/>
  <c r="AD40" i="15" s="1"/>
  <c r="T41" i="15"/>
  <c r="AD41" i="15" s="1"/>
  <c r="T42" i="15"/>
  <c r="AD42" i="15" s="1"/>
  <c r="T43" i="15"/>
  <c r="AD43" i="15" s="1"/>
  <c r="T44" i="15"/>
  <c r="AD44" i="15" s="1"/>
  <c r="T45" i="15"/>
  <c r="AD45" i="15" s="1"/>
  <c r="T46" i="15"/>
  <c r="AD46" i="15" s="1"/>
  <c r="T47" i="15"/>
  <c r="AD47" i="15" s="1"/>
  <c r="T48" i="15"/>
  <c r="AD48" i="15" s="1"/>
  <c r="T49" i="15"/>
  <c r="AD49" i="15" s="1"/>
  <c r="T50" i="15"/>
  <c r="AD50" i="15" s="1"/>
  <c r="T51" i="15"/>
  <c r="AD51" i="15" s="1"/>
  <c r="T52" i="15"/>
  <c r="AD52" i="15" s="1"/>
  <c r="T53" i="15"/>
  <c r="AD53" i="15" s="1"/>
  <c r="T54" i="15"/>
  <c r="AD54" i="15" s="1"/>
  <c r="T55" i="15"/>
  <c r="AD55" i="15" s="1"/>
  <c r="T56" i="15"/>
  <c r="AD56" i="15" s="1"/>
  <c r="T57" i="15"/>
  <c r="AD57" i="15" s="1"/>
  <c r="T58" i="15"/>
  <c r="AD58" i="15" s="1"/>
  <c r="T59" i="15"/>
  <c r="AD59" i="15" s="1"/>
  <c r="T60" i="15"/>
  <c r="AD60" i="15" s="1"/>
  <c r="T61" i="15"/>
  <c r="AD61" i="15" s="1"/>
  <c r="T62" i="15"/>
  <c r="AD62" i="15" s="1"/>
  <c r="T63" i="15"/>
  <c r="AD63" i="15" s="1"/>
  <c r="T64" i="15"/>
  <c r="AD64" i="15" s="1"/>
  <c r="T65" i="15"/>
  <c r="AD65" i="15" s="1"/>
  <c r="T66" i="15"/>
  <c r="AD66" i="15" s="1"/>
  <c r="T67" i="15"/>
  <c r="AD67" i="15" s="1"/>
  <c r="T68" i="15"/>
  <c r="T69" i="15"/>
  <c r="AD69" i="15" s="1"/>
  <c r="T70" i="15"/>
  <c r="AD70" i="15" s="1"/>
  <c r="T71" i="15"/>
  <c r="AD71" i="15" s="1"/>
  <c r="T72" i="15"/>
  <c r="AD72" i="15" s="1"/>
  <c r="T73" i="15"/>
  <c r="AD73" i="15" s="1"/>
  <c r="T74" i="15"/>
  <c r="AD74" i="15" s="1"/>
  <c r="T75" i="15"/>
  <c r="AD75" i="15" s="1"/>
  <c r="T76" i="15"/>
  <c r="AD76" i="15" s="1"/>
  <c r="T77" i="15"/>
  <c r="AD77" i="15" s="1"/>
  <c r="T78" i="15"/>
  <c r="AD78" i="15" s="1"/>
  <c r="T79" i="15"/>
  <c r="AD79" i="15" s="1"/>
  <c r="T80" i="15"/>
  <c r="AD80" i="15" s="1"/>
  <c r="T81" i="15"/>
  <c r="T82" i="15"/>
  <c r="AD82" i="15" s="1"/>
  <c r="T83" i="15"/>
  <c r="AD83" i="15" s="1"/>
  <c r="T84" i="15"/>
  <c r="AD84" i="15" s="1"/>
  <c r="T85" i="15"/>
  <c r="AD85" i="15" s="1"/>
  <c r="T86" i="15"/>
  <c r="AD86" i="15" s="1"/>
  <c r="T87" i="15"/>
  <c r="AD87" i="15" s="1"/>
  <c r="T88" i="15"/>
  <c r="AD88" i="15" s="1"/>
  <c r="T89" i="15"/>
  <c r="AD89" i="15" s="1"/>
  <c r="T90" i="15"/>
  <c r="AD90" i="15" s="1"/>
  <c r="T91" i="15"/>
  <c r="AD91" i="15" s="1"/>
  <c r="T92" i="15"/>
  <c r="AD92" i="15" s="1"/>
  <c r="T93" i="15"/>
  <c r="AD93" i="15" s="1"/>
  <c r="T94" i="15"/>
  <c r="AD94" i="15" s="1"/>
  <c r="T95" i="15"/>
  <c r="AD95" i="15" s="1"/>
  <c r="T96" i="15"/>
  <c r="AD96" i="15" s="1"/>
  <c r="T97" i="15"/>
  <c r="AD97" i="15" s="1"/>
  <c r="T98" i="15"/>
  <c r="AD98" i="15" s="1"/>
  <c r="T99" i="15"/>
  <c r="T100" i="15"/>
  <c r="AD100" i="15" s="1"/>
  <c r="T101" i="15"/>
  <c r="AD101" i="15" s="1"/>
  <c r="T102" i="15"/>
  <c r="AD102" i="15" s="1"/>
  <c r="T103" i="15"/>
  <c r="AD103" i="15" s="1"/>
  <c r="T104" i="15"/>
  <c r="AD104" i="15" s="1"/>
  <c r="T105" i="15"/>
  <c r="AD105" i="15" s="1"/>
  <c r="T106" i="15"/>
  <c r="AD106" i="15" s="1"/>
  <c r="T107" i="15"/>
  <c r="AD107" i="15" s="1"/>
  <c r="S7" i="14"/>
  <c r="S8" i="14"/>
  <c r="S9" i="14"/>
  <c r="AC9" i="14" s="1"/>
  <c r="S10" i="14"/>
  <c r="S11" i="14"/>
  <c r="S12" i="14"/>
  <c r="S13" i="14"/>
  <c r="S14" i="14"/>
  <c r="S15" i="14"/>
  <c r="S16" i="14"/>
  <c r="S17" i="14"/>
  <c r="AC17" i="14" s="1"/>
  <c r="S18" i="14"/>
  <c r="AC18" i="14" s="1"/>
  <c r="S19" i="14"/>
  <c r="AC19" i="14" s="1"/>
  <c r="S20" i="14"/>
  <c r="S21" i="14"/>
  <c r="AC21" i="14" s="1"/>
  <c r="S22" i="14"/>
  <c r="S23" i="14"/>
  <c r="S24" i="14"/>
  <c r="S25" i="14"/>
  <c r="S26" i="14"/>
  <c r="S27" i="14"/>
  <c r="AC27" i="14" s="1"/>
  <c r="S28" i="14"/>
  <c r="S29" i="14"/>
  <c r="S30" i="14"/>
  <c r="S31" i="14"/>
  <c r="AC31" i="14" s="1"/>
  <c r="S32" i="14"/>
  <c r="S33" i="14"/>
  <c r="S34" i="14"/>
  <c r="S35" i="14"/>
  <c r="AC35" i="14" s="1"/>
  <c r="S36" i="14"/>
  <c r="S37" i="14"/>
  <c r="AC37" i="14" s="1"/>
  <c r="S38" i="14"/>
  <c r="S39" i="14"/>
  <c r="S40" i="14"/>
  <c r="S41" i="14"/>
  <c r="AC41" i="14" s="1"/>
  <c r="S42" i="14"/>
  <c r="AC42" i="14" s="1"/>
  <c r="S43" i="14"/>
  <c r="S44" i="14"/>
  <c r="S45" i="14"/>
  <c r="AC45" i="14" s="1"/>
  <c r="S46" i="14"/>
  <c r="V7" i="12"/>
  <c r="Z7" i="12" s="1"/>
  <c r="V8" i="12"/>
  <c r="V9" i="12"/>
  <c r="Z9" i="12" s="1"/>
  <c r="V10" i="12"/>
  <c r="Z10" i="12" s="1"/>
  <c r="V11" i="12"/>
  <c r="V12" i="12"/>
  <c r="V13" i="12"/>
  <c r="Z13" i="12" s="1"/>
  <c r="V14" i="12"/>
  <c r="Z14" i="12" s="1"/>
  <c r="V15" i="12"/>
  <c r="Z15" i="12" s="1"/>
  <c r="V16" i="12"/>
  <c r="Z16" i="12" s="1"/>
  <c r="V17" i="12"/>
  <c r="Z17" i="12" s="1"/>
  <c r="V18" i="12"/>
  <c r="Z18" i="12" s="1"/>
  <c r="V19" i="12"/>
  <c r="Z19" i="12" s="1"/>
  <c r="V20" i="12"/>
  <c r="V21" i="12"/>
  <c r="Z21" i="12" s="1"/>
  <c r="V22" i="12"/>
  <c r="Z22" i="12" s="1"/>
  <c r="V23" i="12"/>
  <c r="Z23" i="12" s="1"/>
  <c r="V24" i="12"/>
  <c r="V25" i="12"/>
  <c r="V26" i="12"/>
  <c r="V27" i="12"/>
  <c r="V28" i="12"/>
  <c r="Z28" i="12" s="1"/>
  <c r="V29" i="12"/>
  <c r="Z29" i="12" s="1"/>
  <c r="V30" i="12"/>
  <c r="Z30" i="12" s="1"/>
  <c r="V31" i="12"/>
  <c r="Z31" i="12" s="1"/>
  <c r="V32" i="12"/>
  <c r="V33" i="12"/>
  <c r="Z33" i="12" s="1"/>
  <c r="V34" i="12"/>
  <c r="V35" i="12"/>
  <c r="V36" i="12"/>
  <c r="Z36" i="12" s="1"/>
  <c r="V37" i="12"/>
  <c r="V38" i="12"/>
  <c r="Z38" i="12" s="1"/>
  <c r="V39" i="12"/>
  <c r="Z39" i="12" s="1"/>
  <c r="V40" i="12"/>
  <c r="Z40" i="12" s="1"/>
  <c r="V41" i="12"/>
  <c r="Z41" i="12" s="1"/>
  <c r="V42" i="12"/>
  <c r="V43" i="12"/>
  <c r="Z43" i="12" s="1"/>
  <c r="V44" i="12"/>
  <c r="V45" i="12"/>
  <c r="Z45" i="12" s="1"/>
  <c r="V46" i="12"/>
  <c r="Z46" i="12" s="1"/>
  <c r="V47" i="12"/>
  <c r="Z47" i="12" s="1"/>
  <c r="V48" i="12"/>
  <c r="Z48" i="12" s="1"/>
  <c r="V49" i="12"/>
  <c r="V50" i="12"/>
  <c r="Z50" i="12" s="1"/>
  <c r="V51" i="12"/>
  <c r="Z51" i="12" s="1"/>
  <c r="V52" i="12"/>
  <c r="Z52" i="12" s="1"/>
  <c r="V53" i="12"/>
  <c r="Z53" i="12" s="1"/>
  <c r="V54" i="12"/>
  <c r="Z54" i="12" s="1"/>
  <c r="V55" i="12"/>
  <c r="Z55" i="12" s="1"/>
  <c r="V56" i="12"/>
  <c r="Z56" i="12" s="1"/>
  <c r="V57" i="12"/>
  <c r="Z57" i="12" s="1"/>
  <c r="V58" i="12"/>
  <c r="Z58" i="12" s="1"/>
  <c r="V59" i="12"/>
  <c r="Z59" i="12" s="1"/>
  <c r="V60" i="12"/>
  <c r="Z60" i="12" s="1"/>
  <c r="V61" i="12"/>
  <c r="Z61" i="12" s="1"/>
  <c r="V62" i="12"/>
  <c r="Z62" i="12" s="1"/>
  <c r="V63" i="12"/>
  <c r="Z63" i="12" s="1"/>
  <c r="V64" i="12"/>
  <c r="Z64" i="12" s="1"/>
  <c r="V65" i="12"/>
  <c r="Z65" i="12" s="1"/>
  <c r="V66" i="12"/>
  <c r="Z66" i="12" s="1"/>
  <c r="V67" i="12"/>
  <c r="Z67" i="12" s="1"/>
  <c r="V68" i="12"/>
  <c r="V69" i="12"/>
  <c r="Z69" i="12" s="1"/>
  <c r="V70" i="12"/>
  <c r="V71" i="12"/>
  <c r="Z71" i="12" s="1"/>
  <c r="V72" i="12"/>
  <c r="Z72" i="12" s="1"/>
  <c r="V73" i="12"/>
  <c r="V74" i="12"/>
  <c r="Z74" i="12" s="1"/>
  <c r="V75" i="12"/>
  <c r="Z75" i="12" s="1"/>
  <c r="V76" i="12"/>
  <c r="V77" i="12"/>
  <c r="V78" i="12"/>
  <c r="Z78" i="12" s="1"/>
  <c r="V79" i="12"/>
  <c r="Z79" i="12" s="1"/>
  <c r="V80" i="12"/>
  <c r="Z80" i="12" s="1"/>
  <c r="V81" i="12"/>
  <c r="V82" i="12"/>
  <c r="Z82" i="12" s="1"/>
  <c r="V83" i="12"/>
  <c r="Z83" i="12" s="1"/>
  <c r="V84" i="12"/>
  <c r="Z84" i="12" s="1"/>
  <c r="V85" i="12"/>
  <c r="V86" i="12"/>
  <c r="Z86" i="12" s="1"/>
  <c r="V87" i="12"/>
  <c r="V88" i="12"/>
  <c r="Z88" i="12" s="1"/>
  <c r="V89" i="12"/>
  <c r="V90" i="12"/>
  <c r="V91" i="12"/>
  <c r="Z91" i="12" s="1"/>
  <c r="V92" i="12"/>
  <c r="Z92" i="12" s="1"/>
  <c r="V93" i="12"/>
  <c r="Z93" i="12" s="1"/>
  <c r="V94" i="12"/>
  <c r="V95" i="12"/>
  <c r="Z95" i="12" s="1"/>
  <c r="V96" i="12"/>
  <c r="V97" i="12"/>
  <c r="Z97" i="12" s="1"/>
  <c r="V98" i="12"/>
  <c r="V99" i="12"/>
  <c r="V100" i="12"/>
  <c r="Z100" i="12" s="1"/>
  <c r="V101" i="12"/>
  <c r="Z101" i="12" s="1"/>
  <c r="V102" i="12"/>
  <c r="V103" i="12"/>
  <c r="Z103" i="12" s="1"/>
  <c r="V104" i="12"/>
  <c r="Z104" i="12" s="1"/>
  <c r="V105" i="12"/>
  <c r="Z105" i="12" s="1"/>
  <c r="V106" i="12"/>
  <c r="V107" i="12"/>
  <c r="Z107" i="12" s="1"/>
  <c r="V108" i="12"/>
  <c r="Z108" i="12" s="1"/>
  <c r="V109" i="12"/>
  <c r="Z109" i="12" s="1"/>
  <c r="V110" i="12"/>
  <c r="V111" i="12"/>
  <c r="Z111" i="12" s="1"/>
  <c r="V112" i="12"/>
  <c r="Z112" i="12" s="1"/>
  <c r="V113" i="12"/>
  <c r="Z113" i="12" s="1"/>
  <c r="V114" i="12"/>
  <c r="V115" i="12"/>
  <c r="Z115" i="12" s="1"/>
  <c r="V116" i="12"/>
  <c r="V117" i="12"/>
  <c r="Z117" i="12" s="1"/>
  <c r="V118" i="12"/>
  <c r="V119" i="12"/>
  <c r="V120" i="12"/>
  <c r="Z120" i="12" s="1"/>
  <c r="V121" i="12"/>
  <c r="Z121" i="12" s="1"/>
  <c r="V122" i="12"/>
  <c r="Z122" i="12" s="1"/>
  <c r="V123" i="12"/>
  <c r="Z123" i="12" s="1"/>
  <c r="V124" i="12"/>
  <c r="Z124" i="12" s="1"/>
  <c r="V125" i="12"/>
  <c r="V126" i="12"/>
  <c r="Z126" i="12" s="1"/>
  <c r="V127" i="12"/>
  <c r="Z127" i="12" s="1"/>
  <c r="V128" i="12"/>
  <c r="Z128" i="12" s="1"/>
  <c r="V129" i="12"/>
  <c r="Z129" i="12" s="1"/>
  <c r="V130" i="12"/>
  <c r="Z130" i="12" s="1"/>
  <c r="V131" i="12"/>
  <c r="V132" i="12"/>
  <c r="Z132" i="12" s="1"/>
  <c r="V133" i="12"/>
  <c r="Z133" i="12" s="1"/>
  <c r="V134" i="12"/>
  <c r="Z134" i="12" s="1"/>
  <c r="V135" i="12"/>
  <c r="V136" i="12"/>
  <c r="Z136" i="12" s="1"/>
  <c r="V137" i="12"/>
  <c r="Z137" i="12" s="1"/>
  <c r="V138" i="12"/>
  <c r="Z138" i="12" s="1"/>
  <c r="V139" i="12"/>
  <c r="V140" i="12"/>
  <c r="Z140" i="12" s="1"/>
  <c r="V141" i="12"/>
  <c r="Z141" i="12" s="1"/>
  <c r="V142" i="12"/>
  <c r="V143" i="12"/>
  <c r="Z143" i="12" s="1"/>
  <c r="V144" i="12"/>
  <c r="Z144" i="12" s="1"/>
  <c r="V145" i="12"/>
  <c r="V146" i="12"/>
  <c r="Z146" i="12" s="1"/>
  <c r="V147" i="12"/>
  <c r="Z147" i="12" s="1"/>
  <c r="V148" i="12"/>
  <c r="V149" i="12"/>
  <c r="V150" i="12"/>
  <c r="V151" i="12"/>
  <c r="Z151" i="12" s="1"/>
  <c r="V152" i="12"/>
  <c r="Z152" i="12" s="1"/>
  <c r="V153" i="12"/>
  <c r="Z153" i="12" s="1"/>
  <c r="V154" i="12"/>
  <c r="V155" i="12"/>
  <c r="Z155" i="12" s="1"/>
  <c r="V156" i="12"/>
  <c r="Z156" i="12" s="1"/>
  <c r="V157" i="12"/>
  <c r="Z157" i="12" s="1"/>
  <c r="V158" i="12"/>
  <c r="Z158" i="12" s="1"/>
  <c r="V159" i="12"/>
  <c r="V160" i="12"/>
  <c r="Z160" i="12" s="1"/>
  <c r="V161" i="12"/>
  <c r="V162" i="12"/>
  <c r="Z162" i="12" s="1"/>
  <c r="V163" i="12"/>
  <c r="V164" i="12"/>
  <c r="Z164" i="12" s="1"/>
  <c r="V165" i="12"/>
  <c r="Z165" i="12" s="1"/>
  <c r="V166" i="12"/>
  <c r="Z166" i="12" s="1"/>
  <c r="V167" i="12"/>
  <c r="Z167" i="12" s="1"/>
  <c r="V168" i="12"/>
  <c r="Z168" i="12" s="1"/>
  <c r="V169" i="12"/>
  <c r="V170" i="12"/>
  <c r="Z170" i="12" s="1"/>
  <c r="V171" i="12"/>
  <c r="Z171" i="12" s="1"/>
  <c r="V172" i="12"/>
  <c r="Z172" i="12" s="1"/>
  <c r="V173" i="12"/>
  <c r="Z173" i="12" s="1"/>
  <c r="V174" i="12"/>
  <c r="Z174" i="12" s="1"/>
  <c r="V175" i="12"/>
  <c r="Z175" i="12" s="1"/>
  <c r="V176" i="12"/>
  <c r="V177" i="12"/>
  <c r="Z177" i="12" s="1"/>
  <c r="V178" i="12"/>
  <c r="Z178" i="12" s="1"/>
  <c r="V179" i="12"/>
  <c r="Z179" i="12" s="1"/>
  <c r="V180" i="12"/>
  <c r="Z180" i="12" s="1"/>
  <c r="V181" i="12"/>
  <c r="Z181" i="12" s="1"/>
  <c r="V182" i="12"/>
  <c r="Z182" i="12" s="1"/>
  <c r="V183" i="12"/>
  <c r="Z183" i="12" s="1"/>
  <c r="V184" i="12"/>
  <c r="Z184" i="12" s="1"/>
  <c r="V185" i="12"/>
  <c r="V186" i="12"/>
  <c r="V187" i="12"/>
  <c r="Z187" i="12" s="1"/>
  <c r="V188" i="12"/>
  <c r="Z188" i="12" s="1"/>
  <c r="V189" i="12"/>
  <c r="Z189" i="12" s="1"/>
  <c r="V190" i="12"/>
  <c r="Z190" i="12" s="1"/>
  <c r="V191" i="12"/>
  <c r="V192" i="12"/>
  <c r="Z192" i="12" s="1"/>
  <c r="V193" i="12"/>
  <c r="V194" i="12"/>
  <c r="Z194" i="12" s="1"/>
  <c r="V195" i="12"/>
  <c r="Z195" i="12" s="1"/>
  <c r="V196" i="12"/>
  <c r="V197" i="12"/>
  <c r="V198" i="12"/>
  <c r="Z198" i="12" s="1"/>
  <c r="V199" i="12"/>
  <c r="Z199" i="12" s="1"/>
  <c r="V200" i="12"/>
  <c r="Z200" i="12" s="1"/>
  <c r="V201" i="12"/>
  <c r="Z201" i="12" s="1"/>
  <c r="V202" i="12"/>
  <c r="V203" i="12"/>
  <c r="Z203" i="12" s="1"/>
  <c r="V204" i="12"/>
  <c r="Z204" i="12" s="1"/>
  <c r="V205" i="12"/>
  <c r="Z205" i="12" s="1"/>
  <c r="V206" i="12"/>
  <c r="Z206" i="12" s="1"/>
  <c r="V207" i="12"/>
  <c r="Z207" i="12" s="1"/>
  <c r="V208" i="12"/>
  <c r="Z208" i="12" s="1"/>
  <c r="V209" i="12"/>
  <c r="Z209" i="12" s="1"/>
  <c r="V210" i="12"/>
  <c r="Z210" i="12" s="1"/>
  <c r="V211" i="12"/>
  <c r="V212" i="12"/>
  <c r="Z212" i="12" s="1"/>
  <c r="V213" i="12"/>
  <c r="Z213" i="12" s="1"/>
  <c r="V214" i="12"/>
  <c r="V215" i="12"/>
  <c r="Z215" i="12" s="1"/>
  <c r="V216" i="12"/>
  <c r="Z216" i="12" s="1"/>
  <c r="V217" i="12"/>
  <c r="Z217" i="12" s="1"/>
  <c r="V218" i="12"/>
  <c r="Z218" i="12" s="1"/>
  <c r="V219" i="12"/>
  <c r="V220" i="12"/>
  <c r="Z220" i="12" s="1"/>
  <c r="V221" i="12"/>
  <c r="V222" i="12"/>
  <c r="Z222" i="12" s="1"/>
  <c r="V223" i="12"/>
  <c r="Z223" i="12" s="1"/>
  <c r="V224" i="12"/>
  <c r="Z224" i="12" s="1"/>
  <c r="V225" i="12"/>
  <c r="V226" i="12"/>
  <c r="V227" i="12"/>
  <c r="V228" i="12"/>
  <c r="Z228" i="12" s="1"/>
  <c r="V229" i="12"/>
  <c r="Z229" i="12" s="1"/>
  <c r="V230" i="12"/>
  <c r="Z230" i="12" s="1"/>
  <c r="V231" i="12"/>
  <c r="V232" i="12"/>
  <c r="V233" i="12"/>
  <c r="Z233" i="12" s="1"/>
  <c r="V234" i="12"/>
  <c r="Z234" i="12" s="1"/>
  <c r="V235" i="12"/>
  <c r="V236" i="12"/>
  <c r="Z236" i="12" s="1"/>
  <c r="V237" i="12"/>
  <c r="Z237" i="12" s="1"/>
  <c r="V238" i="12"/>
  <c r="Z238" i="12" s="1"/>
  <c r="V239" i="12"/>
  <c r="V240" i="12"/>
  <c r="V241" i="12"/>
  <c r="V242" i="12"/>
  <c r="Z242" i="12" s="1"/>
  <c r="V243" i="12"/>
  <c r="Z243" i="12" s="1"/>
  <c r="V244" i="12"/>
  <c r="V245" i="12"/>
  <c r="Z245" i="12" s="1"/>
  <c r="V246" i="12"/>
  <c r="Z246" i="12" s="1"/>
  <c r="V247" i="12"/>
  <c r="V248" i="12"/>
  <c r="Z248" i="12" s="1"/>
  <c r="V249" i="12"/>
  <c r="Z249" i="12" s="1"/>
  <c r="V250" i="12"/>
  <c r="Z250" i="12" s="1"/>
  <c r="V251" i="12"/>
  <c r="Z251" i="12" s="1"/>
  <c r="V252" i="12"/>
  <c r="Z252" i="12" s="1"/>
  <c r="V253" i="12"/>
  <c r="Z253" i="12" s="1"/>
  <c r="V254" i="12"/>
  <c r="V255" i="12"/>
  <c r="Z255" i="12" s="1"/>
  <c r="V256" i="12"/>
  <c r="V257" i="12"/>
  <c r="V258" i="12"/>
  <c r="Z258" i="12" s="1"/>
  <c r="V259" i="12"/>
  <c r="Z259" i="12" s="1"/>
  <c r="V260" i="12"/>
  <c r="Z260" i="12" s="1"/>
  <c r="V261" i="12"/>
  <c r="Z261" i="12" s="1"/>
  <c r="V262" i="12"/>
  <c r="Z262" i="12" s="1"/>
  <c r="V263" i="12"/>
  <c r="Z263" i="12" s="1"/>
  <c r="V264" i="12"/>
  <c r="Z264" i="12" s="1"/>
  <c r="V265" i="12"/>
  <c r="V266" i="12"/>
  <c r="Z266" i="12" s="1"/>
  <c r="V267" i="12"/>
  <c r="Z267" i="12" s="1"/>
  <c r="V268" i="12"/>
  <c r="Z268" i="12" s="1"/>
  <c r="V269" i="12"/>
  <c r="V270" i="12"/>
  <c r="Z270" i="12" s="1"/>
  <c r="V271" i="12"/>
  <c r="Z271" i="12" s="1"/>
  <c r="V272" i="12"/>
  <c r="Z272" i="12" s="1"/>
  <c r="V273" i="12"/>
  <c r="V274" i="12"/>
  <c r="V275" i="12"/>
  <c r="Z275" i="12" s="1"/>
  <c r="V276" i="12"/>
  <c r="V277" i="12"/>
  <c r="Z277" i="12" s="1"/>
  <c r="V278" i="12"/>
  <c r="V279" i="12"/>
  <c r="Z279" i="12" s="1"/>
  <c r="V280" i="12"/>
  <c r="Z280" i="12" s="1"/>
  <c r="V281" i="12"/>
  <c r="Z281" i="12" s="1"/>
  <c r="V282" i="12"/>
  <c r="Z282" i="12" s="1"/>
  <c r="V283" i="12"/>
  <c r="Z283" i="12" s="1"/>
  <c r="V284" i="12"/>
  <c r="Z284" i="12" s="1"/>
  <c r="V285" i="12"/>
  <c r="V286" i="12"/>
  <c r="V287" i="12"/>
  <c r="Z287" i="12" s="1"/>
  <c r="V288" i="12"/>
  <c r="Z288" i="12" s="1"/>
  <c r="V289" i="12"/>
  <c r="V290" i="12"/>
  <c r="Z290" i="12" s="1"/>
  <c r="V291" i="12"/>
  <c r="V292" i="12"/>
  <c r="Z292" i="12" s="1"/>
  <c r="V293" i="12"/>
  <c r="Z293" i="12" s="1"/>
  <c r="V294" i="12"/>
  <c r="Z294" i="12" s="1"/>
  <c r="V295" i="12"/>
  <c r="V296" i="12"/>
  <c r="Z296" i="12" s="1"/>
  <c r="V297" i="12"/>
  <c r="Z297" i="12" s="1"/>
  <c r="V298" i="12"/>
  <c r="V299" i="12"/>
  <c r="Z299" i="12" s="1"/>
  <c r="V300" i="12"/>
  <c r="Z300" i="12" s="1"/>
  <c r="V301" i="12"/>
  <c r="Z301" i="12" s="1"/>
  <c r="V302" i="12"/>
  <c r="V303" i="12"/>
  <c r="Z303" i="12" s="1"/>
  <c r="V304" i="12"/>
  <c r="V305" i="12"/>
  <c r="V306" i="12"/>
  <c r="Z306" i="12" s="1"/>
  <c r="V307" i="12"/>
  <c r="Z307" i="12" s="1"/>
  <c r="V308" i="12"/>
  <c r="Z308" i="12" s="1"/>
  <c r="V309" i="12"/>
  <c r="Z309" i="12" s="1"/>
  <c r="V310" i="12"/>
  <c r="Z310" i="12" s="1"/>
  <c r="V311" i="12"/>
  <c r="Z311" i="12" s="1"/>
  <c r="V312" i="12"/>
  <c r="Z312" i="12" s="1"/>
  <c r="V313" i="12"/>
  <c r="V314" i="12"/>
  <c r="Z314" i="12" s="1"/>
  <c r="V315" i="12"/>
  <c r="Z315" i="12" s="1"/>
  <c r="V316" i="12"/>
  <c r="Z316" i="12" s="1"/>
  <c r="V317" i="12"/>
  <c r="V318" i="12"/>
  <c r="Z318" i="12" s="1"/>
  <c r="V319" i="12"/>
  <c r="V320" i="12"/>
  <c r="Z320" i="12" s="1"/>
  <c r="V321" i="12"/>
  <c r="Z321" i="12" s="1"/>
  <c r="V322" i="12"/>
  <c r="Z322" i="12" s="1"/>
  <c r="V323" i="12"/>
  <c r="Z323" i="12" s="1"/>
  <c r="V324" i="12"/>
  <c r="Z324" i="12" s="1"/>
  <c r="V325" i="12"/>
  <c r="Z325" i="12" s="1"/>
  <c r="V326" i="12"/>
  <c r="V327" i="12"/>
  <c r="Z327" i="12" s="1"/>
  <c r="V328" i="12"/>
  <c r="V329" i="12"/>
  <c r="Z329" i="12" s="1"/>
  <c r="V330" i="12"/>
  <c r="V331" i="12"/>
  <c r="V332" i="12"/>
  <c r="Z332" i="12" s="1"/>
  <c r="V333" i="12"/>
  <c r="Z333" i="12" s="1"/>
  <c r="V334" i="12"/>
  <c r="Z334" i="12" s="1"/>
  <c r="V335" i="12"/>
  <c r="V336" i="12"/>
  <c r="Z336" i="12" s="1"/>
  <c r="V337" i="12"/>
  <c r="V338" i="12"/>
  <c r="Z338" i="12" s="1"/>
  <c r="V339" i="12"/>
  <c r="V340" i="12"/>
  <c r="Z340" i="12" s="1"/>
  <c r="V341" i="12"/>
  <c r="V342" i="12"/>
  <c r="Z342" i="12" s="1"/>
  <c r="V343" i="12"/>
  <c r="Z343" i="12" s="1"/>
  <c r="V344" i="12"/>
  <c r="Z344" i="12" s="1"/>
  <c r="V345" i="12"/>
  <c r="Z345" i="12" s="1"/>
  <c r="V346" i="12"/>
  <c r="Z346" i="12" s="1"/>
  <c r="V347" i="12"/>
  <c r="Z347" i="12" s="1"/>
  <c r="V348" i="12"/>
  <c r="Z348" i="12" s="1"/>
  <c r="V349" i="12"/>
  <c r="V350" i="12"/>
  <c r="Z350" i="12" s="1"/>
  <c r="V351" i="12"/>
  <c r="Z351" i="12" s="1"/>
  <c r="V352" i="12"/>
  <c r="V353" i="12"/>
  <c r="Z353" i="12" s="1"/>
  <c r="V354" i="12"/>
  <c r="V355" i="12"/>
  <c r="Z355" i="12" s="1"/>
  <c r="V356" i="12"/>
  <c r="V357" i="12"/>
  <c r="Z357" i="12" s="1"/>
  <c r="V358" i="12"/>
  <c r="V359" i="12"/>
  <c r="Z359" i="12" s="1"/>
  <c r="V360" i="12"/>
  <c r="Z360" i="12" s="1"/>
  <c r="V361" i="12"/>
  <c r="Z361" i="12" s="1"/>
  <c r="V362" i="12"/>
  <c r="Z362" i="12" s="1"/>
  <c r="V363" i="12"/>
  <c r="V364" i="12"/>
  <c r="Z364" i="12" s="1"/>
  <c r="V365" i="12"/>
  <c r="Z365" i="12" s="1"/>
  <c r="V366" i="12"/>
  <c r="Z366" i="12" s="1"/>
  <c r="V367" i="12"/>
  <c r="Z367" i="12" s="1"/>
  <c r="V368" i="12"/>
  <c r="V369" i="12"/>
  <c r="V370" i="12"/>
  <c r="Z370" i="12" s="1"/>
  <c r="V371" i="12"/>
  <c r="Z371" i="12" s="1"/>
  <c r="V372" i="12"/>
  <c r="V373" i="12"/>
  <c r="V374" i="12"/>
  <c r="Z374" i="12" s="1"/>
  <c r="V375" i="12"/>
  <c r="V376" i="12"/>
  <c r="Z376" i="12" s="1"/>
  <c r="V377" i="12"/>
  <c r="V378" i="12"/>
  <c r="V379" i="12"/>
  <c r="Z379" i="12" s="1"/>
  <c r="V380" i="12"/>
  <c r="Z380" i="12" s="1"/>
  <c r="V381" i="12"/>
  <c r="Z381" i="12" s="1"/>
  <c r="V382" i="12"/>
  <c r="V383" i="12"/>
  <c r="Z383" i="12" s="1"/>
  <c r="V384" i="12"/>
  <c r="Z384" i="12" s="1"/>
  <c r="V385" i="12"/>
  <c r="Z385" i="12" s="1"/>
  <c r="V386" i="12"/>
  <c r="V387" i="12"/>
  <c r="V388" i="12"/>
  <c r="V389" i="12"/>
  <c r="Z389" i="12" s="1"/>
  <c r="V390" i="12"/>
  <c r="V391" i="12"/>
  <c r="V392" i="12"/>
  <c r="V393" i="12"/>
  <c r="Z393" i="12" s="1"/>
  <c r="V394" i="12"/>
  <c r="Z394" i="12" s="1"/>
  <c r="V395" i="12"/>
  <c r="Z395" i="12" s="1"/>
  <c r="V396" i="12"/>
  <c r="Z396" i="12" s="1"/>
  <c r="V397" i="12"/>
  <c r="V398" i="12"/>
  <c r="V399" i="12"/>
  <c r="Z399" i="12" s="1"/>
  <c r="V400" i="12"/>
  <c r="V401" i="12"/>
  <c r="V402" i="12"/>
  <c r="Z402" i="12" s="1"/>
  <c r="V403" i="12"/>
  <c r="V404" i="12"/>
  <c r="Z404" i="12" s="1"/>
  <c r="V405" i="12"/>
  <c r="Z405" i="12" s="1"/>
  <c r="V406" i="12"/>
  <c r="Z406" i="12" s="1"/>
  <c r="V407" i="12"/>
  <c r="Z407" i="12" s="1"/>
  <c r="V408" i="12"/>
  <c r="Z408" i="12" s="1"/>
  <c r="V409" i="12"/>
  <c r="Z409" i="12" s="1"/>
  <c r="V410" i="12"/>
  <c r="Z410" i="12" s="1"/>
  <c r="V411" i="12"/>
  <c r="Z411" i="12" s="1"/>
  <c r="V412" i="12"/>
  <c r="Z412" i="12" s="1"/>
  <c r="V413" i="12"/>
  <c r="Z413" i="12" s="1"/>
  <c r="V414" i="12"/>
  <c r="Z414" i="12" s="1"/>
  <c r="V415" i="12"/>
  <c r="V416" i="12"/>
  <c r="Z416" i="12" s="1"/>
  <c r="V417" i="12"/>
  <c r="V418" i="12"/>
  <c r="V419" i="12"/>
  <c r="Z419" i="12" s="1"/>
  <c r="V420" i="12"/>
  <c r="Z420" i="12" s="1"/>
  <c r="V421" i="12"/>
  <c r="V422" i="12"/>
  <c r="Z422" i="12" s="1"/>
  <c r="V423" i="12"/>
  <c r="Z423" i="12" s="1"/>
  <c r="V424" i="12"/>
  <c r="Z424" i="12" s="1"/>
  <c r="V425" i="12"/>
  <c r="Z425" i="12" s="1"/>
  <c r="V426" i="12"/>
  <c r="Z426" i="12" s="1"/>
  <c r="V427" i="12"/>
  <c r="V428" i="12"/>
  <c r="V429" i="12"/>
  <c r="V430" i="12"/>
  <c r="Z430" i="12" s="1"/>
  <c r="V431" i="12"/>
  <c r="Z431" i="12" s="1"/>
  <c r="V432" i="12"/>
  <c r="Z432" i="12" s="1"/>
  <c r="V433" i="12"/>
  <c r="V434" i="12"/>
  <c r="Z434" i="12" s="1"/>
  <c r="V435" i="12"/>
  <c r="Z435" i="12" s="1"/>
  <c r="V436" i="12"/>
  <c r="Z436" i="12" s="1"/>
  <c r="V437" i="12"/>
  <c r="V438" i="12"/>
  <c r="V439" i="12"/>
  <c r="Z439" i="12" s="1"/>
  <c r="V440" i="12"/>
  <c r="Z440" i="12" s="1"/>
  <c r="V441" i="12"/>
  <c r="Z441" i="12" s="1"/>
  <c r="V442" i="12"/>
  <c r="Z442" i="12" s="1"/>
  <c r="V443" i="12"/>
  <c r="Z443" i="12" s="1"/>
  <c r="V444" i="12"/>
  <c r="Z444" i="12" s="1"/>
  <c r="V445" i="12"/>
  <c r="Z445" i="12" s="1"/>
  <c r="V446" i="12"/>
  <c r="Z446" i="12" s="1"/>
  <c r="V447" i="12"/>
  <c r="Z447" i="12" s="1"/>
  <c r="V448" i="12"/>
  <c r="V449" i="12"/>
  <c r="Z449" i="12" s="1"/>
  <c r="V450" i="12"/>
  <c r="Z450" i="12" s="1"/>
  <c r="V451" i="12"/>
  <c r="Z451" i="12" s="1"/>
  <c r="V452" i="12"/>
  <c r="Z452" i="12" s="1"/>
  <c r="V453" i="12"/>
  <c r="Z453" i="12" s="1"/>
  <c r="V454" i="12"/>
  <c r="Z454" i="12" s="1"/>
  <c r="V455" i="12"/>
  <c r="Z455" i="12" s="1"/>
  <c r="V456" i="12"/>
  <c r="Z456" i="12" s="1"/>
  <c r="V457" i="12"/>
  <c r="Z457" i="12" s="1"/>
  <c r="V458" i="12"/>
  <c r="V459" i="12"/>
  <c r="Z459" i="12" s="1"/>
  <c r="V460" i="12"/>
  <c r="Z460" i="12" s="1"/>
  <c r="V461" i="12"/>
  <c r="V462" i="12"/>
  <c r="Z462" i="12" s="1"/>
  <c r="V463" i="12"/>
  <c r="Z463" i="12" s="1"/>
  <c r="V464" i="12"/>
  <c r="Z464" i="12" s="1"/>
  <c r="V465" i="12"/>
  <c r="Z465" i="12" s="1"/>
  <c r="V466" i="12"/>
  <c r="V467" i="12"/>
  <c r="Z467" i="12" s="1"/>
  <c r="V468" i="12"/>
  <c r="Z468" i="12" s="1"/>
  <c r="V469" i="12"/>
  <c r="V470" i="12"/>
  <c r="V471" i="12"/>
  <c r="Z471" i="12" s="1"/>
  <c r="V472" i="12"/>
  <c r="Z472" i="12" s="1"/>
  <c r="V473" i="12"/>
  <c r="Z473" i="12" s="1"/>
  <c r="V474" i="12"/>
  <c r="Z474" i="12" s="1"/>
  <c r="V475" i="12"/>
  <c r="V476" i="12"/>
  <c r="Z476" i="12" s="1"/>
  <c r="V477" i="12"/>
  <c r="Z477" i="12" s="1"/>
  <c r="V478" i="12"/>
  <c r="V479" i="12"/>
  <c r="Z479" i="12" s="1"/>
  <c r="V480" i="12"/>
  <c r="Z480" i="12" s="1"/>
  <c r="V481" i="12"/>
  <c r="Z481" i="12" s="1"/>
  <c r="V482" i="12"/>
  <c r="Z482" i="12" s="1"/>
  <c r="V483" i="12"/>
  <c r="V484" i="12"/>
  <c r="Z484" i="12" s="1"/>
  <c r="V485" i="12"/>
  <c r="Z485" i="12" s="1"/>
  <c r="V486" i="12"/>
  <c r="V487" i="12"/>
  <c r="Z487" i="12" s="1"/>
  <c r="V488" i="12"/>
  <c r="V489" i="12"/>
  <c r="Z489" i="12" s="1"/>
  <c r="V490" i="12"/>
  <c r="Z490" i="12" s="1"/>
  <c r="V491" i="12"/>
  <c r="V492" i="12"/>
  <c r="V493" i="12"/>
  <c r="Z493" i="12" s="1"/>
  <c r="V494" i="12"/>
  <c r="Z494" i="12" s="1"/>
  <c r="V495" i="12"/>
  <c r="Z495" i="12" s="1"/>
  <c r="V496" i="12"/>
  <c r="Z496" i="12" s="1"/>
  <c r="V497" i="12"/>
  <c r="V498" i="12"/>
  <c r="V499" i="12"/>
  <c r="Z499" i="12" s="1"/>
  <c r="V500" i="12"/>
  <c r="Z500" i="12" s="1"/>
  <c r="V501" i="12"/>
  <c r="V502" i="12"/>
  <c r="Z502" i="12" s="1"/>
  <c r="V503" i="12"/>
  <c r="Z503" i="12" s="1"/>
  <c r="V504" i="12"/>
  <c r="Z504" i="12" s="1"/>
  <c r="V505" i="12"/>
  <c r="Z505" i="12" s="1"/>
  <c r="V506" i="12"/>
  <c r="V507" i="12"/>
  <c r="Z507" i="12" s="1"/>
  <c r="V508" i="12"/>
  <c r="Z508" i="12" s="1"/>
  <c r="V509" i="12"/>
  <c r="Z509" i="12" s="1"/>
  <c r="V510" i="12"/>
  <c r="V511" i="12"/>
  <c r="Z511" i="12" s="1"/>
  <c r="V7" i="13"/>
  <c r="Z7" i="13" s="1"/>
  <c r="V8" i="13"/>
  <c r="Z8" i="13" s="1"/>
  <c r="V9" i="13"/>
  <c r="Z9" i="13" s="1"/>
  <c r="V10" i="13"/>
  <c r="Z10" i="13" s="1"/>
  <c r="V11" i="13"/>
  <c r="V12" i="13"/>
  <c r="Z12" i="13" s="1"/>
  <c r="V13" i="13"/>
  <c r="V14" i="13"/>
  <c r="Z14" i="13" s="1"/>
  <c r="V15" i="13"/>
  <c r="V16" i="13"/>
  <c r="Z16" i="13" s="1"/>
  <c r="V17" i="13"/>
  <c r="Z17" i="13" s="1"/>
  <c r="V18" i="13"/>
  <c r="Z18" i="13" s="1"/>
  <c r="V19" i="13"/>
  <c r="Z19" i="13" s="1"/>
  <c r="V20" i="13"/>
  <c r="Z20" i="13" s="1"/>
  <c r="V21" i="13"/>
  <c r="Z21" i="13" s="1"/>
  <c r="V22" i="13"/>
  <c r="Z22" i="13" s="1"/>
  <c r="V23" i="13"/>
  <c r="V24" i="13"/>
  <c r="Z24" i="13" s="1"/>
  <c r="V25" i="13"/>
  <c r="Z25" i="13" s="1"/>
  <c r="V26" i="13"/>
  <c r="V27" i="13"/>
  <c r="Z27" i="13" s="1"/>
  <c r="V28" i="13"/>
  <c r="Z28" i="13" s="1"/>
  <c r="V29" i="13"/>
  <c r="Z29" i="13" s="1"/>
  <c r="V30" i="13"/>
  <c r="Z30" i="13" s="1"/>
  <c r="V31" i="13"/>
  <c r="Z31" i="13" s="1"/>
  <c r="V32" i="13"/>
  <c r="Z32" i="13" s="1"/>
  <c r="V33" i="13"/>
  <c r="Z33" i="13" s="1"/>
  <c r="V34" i="13"/>
  <c r="Z34" i="13" s="1"/>
  <c r="V35" i="13"/>
  <c r="V36" i="13"/>
  <c r="Z36" i="13" s="1"/>
  <c r="R7" i="16"/>
  <c r="R8" i="16"/>
  <c r="R9" i="16"/>
  <c r="R10" i="16"/>
  <c r="R11" i="16"/>
  <c r="R12" i="16"/>
  <c r="R13" i="16"/>
  <c r="R14" i="16"/>
  <c r="R15" i="16"/>
  <c r="R16" i="16"/>
  <c r="R17" i="16"/>
  <c r="R18" i="16"/>
  <c r="R19" i="16"/>
  <c r="R20" i="16"/>
  <c r="R21" i="16"/>
  <c r="R22" i="16"/>
  <c r="R23" i="16"/>
  <c r="R24" i="16"/>
  <c r="R25" i="16"/>
  <c r="R26" i="16"/>
  <c r="R27" i="16"/>
  <c r="R28" i="16"/>
  <c r="R29" i="16"/>
  <c r="R30" i="16"/>
  <c r="R31" i="16"/>
  <c r="R32" i="16"/>
  <c r="R33" i="16"/>
  <c r="R34" i="16"/>
  <c r="R35" i="16"/>
  <c r="R36" i="16"/>
  <c r="R37" i="16"/>
  <c r="R38" i="16"/>
  <c r="R39" i="16"/>
  <c r="R40" i="16"/>
  <c r="R41" i="16"/>
  <c r="R42" i="16"/>
  <c r="R43" i="16"/>
  <c r="R44" i="16"/>
  <c r="R45" i="16"/>
  <c r="R46" i="16"/>
  <c r="R47" i="16"/>
  <c r="R48" i="16"/>
  <c r="R49" i="16"/>
  <c r="R50" i="16"/>
  <c r="R51" i="16"/>
  <c r="R52" i="16"/>
  <c r="R53" i="16"/>
  <c r="R54" i="16"/>
  <c r="R55" i="16"/>
  <c r="R56" i="16"/>
  <c r="R57" i="16"/>
  <c r="R58" i="16"/>
  <c r="R59" i="16"/>
  <c r="R60" i="16"/>
  <c r="R61" i="16"/>
  <c r="R62" i="16"/>
  <c r="R63" i="16"/>
  <c r="R64" i="16"/>
  <c r="R65" i="16"/>
  <c r="R66" i="16"/>
  <c r="R67" i="16"/>
  <c r="R68" i="16"/>
  <c r="R69" i="16"/>
  <c r="R70" i="16"/>
  <c r="R71" i="16"/>
  <c r="R72" i="16"/>
  <c r="R73" i="16"/>
  <c r="R74" i="16"/>
  <c r="R75" i="16"/>
  <c r="R76" i="16"/>
  <c r="R77" i="16"/>
  <c r="R78" i="16"/>
  <c r="R79" i="16"/>
  <c r="R80" i="16"/>
  <c r="R81" i="16"/>
  <c r="R82" i="16"/>
  <c r="R83" i="16"/>
  <c r="R84" i="16"/>
  <c r="R85" i="16"/>
  <c r="R86" i="16"/>
  <c r="R87" i="16"/>
  <c r="R88" i="16"/>
  <c r="R89" i="16"/>
  <c r="R90" i="16"/>
  <c r="R91" i="16"/>
  <c r="R92" i="16"/>
  <c r="R93" i="16"/>
  <c r="R94" i="16"/>
  <c r="R95" i="16"/>
  <c r="R96" i="16"/>
  <c r="R97" i="16"/>
  <c r="R98" i="16"/>
  <c r="R99" i="16"/>
  <c r="R100" i="16"/>
  <c r="R101" i="16"/>
  <c r="R102" i="16"/>
  <c r="R103" i="16"/>
  <c r="R104" i="16"/>
  <c r="R105" i="16"/>
  <c r="R106" i="16"/>
  <c r="R107" i="16"/>
  <c r="R108" i="16"/>
  <c r="R109" i="16"/>
  <c r="R110" i="16"/>
  <c r="R111" i="16"/>
  <c r="R112" i="16"/>
  <c r="R113" i="16"/>
  <c r="R114" i="16"/>
  <c r="R115" i="16"/>
  <c r="R116" i="16"/>
  <c r="R117" i="16"/>
  <c r="R118" i="16"/>
  <c r="R119" i="16"/>
  <c r="R120" i="16"/>
  <c r="R121" i="16"/>
  <c r="R122" i="16"/>
  <c r="R123" i="16"/>
  <c r="R124" i="16"/>
  <c r="R125" i="16"/>
  <c r="R126" i="16"/>
  <c r="R127" i="16"/>
  <c r="R128" i="16"/>
  <c r="R129" i="16"/>
  <c r="R130" i="16"/>
  <c r="R131" i="16"/>
  <c r="R132" i="16"/>
  <c r="R133" i="16"/>
  <c r="R134" i="16"/>
  <c r="R135" i="16"/>
  <c r="R136" i="16"/>
  <c r="R137" i="16"/>
  <c r="R138" i="16"/>
  <c r="R139" i="16"/>
  <c r="R140" i="16"/>
  <c r="R141" i="16"/>
  <c r="R142" i="16"/>
  <c r="R143" i="16"/>
  <c r="R144" i="16"/>
  <c r="R145" i="16"/>
  <c r="R146" i="16"/>
  <c r="R147" i="16"/>
  <c r="R148" i="16"/>
  <c r="R149" i="16"/>
  <c r="R150" i="16"/>
  <c r="R151" i="16"/>
  <c r="R152" i="16"/>
  <c r="R153" i="16"/>
  <c r="R154" i="16"/>
  <c r="R155" i="16"/>
  <c r="R156" i="16"/>
  <c r="R157" i="16"/>
  <c r="R158" i="16"/>
  <c r="R159" i="16"/>
  <c r="R160" i="16"/>
  <c r="R161" i="16"/>
  <c r="R162" i="16"/>
  <c r="R163" i="16"/>
  <c r="R164" i="16"/>
  <c r="R165" i="16"/>
  <c r="R166" i="16"/>
  <c r="R167" i="16"/>
  <c r="R168" i="16"/>
  <c r="R169" i="16"/>
  <c r="R170" i="16"/>
  <c r="R171" i="16"/>
  <c r="R172" i="16"/>
  <c r="R173" i="16"/>
  <c r="R174" i="16"/>
  <c r="R175" i="16"/>
  <c r="R176" i="16"/>
  <c r="R177" i="16"/>
  <c r="R178" i="16"/>
  <c r="R179" i="16"/>
  <c r="R180" i="16"/>
  <c r="R181" i="16"/>
  <c r="R182" i="16"/>
  <c r="R183" i="16"/>
  <c r="R184" i="16"/>
  <c r="R185" i="16"/>
  <c r="R186" i="16"/>
  <c r="R187" i="16"/>
  <c r="R188" i="16"/>
  <c r="R189" i="16"/>
  <c r="R190" i="16"/>
  <c r="R191" i="16"/>
  <c r="R192" i="16"/>
  <c r="R193" i="16"/>
  <c r="R194" i="16"/>
  <c r="R195" i="16"/>
  <c r="R196" i="16"/>
  <c r="R197" i="16"/>
  <c r="R198" i="16"/>
  <c r="R199" i="16"/>
  <c r="R200" i="16"/>
  <c r="R201" i="16"/>
  <c r="R202" i="16"/>
  <c r="R203" i="16"/>
  <c r="R204" i="16"/>
  <c r="R205" i="16"/>
  <c r="R206" i="16"/>
  <c r="R207" i="16"/>
  <c r="R208" i="16"/>
  <c r="R209" i="16"/>
  <c r="R210" i="16"/>
  <c r="R211" i="16"/>
  <c r="R212" i="16"/>
  <c r="R213" i="16"/>
  <c r="R214" i="16"/>
  <c r="R215" i="16"/>
  <c r="R216" i="16"/>
  <c r="R217" i="16"/>
  <c r="R218" i="16"/>
  <c r="R219" i="16"/>
  <c r="R220" i="16"/>
  <c r="R221" i="16"/>
  <c r="R222" i="16"/>
  <c r="R223" i="16"/>
  <c r="R224" i="16"/>
  <c r="R225" i="16"/>
  <c r="R226" i="16"/>
  <c r="R227" i="16"/>
  <c r="R228" i="16"/>
  <c r="R229" i="16"/>
  <c r="R230" i="16"/>
  <c r="R231" i="16"/>
  <c r="R232" i="16"/>
  <c r="R233" i="16"/>
  <c r="R234" i="16"/>
  <c r="R235" i="16"/>
  <c r="R236" i="16"/>
  <c r="R237" i="16"/>
  <c r="R238" i="16"/>
  <c r="R239" i="16"/>
  <c r="R240" i="16"/>
  <c r="R241" i="16"/>
  <c r="R242" i="16"/>
  <c r="R243" i="16"/>
  <c r="R244" i="16"/>
  <c r="R245" i="16"/>
  <c r="R246" i="16"/>
  <c r="R247" i="16"/>
  <c r="R248" i="16"/>
  <c r="AK19" i="14"/>
  <c r="AM19" i="14" s="1"/>
  <c r="AK21" i="14"/>
  <c r="AM21" i="14" s="1"/>
  <c r="AK22" i="14"/>
  <c r="AM22" i="14" s="1"/>
  <c r="AK35" i="14"/>
  <c r="AM35" i="14" s="1"/>
  <c r="AK37" i="14"/>
  <c r="AM37" i="14" s="1"/>
  <c r="AK38" i="14"/>
  <c r="AM38" i="14" s="1"/>
  <c r="U7" i="12"/>
  <c r="Y7" i="12" s="1"/>
  <c r="U8" i="12"/>
  <c r="Y8" i="12" s="1"/>
  <c r="U9" i="12"/>
  <c r="Y9" i="12" s="1"/>
  <c r="U10" i="12"/>
  <c r="Y10" i="12" s="1"/>
  <c r="U11" i="12"/>
  <c r="Y11" i="12" s="1"/>
  <c r="U12" i="12"/>
  <c r="Y12" i="12" s="1"/>
  <c r="U13" i="12"/>
  <c r="Y13" i="12" s="1"/>
  <c r="U14" i="12"/>
  <c r="Y14" i="12" s="1"/>
  <c r="U15" i="12"/>
  <c r="Y15" i="12" s="1"/>
  <c r="U16" i="12"/>
  <c r="Y16" i="12" s="1"/>
  <c r="U17" i="12"/>
  <c r="Y17" i="12" s="1"/>
  <c r="U18" i="12"/>
  <c r="Y18" i="12" s="1"/>
  <c r="U19" i="12"/>
  <c r="Y19" i="12" s="1"/>
  <c r="U20" i="12"/>
  <c r="Y20" i="12" s="1"/>
  <c r="U21" i="12"/>
  <c r="Y21" i="12" s="1"/>
  <c r="U22" i="12"/>
  <c r="Y22" i="12" s="1"/>
  <c r="U23" i="12"/>
  <c r="Y23" i="12" s="1"/>
  <c r="U24" i="12"/>
  <c r="Y24" i="12" s="1"/>
  <c r="U25" i="12"/>
  <c r="Y25" i="12" s="1"/>
  <c r="U26" i="12"/>
  <c r="Y26" i="12" s="1"/>
  <c r="U27" i="12"/>
  <c r="Y27" i="12" s="1"/>
  <c r="U28" i="12"/>
  <c r="Y28" i="12" s="1"/>
  <c r="U29" i="12"/>
  <c r="Y29" i="12" s="1"/>
  <c r="U30" i="12"/>
  <c r="Y30" i="12" s="1"/>
  <c r="U31" i="12"/>
  <c r="Y31" i="12" s="1"/>
  <c r="U32" i="12"/>
  <c r="Y32" i="12" s="1"/>
  <c r="U33" i="12"/>
  <c r="Y33" i="12" s="1"/>
  <c r="U34" i="12"/>
  <c r="Y34" i="12" s="1"/>
  <c r="U35" i="12"/>
  <c r="Y35" i="12" s="1"/>
  <c r="U36" i="12"/>
  <c r="Y36" i="12" s="1"/>
  <c r="U37" i="12"/>
  <c r="Y37" i="12" s="1"/>
  <c r="U38" i="12"/>
  <c r="Y38" i="12" s="1"/>
  <c r="U39" i="12"/>
  <c r="Y39" i="12" s="1"/>
  <c r="U40" i="12"/>
  <c r="Y40" i="12" s="1"/>
  <c r="U41" i="12"/>
  <c r="Y41" i="12" s="1"/>
  <c r="U42" i="12"/>
  <c r="Y42" i="12" s="1"/>
  <c r="U43" i="12"/>
  <c r="Y43" i="12" s="1"/>
  <c r="U44" i="12"/>
  <c r="Y44" i="12" s="1"/>
  <c r="U45" i="12"/>
  <c r="Y45" i="12" s="1"/>
  <c r="U46" i="12"/>
  <c r="Y46" i="12" s="1"/>
  <c r="U47" i="12"/>
  <c r="Y47" i="12" s="1"/>
  <c r="U48" i="12"/>
  <c r="Y48" i="12" s="1"/>
  <c r="U49" i="12"/>
  <c r="Y49" i="12" s="1"/>
  <c r="U50" i="12"/>
  <c r="Y50" i="12" s="1"/>
  <c r="U51" i="12"/>
  <c r="Y51" i="12" s="1"/>
  <c r="U52" i="12"/>
  <c r="Y52" i="12" s="1"/>
  <c r="U53" i="12"/>
  <c r="Y53" i="12" s="1"/>
  <c r="U54" i="12"/>
  <c r="Y54" i="12" s="1"/>
  <c r="U55" i="12"/>
  <c r="Y55" i="12" s="1"/>
  <c r="U56" i="12"/>
  <c r="Y56" i="12" s="1"/>
  <c r="U57" i="12"/>
  <c r="Y57" i="12" s="1"/>
  <c r="U58" i="12"/>
  <c r="Y58" i="12" s="1"/>
  <c r="U59" i="12"/>
  <c r="Y59" i="12" s="1"/>
  <c r="U60" i="12"/>
  <c r="Y60" i="12" s="1"/>
  <c r="U61" i="12"/>
  <c r="Y61" i="12" s="1"/>
  <c r="U62" i="12"/>
  <c r="Y62" i="12" s="1"/>
  <c r="U63" i="12"/>
  <c r="Y63" i="12" s="1"/>
  <c r="U64" i="12"/>
  <c r="Y64" i="12" s="1"/>
  <c r="U65" i="12"/>
  <c r="Y65" i="12" s="1"/>
  <c r="U66" i="12"/>
  <c r="Y66" i="12" s="1"/>
  <c r="U67" i="12"/>
  <c r="Y67" i="12" s="1"/>
  <c r="U68" i="12"/>
  <c r="Y68" i="12" s="1"/>
  <c r="U69" i="12"/>
  <c r="Y69" i="12" s="1"/>
  <c r="U70" i="12"/>
  <c r="Y70" i="12" s="1"/>
  <c r="U71" i="12"/>
  <c r="Y71" i="12" s="1"/>
  <c r="U72" i="12"/>
  <c r="Y72" i="12" s="1"/>
  <c r="U73" i="12"/>
  <c r="Y73" i="12" s="1"/>
  <c r="U74" i="12"/>
  <c r="Y74" i="12" s="1"/>
  <c r="U75" i="12"/>
  <c r="Y75" i="12" s="1"/>
  <c r="U76" i="12"/>
  <c r="Y76" i="12" s="1"/>
  <c r="U77" i="12"/>
  <c r="Y77" i="12" s="1"/>
  <c r="U78" i="12"/>
  <c r="Y78" i="12" s="1"/>
  <c r="U79" i="12"/>
  <c r="Y79" i="12" s="1"/>
  <c r="U80" i="12"/>
  <c r="Y80" i="12" s="1"/>
  <c r="U81" i="12"/>
  <c r="Y81" i="12" s="1"/>
  <c r="U82" i="12"/>
  <c r="Y82" i="12" s="1"/>
  <c r="U83" i="12"/>
  <c r="Y83" i="12" s="1"/>
  <c r="U84" i="12"/>
  <c r="Y84" i="12" s="1"/>
  <c r="U85" i="12"/>
  <c r="Y85" i="12" s="1"/>
  <c r="U86" i="12"/>
  <c r="Y86" i="12" s="1"/>
  <c r="U87" i="12"/>
  <c r="Y87" i="12" s="1"/>
  <c r="U88" i="12"/>
  <c r="Y88" i="12" s="1"/>
  <c r="U89" i="12"/>
  <c r="Y89" i="12" s="1"/>
  <c r="U90" i="12"/>
  <c r="Y90" i="12" s="1"/>
  <c r="U91" i="12"/>
  <c r="Y91" i="12" s="1"/>
  <c r="U92" i="12"/>
  <c r="Y92" i="12" s="1"/>
  <c r="U93" i="12"/>
  <c r="Y93" i="12" s="1"/>
  <c r="U94" i="12"/>
  <c r="Y94" i="12" s="1"/>
  <c r="U95" i="12"/>
  <c r="Y95" i="12" s="1"/>
  <c r="U96" i="12"/>
  <c r="Y96" i="12" s="1"/>
  <c r="U97" i="12"/>
  <c r="Y97" i="12" s="1"/>
  <c r="U98" i="12"/>
  <c r="Y98" i="12" s="1"/>
  <c r="U99" i="12"/>
  <c r="Y99" i="12" s="1"/>
  <c r="U100" i="12"/>
  <c r="Y100" i="12" s="1"/>
  <c r="U101" i="12"/>
  <c r="Y101" i="12" s="1"/>
  <c r="U102" i="12"/>
  <c r="Y102" i="12" s="1"/>
  <c r="U103" i="12"/>
  <c r="Y103" i="12" s="1"/>
  <c r="U104" i="12"/>
  <c r="Y104" i="12" s="1"/>
  <c r="U105" i="12"/>
  <c r="Y105" i="12" s="1"/>
  <c r="U106" i="12"/>
  <c r="Y106" i="12" s="1"/>
  <c r="U107" i="12"/>
  <c r="Y107" i="12" s="1"/>
  <c r="U108" i="12"/>
  <c r="Y108" i="12" s="1"/>
  <c r="U109" i="12"/>
  <c r="Y109" i="12" s="1"/>
  <c r="U110" i="12"/>
  <c r="Y110" i="12" s="1"/>
  <c r="U111" i="12"/>
  <c r="Y111" i="12" s="1"/>
  <c r="U112" i="12"/>
  <c r="Y112" i="12" s="1"/>
  <c r="U113" i="12"/>
  <c r="Y113" i="12" s="1"/>
  <c r="U114" i="12"/>
  <c r="Y114" i="12" s="1"/>
  <c r="U115" i="12"/>
  <c r="Y115" i="12" s="1"/>
  <c r="U116" i="12"/>
  <c r="Y116" i="12" s="1"/>
  <c r="U117" i="12"/>
  <c r="Y117" i="12" s="1"/>
  <c r="U118" i="12"/>
  <c r="Y118" i="12" s="1"/>
  <c r="U119" i="12"/>
  <c r="Y119" i="12" s="1"/>
  <c r="U120" i="12"/>
  <c r="Y120" i="12" s="1"/>
  <c r="U121" i="12"/>
  <c r="Y121" i="12" s="1"/>
  <c r="U122" i="12"/>
  <c r="Y122" i="12" s="1"/>
  <c r="U123" i="12"/>
  <c r="Y123" i="12" s="1"/>
  <c r="U124" i="12"/>
  <c r="Y124" i="12" s="1"/>
  <c r="U125" i="12"/>
  <c r="Y125" i="12" s="1"/>
  <c r="U126" i="12"/>
  <c r="Y126" i="12" s="1"/>
  <c r="U127" i="12"/>
  <c r="Y127" i="12" s="1"/>
  <c r="U128" i="12"/>
  <c r="Y128" i="12" s="1"/>
  <c r="U129" i="12"/>
  <c r="Y129" i="12" s="1"/>
  <c r="U130" i="12"/>
  <c r="Y130" i="12" s="1"/>
  <c r="U131" i="12"/>
  <c r="Y131" i="12" s="1"/>
  <c r="U132" i="12"/>
  <c r="Y132" i="12" s="1"/>
  <c r="U133" i="12"/>
  <c r="Y133" i="12" s="1"/>
  <c r="U134" i="12"/>
  <c r="Y134" i="12" s="1"/>
  <c r="U135" i="12"/>
  <c r="Y135" i="12" s="1"/>
  <c r="U136" i="12"/>
  <c r="Y136" i="12" s="1"/>
  <c r="U137" i="12"/>
  <c r="Y137" i="12" s="1"/>
  <c r="U138" i="12"/>
  <c r="Y138" i="12" s="1"/>
  <c r="U139" i="12"/>
  <c r="Y139" i="12" s="1"/>
  <c r="U140" i="12"/>
  <c r="Y140" i="12" s="1"/>
  <c r="U141" i="12"/>
  <c r="Y141" i="12" s="1"/>
  <c r="U142" i="12"/>
  <c r="Y142" i="12" s="1"/>
  <c r="U143" i="12"/>
  <c r="Y143" i="12" s="1"/>
  <c r="U144" i="12"/>
  <c r="Y144" i="12" s="1"/>
  <c r="U145" i="12"/>
  <c r="Y145" i="12" s="1"/>
  <c r="U146" i="12"/>
  <c r="Y146" i="12" s="1"/>
  <c r="U147" i="12"/>
  <c r="Y147" i="12" s="1"/>
  <c r="U148" i="12"/>
  <c r="Y148" i="12" s="1"/>
  <c r="U149" i="12"/>
  <c r="Y149" i="12" s="1"/>
  <c r="U150" i="12"/>
  <c r="Y150" i="12" s="1"/>
  <c r="U151" i="12"/>
  <c r="Y151" i="12" s="1"/>
  <c r="U152" i="12"/>
  <c r="Y152" i="12" s="1"/>
  <c r="U153" i="12"/>
  <c r="Y153" i="12" s="1"/>
  <c r="U154" i="12"/>
  <c r="Y154" i="12" s="1"/>
  <c r="U155" i="12"/>
  <c r="Y155" i="12" s="1"/>
  <c r="U156" i="12"/>
  <c r="Y156" i="12" s="1"/>
  <c r="U157" i="12"/>
  <c r="Y157" i="12" s="1"/>
  <c r="U158" i="12"/>
  <c r="Y158" i="12" s="1"/>
  <c r="U159" i="12"/>
  <c r="Y159" i="12" s="1"/>
  <c r="U160" i="12"/>
  <c r="Y160" i="12" s="1"/>
  <c r="U161" i="12"/>
  <c r="Y161" i="12" s="1"/>
  <c r="U162" i="12"/>
  <c r="Y162" i="12" s="1"/>
  <c r="U163" i="12"/>
  <c r="Y163" i="12" s="1"/>
  <c r="U164" i="12"/>
  <c r="Y164" i="12" s="1"/>
  <c r="U165" i="12"/>
  <c r="Y165" i="12" s="1"/>
  <c r="U166" i="12"/>
  <c r="Y166" i="12" s="1"/>
  <c r="U167" i="12"/>
  <c r="Y167" i="12" s="1"/>
  <c r="U168" i="12"/>
  <c r="Y168" i="12" s="1"/>
  <c r="U169" i="12"/>
  <c r="Y169" i="12" s="1"/>
  <c r="U170" i="12"/>
  <c r="Y170" i="12" s="1"/>
  <c r="U171" i="12"/>
  <c r="Y171" i="12" s="1"/>
  <c r="U172" i="12"/>
  <c r="Y172" i="12" s="1"/>
  <c r="U173" i="12"/>
  <c r="Y173" i="12" s="1"/>
  <c r="U174" i="12"/>
  <c r="Y174" i="12" s="1"/>
  <c r="U175" i="12"/>
  <c r="Y175" i="12" s="1"/>
  <c r="U176" i="12"/>
  <c r="Y176" i="12" s="1"/>
  <c r="U177" i="12"/>
  <c r="Y177" i="12" s="1"/>
  <c r="U178" i="12"/>
  <c r="Y178" i="12" s="1"/>
  <c r="U179" i="12"/>
  <c r="Y179" i="12" s="1"/>
  <c r="U180" i="12"/>
  <c r="Y180" i="12" s="1"/>
  <c r="U181" i="12"/>
  <c r="Y181" i="12" s="1"/>
  <c r="U182" i="12"/>
  <c r="Y182" i="12" s="1"/>
  <c r="U183" i="12"/>
  <c r="Y183" i="12" s="1"/>
  <c r="U184" i="12"/>
  <c r="Y184" i="12" s="1"/>
  <c r="U185" i="12"/>
  <c r="Y185" i="12" s="1"/>
  <c r="U186" i="12"/>
  <c r="Y186" i="12" s="1"/>
  <c r="U187" i="12"/>
  <c r="Y187" i="12" s="1"/>
  <c r="U188" i="12"/>
  <c r="Y188" i="12" s="1"/>
  <c r="U189" i="12"/>
  <c r="Y189" i="12" s="1"/>
  <c r="U190" i="12"/>
  <c r="Y190" i="12" s="1"/>
  <c r="U191" i="12"/>
  <c r="Y191" i="12" s="1"/>
  <c r="U192" i="12"/>
  <c r="Y192" i="12" s="1"/>
  <c r="U193" i="12"/>
  <c r="Y193" i="12" s="1"/>
  <c r="U194" i="12"/>
  <c r="Y194" i="12" s="1"/>
  <c r="U195" i="12"/>
  <c r="Y195" i="12" s="1"/>
  <c r="U196" i="12"/>
  <c r="Y196" i="12" s="1"/>
  <c r="U197" i="12"/>
  <c r="Y197" i="12" s="1"/>
  <c r="U198" i="12"/>
  <c r="Y198" i="12" s="1"/>
  <c r="U199" i="12"/>
  <c r="Y199" i="12" s="1"/>
  <c r="U200" i="12"/>
  <c r="Y200" i="12" s="1"/>
  <c r="U201" i="12"/>
  <c r="Y201" i="12" s="1"/>
  <c r="U202" i="12"/>
  <c r="Y202" i="12" s="1"/>
  <c r="U203" i="12"/>
  <c r="Y203" i="12" s="1"/>
  <c r="U204" i="12"/>
  <c r="Y204" i="12" s="1"/>
  <c r="U205" i="12"/>
  <c r="Y205" i="12" s="1"/>
  <c r="U206" i="12"/>
  <c r="Y206" i="12" s="1"/>
  <c r="U207" i="12"/>
  <c r="Y207" i="12" s="1"/>
  <c r="U208" i="12"/>
  <c r="Y208" i="12" s="1"/>
  <c r="U209" i="12"/>
  <c r="Y209" i="12" s="1"/>
  <c r="U210" i="12"/>
  <c r="Y210" i="12" s="1"/>
  <c r="U211" i="12"/>
  <c r="Y211" i="12" s="1"/>
  <c r="U212" i="12"/>
  <c r="Y212" i="12" s="1"/>
  <c r="U213" i="12"/>
  <c r="Y213" i="12" s="1"/>
  <c r="U214" i="12"/>
  <c r="Y214" i="12" s="1"/>
  <c r="U215" i="12"/>
  <c r="Y215" i="12" s="1"/>
  <c r="U216" i="12"/>
  <c r="Y216" i="12" s="1"/>
  <c r="U217" i="12"/>
  <c r="Y217" i="12" s="1"/>
  <c r="U218" i="12"/>
  <c r="Y218" i="12" s="1"/>
  <c r="U219" i="12"/>
  <c r="Y219" i="12" s="1"/>
  <c r="U220" i="12"/>
  <c r="Y220" i="12" s="1"/>
  <c r="U221" i="12"/>
  <c r="Y221" i="12" s="1"/>
  <c r="U222" i="12"/>
  <c r="Y222" i="12" s="1"/>
  <c r="U223" i="12"/>
  <c r="Y223" i="12" s="1"/>
  <c r="U224" i="12"/>
  <c r="Y224" i="12" s="1"/>
  <c r="U225" i="12"/>
  <c r="Y225" i="12" s="1"/>
  <c r="U226" i="12"/>
  <c r="Y226" i="12" s="1"/>
  <c r="U227" i="12"/>
  <c r="Y227" i="12" s="1"/>
  <c r="U228" i="12"/>
  <c r="Y228" i="12" s="1"/>
  <c r="U229" i="12"/>
  <c r="Y229" i="12" s="1"/>
  <c r="U230" i="12"/>
  <c r="Y230" i="12" s="1"/>
  <c r="U231" i="12"/>
  <c r="Y231" i="12" s="1"/>
  <c r="U232" i="12"/>
  <c r="Y232" i="12" s="1"/>
  <c r="U233" i="12"/>
  <c r="Y233" i="12" s="1"/>
  <c r="U234" i="12"/>
  <c r="Y234" i="12" s="1"/>
  <c r="U235" i="12"/>
  <c r="Y235" i="12" s="1"/>
  <c r="U236" i="12"/>
  <c r="Y236" i="12" s="1"/>
  <c r="U237" i="12"/>
  <c r="Y237" i="12" s="1"/>
  <c r="U238" i="12"/>
  <c r="Y238" i="12" s="1"/>
  <c r="U239" i="12"/>
  <c r="Y239" i="12" s="1"/>
  <c r="U240" i="12"/>
  <c r="Y240" i="12" s="1"/>
  <c r="U241" i="12"/>
  <c r="Y241" i="12" s="1"/>
  <c r="U242" i="12"/>
  <c r="Y242" i="12" s="1"/>
  <c r="U243" i="12"/>
  <c r="Y243" i="12" s="1"/>
  <c r="U244" i="12"/>
  <c r="Y244" i="12" s="1"/>
  <c r="U245" i="12"/>
  <c r="Y245" i="12" s="1"/>
  <c r="U246" i="12"/>
  <c r="Y246" i="12" s="1"/>
  <c r="U247" i="12"/>
  <c r="Y247" i="12" s="1"/>
  <c r="U248" i="12"/>
  <c r="Y248" i="12" s="1"/>
  <c r="U249" i="12"/>
  <c r="Y249" i="12" s="1"/>
  <c r="U250" i="12"/>
  <c r="Y250" i="12" s="1"/>
  <c r="U251" i="12"/>
  <c r="Y251" i="12" s="1"/>
  <c r="U252" i="12"/>
  <c r="Y252" i="12" s="1"/>
  <c r="U253" i="12"/>
  <c r="Y253" i="12" s="1"/>
  <c r="U254" i="12"/>
  <c r="Y254" i="12" s="1"/>
  <c r="U255" i="12"/>
  <c r="Y255" i="12" s="1"/>
  <c r="U256" i="12"/>
  <c r="Y256" i="12" s="1"/>
  <c r="U257" i="12"/>
  <c r="Y257" i="12" s="1"/>
  <c r="U258" i="12"/>
  <c r="Y258" i="12" s="1"/>
  <c r="U259" i="12"/>
  <c r="Y259" i="12" s="1"/>
  <c r="U260" i="12"/>
  <c r="Y260" i="12" s="1"/>
  <c r="U261" i="12"/>
  <c r="Y261" i="12" s="1"/>
  <c r="U262" i="12"/>
  <c r="Y262" i="12" s="1"/>
  <c r="U263" i="12"/>
  <c r="Y263" i="12" s="1"/>
  <c r="U264" i="12"/>
  <c r="Y264" i="12" s="1"/>
  <c r="U265" i="12"/>
  <c r="Y265" i="12" s="1"/>
  <c r="U266" i="12"/>
  <c r="Y266" i="12" s="1"/>
  <c r="U267" i="12"/>
  <c r="Y267" i="12" s="1"/>
  <c r="U268" i="12"/>
  <c r="Y268" i="12" s="1"/>
  <c r="U269" i="12"/>
  <c r="Y269" i="12" s="1"/>
  <c r="U270" i="12"/>
  <c r="Y270" i="12" s="1"/>
  <c r="U271" i="12"/>
  <c r="Y271" i="12" s="1"/>
  <c r="U272" i="12"/>
  <c r="Y272" i="12" s="1"/>
  <c r="U273" i="12"/>
  <c r="Y273" i="12" s="1"/>
  <c r="U274" i="12"/>
  <c r="Y274" i="12" s="1"/>
  <c r="U275" i="12"/>
  <c r="Y275" i="12" s="1"/>
  <c r="U276" i="12"/>
  <c r="Y276" i="12" s="1"/>
  <c r="U277" i="12"/>
  <c r="Y277" i="12" s="1"/>
  <c r="U278" i="12"/>
  <c r="Y278" i="12" s="1"/>
  <c r="U279" i="12"/>
  <c r="Y279" i="12" s="1"/>
  <c r="U280" i="12"/>
  <c r="Y280" i="12" s="1"/>
  <c r="U281" i="12"/>
  <c r="Y281" i="12" s="1"/>
  <c r="U282" i="12"/>
  <c r="Y282" i="12" s="1"/>
  <c r="U283" i="12"/>
  <c r="Y283" i="12" s="1"/>
  <c r="U284" i="12"/>
  <c r="Y284" i="12" s="1"/>
  <c r="U285" i="12"/>
  <c r="Y285" i="12" s="1"/>
  <c r="U286" i="12"/>
  <c r="Y286" i="12" s="1"/>
  <c r="U287" i="12"/>
  <c r="Y287" i="12" s="1"/>
  <c r="U288" i="12"/>
  <c r="Y288" i="12" s="1"/>
  <c r="U289" i="12"/>
  <c r="Y289" i="12" s="1"/>
  <c r="U290" i="12"/>
  <c r="Y290" i="12" s="1"/>
  <c r="U291" i="12"/>
  <c r="Y291" i="12" s="1"/>
  <c r="U292" i="12"/>
  <c r="Y292" i="12" s="1"/>
  <c r="U293" i="12"/>
  <c r="Y293" i="12" s="1"/>
  <c r="U294" i="12"/>
  <c r="Y294" i="12" s="1"/>
  <c r="U295" i="12"/>
  <c r="Y295" i="12" s="1"/>
  <c r="U296" i="12"/>
  <c r="Y296" i="12" s="1"/>
  <c r="U297" i="12"/>
  <c r="Y297" i="12" s="1"/>
  <c r="U298" i="12"/>
  <c r="Y298" i="12" s="1"/>
  <c r="U299" i="12"/>
  <c r="Y299" i="12" s="1"/>
  <c r="U300" i="12"/>
  <c r="Y300" i="12" s="1"/>
  <c r="U301" i="12"/>
  <c r="Y301" i="12" s="1"/>
  <c r="U302" i="12"/>
  <c r="Y302" i="12" s="1"/>
  <c r="U303" i="12"/>
  <c r="Y303" i="12" s="1"/>
  <c r="U304" i="12"/>
  <c r="Y304" i="12" s="1"/>
  <c r="U305" i="12"/>
  <c r="Y305" i="12" s="1"/>
  <c r="U306" i="12"/>
  <c r="Y306" i="12" s="1"/>
  <c r="U307" i="12"/>
  <c r="Y307" i="12" s="1"/>
  <c r="U308" i="12"/>
  <c r="Y308" i="12" s="1"/>
  <c r="U309" i="12"/>
  <c r="Y309" i="12" s="1"/>
  <c r="U310" i="12"/>
  <c r="Y310" i="12" s="1"/>
  <c r="U311" i="12"/>
  <c r="Y311" i="12" s="1"/>
  <c r="U312" i="12"/>
  <c r="Y312" i="12" s="1"/>
  <c r="U313" i="12"/>
  <c r="Y313" i="12" s="1"/>
  <c r="U314" i="12"/>
  <c r="Y314" i="12" s="1"/>
  <c r="U315" i="12"/>
  <c r="Y315" i="12" s="1"/>
  <c r="U316" i="12"/>
  <c r="Y316" i="12" s="1"/>
  <c r="U317" i="12"/>
  <c r="Y317" i="12" s="1"/>
  <c r="U318" i="12"/>
  <c r="Y318" i="12" s="1"/>
  <c r="U319" i="12"/>
  <c r="Y319" i="12" s="1"/>
  <c r="U320" i="12"/>
  <c r="Y320" i="12" s="1"/>
  <c r="U321" i="12"/>
  <c r="Y321" i="12" s="1"/>
  <c r="U322" i="12"/>
  <c r="Y322" i="12" s="1"/>
  <c r="U323" i="12"/>
  <c r="Y323" i="12" s="1"/>
  <c r="U324" i="12"/>
  <c r="Y324" i="12" s="1"/>
  <c r="U325" i="12"/>
  <c r="Y325" i="12" s="1"/>
  <c r="U326" i="12"/>
  <c r="Y326" i="12" s="1"/>
  <c r="U327" i="12"/>
  <c r="Y327" i="12" s="1"/>
  <c r="U328" i="12"/>
  <c r="Y328" i="12" s="1"/>
  <c r="U329" i="12"/>
  <c r="Y329" i="12" s="1"/>
  <c r="U330" i="12"/>
  <c r="Y330" i="12" s="1"/>
  <c r="U331" i="12"/>
  <c r="Y331" i="12" s="1"/>
  <c r="U332" i="12"/>
  <c r="Y332" i="12" s="1"/>
  <c r="U333" i="12"/>
  <c r="Y333" i="12" s="1"/>
  <c r="U334" i="12"/>
  <c r="Y334" i="12" s="1"/>
  <c r="U335" i="12"/>
  <c r="Y335" i="12" s="1"/>
  <c r="U336" i="12"/>
  <c r="Y336" i="12" s="1"/>
  <c r="U337" i="12"/>
  <c r="Y337" i="12" s="1"/>
  <c r="U338" i="12"/>
  <c r="Y338" i="12" s="1"/>
  <c r="U339" i="12"/>
  <c r="Y339" i="12" s="1"/>
  <c r="U340" i="12"/>
  <c r="Y340" i="12" s="1"/>
  <c r="U341" i="12"/>
  <c r="Y341" i="12" s="1"/>
  <c r="U342" i="12"/>
  <c r="Y342" i="12" s="1"/>
  <c r="U343" i="12"/>
  <c r="Y343" i="12" s="1"/>
  <c r="U344" i="12"/>
  <c r="Y344" i="12" s="1"/>
  <c r="U345" i="12"/>
  <c r="Y345" i="12" s="1"/>
  <c r="U346" i="12"/>
  <c r="Y346" i="12" s="1"/>
  <c r="U347" i="12"/>
  <c r="Y347" i="12" s="1"/>
  <c r="U348" i="12"/>
  <c r="Y348" i="12" s="1"/>
  <c r="U349" i="12"/>
  <c r="Y349" i="12" s="1"/>
  <c r="U350" i="12"/>
  <c r="Y350" i="12" s="1"/>
  <c r="U351" i="12"/>
  <c r="Y351" i="12" s="1"/>
  <c r="U352" i="12"/>
  <c r="Y352" i="12" s="1"/>
  <c r="U353" i="12"/>
  <c r="Y353" i="12" s="1"/>
  <c r="U354" i="12"/>
  <c r="Y354" i="12" s="1"/>
  <c r="U355" i="12"/>
  <c r="Y355" i="12" s="1"/>
  <c r="U356" i="12"/>
  <c r="Y356" i="12" s="1"/>
  <c r="U357" i="12"/>
  <c r="Y357" i="12" s="1"/>
  <c r="U358" i="12"/>
  <c r="Y358" i="12" s="1"/>
  <c r="U359" i="12"/>
  <c r="Y359" i="12" s="1"/>
  <c r="U360" i="12"/>
  <c r="Y360" i="12" s="1"/>
  <c r="U361" i="12"/>
  <c r="Y361" i="12" s="1"/>
  <c r="U362" i="12"/>
  <c r="Y362" i="12" s="1"/>
  <c r="U363" i="12"/>
  <c r="Y363" i="12" s="1"/>
  <c r="U364" i="12"/>
  <c r="Y364" i="12" s="1"/>
  <c r="U365" i="12"/>
  <c r="Y365" i="12" s="1"/>
  <c r="U366" i="12"/>
  <c r="Y366" i="12" s="1"/>
  <c r="U367" i="12"/>
  <c r="Y367" i="12" s="1"/>
  <c r="U368" i="12"/>
  <c r="Y368" i="12" s="1"/>
  <c r="U369" i="12"/>
  <c r="Y369" i="12" s="1"/>
  <c r="U370" i="12"/>
  <c r="Y370" i="12" s="1"/>
  <c r="U371" i="12"/>
  <c r="Y371" i="12" s="1"/>
  <c r="U372" i="12"/>
  <c r="Y372" i="12" s="1"/>
  <c r="U373" i="12"/>
  <c r="Y373" i="12" s="1"/>
  <c r="U374" i="12"/>
  <c r="Y374" i="12" s="1"/>
  <c r="U375" i="12"/>
  <c r="Y375" i="12" s="1"/>
  <c r="U376" i="12"/>
  <c r="Y376" i="12" s="1"/>
  <c r="U377" i="12"/>
  <c r="Y377" i="12" s="1"/>
  <c r="U378" i="12"/>
  <c r="Y378" i="12" s="1"/>
  <c r="U379" i="12"/>
  <c r="Y379" i="12" s="1"/>
  <c r="U380" i="12"/>
  <c r="Y380" i="12" s="1"/>
  <c r="U381" i="12"/>
  <c r="Y381" i="12" s="1"/>
  <c r="U382" i="12"/>
  <c r="Y382" i="12" s="1"/>
  <c r="U383" i="12"/>
  <c r="Y383" i="12" s="1"/>
  <c r="U384" i="12"/>
  <c r="Y384" i="12" s="1"/>
  <c r="U385" i="12"/>
  <c r="Y385" i="12" s="1"/>
  <c r="U386" i="12"/>
  <c r="Y386" i="12" s="1"/>
  <c r="U387" i="12"/>
  <c r="Y387" i="12" s="1"/>
  <c r="U388" i="12"/>
  <c r="Y388" i="12" s="1"/>
  <c r="U389" i="12"/>
  <c r="Y389" i="12" s="1"/>
  <c r="U390" i="12"/>
  <c r="Y390" i="12" s="1"/>
  <c r="U391" i="12"/>
  <c r="Y391" i="12" s="1"/>
  <c r="U392" i="12"/>
  <c r="Y392" i="12" s="1"/>
  <c r="U393" i="12"/>
  <c r="Y393" i="12" s="1"/>
  <c r="U394" i="12"/>
  <c r="Y394" i="12" s="1"/>
  <c r="U395" i="12"/>
  <c r="Y395" i="12" s="1"/>
  <c r="U396" i="12"/>
  <c r="Y396" i="12" s="1"/>
  <c r="U397" i="12"/>
  <c r="Y397" i="12" s="1"/>
  <c r="U398" i="12"/>
  <c r="Y398" i="12" s="1"/>
  <c r="U399" i="12"/>
  <c r="Y399" i="12" s="1"/>
  <c r="U400" i="12"/>
  <c r="Y400" i="12" s="1"/>
  <c r="U401" i="12"/>
  <c r="Y401" i="12" s="1"/>
  <c r="U402" i="12"/>
  <c r="Y402" i="12" s="1"/>
  <c r="U403" i="12"/>
  <c r="Y403" i="12" s="1"/>
  <c r="U404" i="12"/>
  <c r="Y404" i="12" s="1"/>
  <c r="U405" i="12"/>
  <c r="Y405" i="12" s="1"/>
  <c r="U406" i="12"/>
  <c r="Y406" i="12" s="1"/>
  <c r="U407" i="12"/>
  <c r="Y407" i="12" s="1"/>
  <c r="U408" i="12"/>
  <c r="Y408" i="12" s="1"/>
  <c r="U409" i="12"/>
  <c r="Y409" i="12" s="1"/>
  <c r="U410" i="12"/>
  <c r="Y410" i="12" s="1"/>
  <c r="U411" i="12"/>
  <c r="Y411" i="12" s="1"/>
  <c r="U412" i="12"/>
  <c r="Y412" i="12" s="1"/>
  <c r="U413" i="12"/>
  <c r="Y413" i="12" s="1"/>
  <c r="U414" i="12"/>
  <c r="Y414" i="12" s="1"/>
  <c r="U415" i="12"/>
  <c r="Y415" i="12" s="1"/>
  <c r="U416" i="12"/>
  <c r="Y416" i="12" s="1"/>
  <c r="U417" i="12"/>
  <c r="Y417" i="12" s="1"/>
  <c r="U418" i="12"/>
  <c r="Y418" i="12" s="1"/>
  <c r="U419" i="12"/>
  <c r="Y419" i="12" s="1"/>
  <c r="U420" i="12"/>
  <c r="Y420" i="12" s="1"/>
  <c r="U421" i="12"/>
  <c r="Y421" i="12" s="1"/>
  <c r="U422" i="12"/>
  <c r="Y422" i="12" s="1"/>
  <c r="U423" i="12"/>
  <c r="Y423" i="12" s="1"/>
  <c r="U424" i="12"/>
  <c r="Y424" i="12" s="1"/>
  <c r="U425" i="12"/>
  <c r="Y425" i="12" s="1"/>
  <c r="U426" i="12"/>
  <c r="Y426" i="12" s="1"/>
  <c r="U427" i="12"/>
  <c r="Y427" i="12" s="1"/>
  <c r="U428" i="12"/>
  <c r="Y428" i="12" s="1"/>
  <c r="U429" i="12"/>
  <c r="Y429" i="12" s="1"/>
  <c r="U430" i="12"/>
  <c r="Y430" i="12" s="1"/>
  <c r="U431" i="12"/>
  <c r="Y431" i="12" s="1"/>
  <c r="U432" i="12"/>
  <c r="Y432" i="12" s="1"/>
  <c r="U433" i="12"/>
  <c r="Y433" i="12" s="1"/>
  <c r="U434" i="12"/>
  <c r="Y434" i="12" s="1"/>
  <c r="U435" i="12"/>
  <c r="Y435" i="12" s="1"/>
  <c r="U436" i="12"/>
  <c r="Y436" i="12" s="1"/>
  <c r="U437" i="12"/>
  <c r="Y437" i="12" s="1"/>
  <c r="U438" i="12"/>
  <c r="Y438" i="12" s="1"/>
  <c r="U439" i="12"/>
  <c r="Y439" i="12" s="1"/>
  <c r="U440" i="12"/>
  <c r="Y440" i="12" s="1"/>
  <c r="U441" i="12"/>
  <c r="Y441" i="12" s="1"/>
  <c r="U442" i="12"/>
  <c r="Y442" i="12" s="1"/>
  <c r="U443" i="12"/>
  <c r="Y443" i="12" s="1"/>
  <c r="U444" i="12"/>
  <c r="Y444" i="12" s="1"/>
  <c r="U445" i="12"/>
  <c r="Y445" i="12" s="1"/>
  <c r="U446" i="12"/>
  <c r="Y446" i="12" s="1"/>
  <c r="U447" i="12"/>
  <c r="Y447" i="12" s="1"/>
  <c r="U448" i="12"/>
  <c r="Y448" i="12" s="1"/>
  <c r="U449" i="12"/>
  <c r="Y449" i="12" s="1"/>
  <c r="U450" i="12"/>
  <c r="Y450" i="12" s="1"/>
  <c r="U451" i="12"/>
  <c r="Y451" i="12" s="1"/>
  <c r="U452" i="12"/>
  <c r="Y452" i="12" s="1"/>
  <c r="U453" i="12"/>
  <c r="Y453" i="12" s="1"/>
  <c r="U454" i="12"/>
  <c r="Y454" i="12" s="1"/>
  <c r="U455" i="12"/>
  <c r="Y455" i="12" s="1"/>
  <c r="U456" i="12"/>
  <c r="Y456" i="12" s="1"/>
  <c r="U457" i="12"/>
  <c r="Y457" i="12" s="1"/>
  <c r="U458" i="12"/>
  <c r="Y458" i="12" s="1"/>
  <c r="U459" i="12"/>
  <c r="Y459" i="12" s="1"/>
  <c r="U460" i="12"/>
  <c r="Y460" i="12" s="1"/>
  <c r="U461" i="12"/>
  <c r="Y461" i="12" s="1"/>
  <c r="U462" i="12"/>
  <c r="Y462" i="12" s="1"/>
  <c r="U463" i="12"/>
  <c r="Y463" i="12" s="1"/>
  <c r="U464" i="12"/>
  <c r="Y464" i="12" s="1"/>
  <c r="U465" i="12"/>
  <c r="Y465" i="12" s="1"/>
  <c r="U466" i="12"/>
  <c r="Y466" i="12" s="1"/>
  <c r="U467" i="12"/>
  <c r="Y467" i="12" s="1"/>
  <c r="U468" i="12"/>
  <c r="Y468" i="12" s="1"/>
  <c r="U469" i="12"/>
  <c r="Y469" i="12" s="1"/>
  <c r="U470" i="12"/>
  <c r="Y470" i="12" s="1"/>
  <c r="U471" i="12"/>
  <c r="Y471" i="12" s="1"/>
  <c r="U472" i="12"/>
  <c r="Y472" i="12" s="1"/>
  <c r="U473" i="12"/>
  <c r="Y473" i="12" s="1"/>
  <c r="U474" i="12"/>
  <c r="Y474" i="12" s="1"/>
  <c r="U475" i="12"/>
  <c r="Y475" i="12" s="1"/>
  <c r="U476" i="12"/>
  <c r="Y476" i="12" s="1"/>
  <c r="U477" i="12"/>
  <c r="Y477" i="12" s="1"/>
  <c r="U478" i="12"/>
  <c r="Y478" i="12" s="1"/>
  <c r="U479" i="12"/>
  <c r="Y479" i="12" s="1"/>
  <c r="U480" i="12"/>
  <c r="Y480" i="12" s="1"/>
  <c r="U481" i="12"/>
  <c r="Y481" i="12" s="1"/>
  <c r="U482" i="12"/>
  <c r="Y482" i="12" s="1"/>
  <c r="U483" i="12"/>
  <c r="Y483" i="12" s="1"/>
  <c r="U484" i="12"/>
  <c r="Y484" i="12" s="1"/>
  <c r="U485" i="12"/>
  <c r="Y485" i="12" s="1"/>
  <c r="U486" i="12"/>
  <c r="Y486" i="12" s="1"/>
  <c r="U487" i="12"/>
  <c r="Y487" i="12" s="1"/>
  <c r="U488" i="12"/>
  <c r="Y488" i="12" s="1"/>
  <c r="U489" i="12"/>
  <c r="Y489" i="12" s="1"/>
  <c r="U490" i="12"/>
  <c r="Y490" i="12" s="1"/>
  <c r="U491" i="12"/>
  <c r="Y491" i="12" s="1"/>
  <c r="U492" i="12"/>
  <c r="Y492" i="12" s="1"/>
  <c r="U493" i="12"/>
  <c r="Y493" i="12" s="1"/>
  <c r="U494" i="12"/>
  <c r="Y494" i="12" s="1"/>
  <c r="U495" i="12"/>
  <c r="Y495" i="12" s="1"/>
  <c r="U496" i="12"/>
  <c r="Y496" i="12" s="1"/>
  <c r="U497" i="12"/>
  <c r="Y497" i="12" s="1"/>
  <c r="U498" i="12"/>
  <c r="Y498" i="12" s="1"/>
  <c r="U499" i="12"/>
  <c r="Y499" i="12" s="1"/>
  <c r="U500" i="12"/>
  <c r="Y500" i="12" s="1"/>
  <c r="U501" i="12"/>
  <c r="Y501" i="12" s="1"/>
  <c r="U502" i="12"/>
  <c r="Y502" i="12" s="1"/>
  <c r="U503" i="12"/>
  <c r="Y503" i="12" s="1"/>
  <c r="U504" i="12"/>
  <c r="Y504" i="12" s="1"/>
  <c r="U505" i="12"/>
  <c r="Y505" i="12" s="1"/>
  <c r="U506" i="12"/>
  <c r="Y506" i="12" s="1"/>
  <c r="U507" i="12"/>
  <c r="Y507" i="12" s="1"/>
  <c r="U508" i="12"/>
  <c r="Y508" i="12" s="1"/>
  <c r="U509" i="12"/>
  <c r="Y509" i="12" s="1"/>
  <c r="U510" i="12"/>
  <c r="Y510" i="12" s="1"/>
  <c r="U511" i="12"/>
  <c r="Y511" i="12" s="1"/>
  <c r="AL7" i="15"/>
  <c r="AN7" i="15" s="1"/>
  <c r="AL8" i="15"/>
  <c r="AN8" i="15" s="1"/>
  <c r="AL9" i="15"/>
  <c r="AN9" i="15" s="1"/>
  <c r="AL10" i="15"/>
  <c r="AN10" i="15" s="1"/>
  <c r="AL11" i="15"/>
  <c r="AN11" i="15" s="1"/>
  <c r="AL12" i="15"/>
  <c r="AN12" i="15" s="1"/>
  <c r="AL13" i="15"/>
  <c r="AN13" i="15" s="1"/>
  <c r="AL14" i="15"/>
  <c r="AN14" i="15" s="1"/>
  <c r="AL15" i="15"/>
  <c r="AN15" i="15" s="1"/>
  <c r="AL16" i="15"/>
  <c r="AN16" i="15" s="1"/>
  <c r="AL17" i="15"/>
  <c r="AN17" i="15" s="1"/>
  <c r="AL18" i="15"/>
  <c r="AN18" i="15" s="1"/>
  <c r="AL19" i="15"/>
  <c r="AN19" i="15" s="1"/>
  <c r="AL20" i="15"/>
  <c r="AN20" i="15" s="1"/>
  <c r="AL21" i="15"/>
  <c r="AN21" i="15" s="1"/>
  <c r="AL22" i="15"/>
  <c r="AN22" i="15" s="1"/>
  <c r="AL23" i="15"/>
  <c r="AN23" i="15" s="1"/>
  <c r="AL24" i="15"/>
  <c r="AN24" i="15" s="1"/>
  <c r="AL25" i="15"/>
  <c r="AN25" i="15" s="1"/>
  <c r="AL26" i="15"/>
  <c r="AN26" i="15" s="1"/>
  <c r="AL27" i="15"/>
  <c r="AN27" i="15" s="1"/>
  <c r="AL28" i="15"/>
  <c r="AN28" i="15" s="1"/>
  <c r="AL29" i="15"/>
  <c r="AN29" i="15" s="1"/>
  <c r="AL30" i="15"/>
  <c r="AN30" i="15" s="1"/>
  <c r="AL31" i="15"/>
  <c r="AN31" i="15" s="1"/>
  <c r="AL32" i="15"/>
  <c r="AN32" i="15" s="1"/>
  <c r="AL33" i="15"/>
  <c r="AN33" i="15" s="1"/>
  <c r="AL34" i="15"/>
  <c r="AN34" i="15" s="1"/>
  <c r="AL35" i="15"/>
  <c r="AN35" i="15" s="1"/>
  <c r="AL36" i="15"/>
  <c r="AL37" i="15"/>
  <c r="AN37" i="15" s="1"/>
  <c r="AL38" i="15"/>
  <c r="AN38" i="15" s="1"/>
  <c r="AL39" i="15"/>
  <c r="AN39" i="15" s="1"/>
  <c r="AL40" i="15"/>
  <c r="AL41" i="15"/>
  <c r="AL42" i="15"/>
  <c r="AN42" i="15" s="1"/>
  <c r="AL43" i="15"/>
  <c r="AN43" i="15" s="1"/>
  <c r="AL44" i="15"/>
  <c r="AN44" i="15" s="1"/>
  <c r="AL45" i="15"/>
  <c r="AN45" i="15" s="1"/>
  <c r="AL46" i="15"/>
  <c r="AL47" i="15"/>
  <c r="AN47" i="15" s="1"/>
  <c r="AL48" i="15"/>
  <c r="AN48" i="15" s="1"/>
  <c r="AL49" i="15"/>
  <c r="AN49" i="15" s="1"/>
  <c r="AL50" i="15"/>
  <c r="AN50" i="15" s="1"/>
  <c r="AL51" i="15"/>
  <c r="AN51" i="15" s="1"/>
  <c r="AL52" i="15"/>
  <c r="AN52" i="15" s="1"/>
  <c r="AL53" i="15"/>
  <c r="AN53" i="15" s="1"/>
  <c r="AL54" i="15"/>
  <c r="AN54" i="15" s="1"/>
  <c r="AL55" i="15"/>
  <c r="AL56" i="15"/>
  <c r="AN56" i="15" s="1"/>
  <c r="AL57" i="15"/>
  <c r="AN57" i="15" s="1"/>
  <c r="AL58" i="15"/>
  <c r="AN58" i="15" s="1"/>
  <c r="AL59" i="15"/>
  <c r="AN59" i="15" s="1"/>
  <c r="AL60" i="15"/>
  <c r="AN60" i="15" s="1"/>
  <c r="AL61" i="15"/>
  <c r="AN61" i="15" s="1"/>
  <c r="AL62" i="15"/>
  <c r="AN62" i="15" s="1"/>
  <c r="AL63" i="15"/>
  <c r="AN63" i="15" s="1"/>
  <c r="AL64" i="15"/>
  <c r="AN64" i="15" s="1"/>
  <c r="AL65" i="15"/>
  <c r="AN65" i="15" s="1"/>
  <c r="AL66" i="15"/>
  <c r="AN66" i="15" s="1"/>
  <c r="AL67" i="15"/>
  <c r="AN67" i="15" s="1"/>
  <c r="AL68" i="15"/>
  <c r="AN68" i="15" s="1"/>
  <c r="AL69" i="15"/>
  <c r="AN69" i="15" s="1"/>
  <c r="AL70" i="15"/>
  <c r="AL71" i="15"/>
  <c r="AN71" i="15" s="1"/>
  <c r="AL72" i="15"/>
  <c r="AN72" i="15" s="1"/>
  <c r="AL73" i="15"/>
  <c r="AN73" i="15" s="1"/>
  <c r="AL74" i="15"/>
  <c r="AN74" i="15" s="1"/>
  <c r="AL75" i="15"/>
  <c r="AN75" i="15" s="1"/>
  <c r="AL76" i="15"/>
  <c r="AN76" i="15" s="1"/>
  <c r="AL77" i="15"/>
  <c r="AN77" i="15" s="1"/>
  <c r="AL78" i="15"/>
  <c r="AN78" i="15" s="1"/>
  <c r="AL79" i="15"/>
  <c r="AN79" i="15" s="1"/>
  <c r="AL80" i="15"/>
  <c r="AN80" i="15" s="1"/>
  <c r="AL81" i="15"/>
  <c r="AN81" i="15" s="1"/>
  <c r="AL82" i="15"/>
  <c r="AN82" i="15" s="1"/>
  <c r="AL83" i="15"/>
  <c r="AN83" i="15" s="1"/>
  <c r="AL84" i="15"/>
  <c r="AN84" i="15" s="1"/>
  <c r="AL85" i="15"/>
  <c r="AN85" i="15" s="1"/>
  <c r="AL86" i="15"/>
  <c r="AN86" i="15" s="1"/>
  <c r="AL87" i="15"/>
  <c r="AN87" i="15" s="1"/>
  <c r="AL88" i="15"/>
  <c r="AN88" i="15" s="1"/>
  <c r="AL89" i="15"/>
  <c r="AN89" i="15" s="1"/>
  <c r="AL90" i="15"/>
  <c r="AN90" i="15" s="1"/>
  <c r="AL91" i="15"/>
  <c r="AN91" i="15" s="1"/>
  <c r="AL92" i="15"/>
  <c r="AN92" i="15" s="1"/>
  <c r="AL93" i="15"/>
  <c r="AN93" i="15" s="1"/>
  <c r="AL94" i="15"/>
  <c r="AN94" i="15" s="1"/>
  <c r="AL95" i="15"/>
  <c r="AN95" i="15" s="1"/>
  <c r="AL96" i="15"/>
  <c r="AN96" i="15" s="1"/>
  <c r="AL97" i="15"/>
  <c r="AN97" i="15" s="1"/>
  <c r="AL98" i="15"/>
  <c r="AN98" i="15" s="1"/>
  <c r="AL99" i="15"/>
  <c r="AN99" i="15" s="1"/>
  <c r="AL100" i="15"/>
  <c r="AN100" i="15" s="1"/>
  <c r="AL101" i="15"/>
  <c r="AN101" i="15" s="1"/>
  <c r="AL102" i="15"/>
  <c r="AN102" i="15" s="1"/>
  <c r="AL103" i="15"/>
  <c r="AN103" i="15" s="1"/>
  <c r="AL104" i="15"/>
  <c r="AN104" i="15" s="1"/>
  <c r="AL105" i="15"/>
  <c r="AN105" i="15" s="1"/>
  <c r="AL106" i="15"/>
  <c r="AN106" i="15" s="1"/>
  <c r="AL107" i="15"/>
  <c r="AN107" i="15" s="1"/>
  <c r="AK48" i="12"/>
  <c r="AM48" i="12" s="1"/>
  <c r="AK64" i="12"/>
  <c r="AM64" i="12" s="1"/>
  <c r="AK176" i="12"/>
  <c r="AM176" i="12" s="1"/>
  <c r="AK192" i="12"/>
  <c r="AM192" i="12" s="1"/>
  <c r="AK304" i="12"/>
  <c r="AM304" i="12" s="1"/>
  <c r="AK320" i="12"/>
  <c r="AM320" i="12" s="1"/>
  <c r="AK432" i="12"/>
  <c r="AM432" i="12" s="1"/>
  <c r="AK447" i="12"/>
  <c r="AM447" i="12" s="1"/>
  <c r="AK496" i="12"/>
  <c r="AM496" i="12" s="1"/>
  <c r="AK511" i="12"/>
  <c r="AM511" i="12" s="1"/>
  <c r="W7" i="13"/>
  <c r="AA7" i="13" s="1"/>
  <c r="W8" i="13"/>
  <c r="AA8" i="13" s="1"/>
  <c r="W9" i="13"/>
  <c r="AA9" i="13" s="1"/>
  <c r="W10" i="13"/>
  <c r="AA10" i="13" s="1"/>
  <c r="W11" i="13"/>
  <c r="AA11" i="13" s="1"/>
  <c r="W12" i="13"/>
  <c r="AA12" i="13" s="1"/>
  <c r="W13" i="13"/>
  <c r="AA13" i="13" s="1"/>
  <c r="W14" i="13"/>
  <c r="AA14" i="13" s="1"/>
  <c r="W15" i="13"/>
  <c r="AA15" i="13" s="1"/>
  <c r="W16" i="13"/>
  <c r="AA16" i="13" s="1"/>
  <c r="W17" i="13"/>
  <c r="AA17" i="13" s="1"/>
  <c r="W18" i="13"/>
  <c r="AA18" i="13" s="1"/>
  <c r="W19" i="13"/>
  <c r="AA19" i="13" s="1"/>
  <c r="W20" i="13"/>
  <c r="AA20" i="13" s="1"/>
  <c r="W21" i="13"/>
  <c r="AA21" i="13" s="1"/>
  <c r="W22" i="13"/>
  <c r="AA22" i="13" s="1"/>
  <c r="W23" i="13"/>
  <c r="AA23" i="13" s="1"/>
  <c r="W24" i="13"/>
  <c r="AA24" i="13" s="1"/>
  <c r="W25" i="13"/>
  <c r="AA25" i="13" s="1"/>
  <c r="W26" i="13"/>
  <c r="AA26" i="13" s="1"/>
  <c r="W27" i="13"/>
  <c r="AA27" i="13" s="1"/>
  <c r="W28" i="13"/>
  <c r="AA28" i="13" s="1"/>
  <c r="W29" i="13"/>
  <c r="AA29" i="13" s="1"/>
  <c r="W30" i="13"/>
  <c r="AA30" i="13" s="1"/>
  <c r="W31" i="13"/>
  <c r="AA31" i="13" s="1"/>
  <c r="W32" i="13"/>
  <c r="AA32" i="13" s="1"/>
  <c r="W33" i="13"/>
  <c r="AA33" i="13" s="1"/>
  <c r="W34" i="13"/>
  <c r="AA34" i="13" s="1"/>
  <c r="W35" i="13"/>
  <c r="AA35" i="13" s="1"/>
  <c r="W36" i="13"/>
  <c r="AA36" i="13" s="1"/>
  <c r="R7" i="15"/>
  <c r="R8" i="15"/>
  <c r="R9" i="15"/>
  <c r="R10" i="15"/>
  <c r="R11" i="15"/>
  <c r="R12" i="15"/>
  <c r="R13" i="15"/>
  <c r="R14" i="15"/>
  <c r="R15" i="15"/>
  <c r="R16" i="15"/>
  <c r="R17" i="15"/>
  <c r="R18" i="15"/>
  <c r="R19" i="15"/>
  <c r="R20" i="15"/>
  <c r="R21" i="15"/>
  <c r="R22" i="15"/>
  <c r="R23" i="15"/>
  <c r="R24" i="15"/>
  <c r="R25" i="15"/>
  <c r="R26" i="15"/>
  <c r="R27" i="15"/>
  <c r="R28" i="15"/>
  <c r="R29" i="15"/>
  <c r="R30" i="15"/>
  <c r="R31" i="15"/>
  <c r="R32" i="15"/>
  <c r="R33" i="15"/>
  <c r="R34" i="15"/>
  <c r="R35" i="15"/>
  <c r="R36" i="15"/>
  <c r="R37" i="15"/>
  <c r="R38" i="15"/>
  <c r="R39" i="15"/>
  <c r="R40" i="15"/>
  <c r="R41" i="15"/>
  <c r="R42" i="15"/>
  <c r="R43" i="15"/>
  <c r="R44" i="15"/>
  <c r="R45" i="15"/>
  <c r="R46" i="15"/>
  <c r="R47" i="15"/>
  <c r="R48" i="15"/>
  <c r="R49" i="15"/>
  <c r="R50" i="15"/>
  <c r="R51" i="15"/>
  <c r="R52" i="15"/>
  <c r="R53" i="15"/>
  <c r="R54" i="15"/>
  <c r="R55" i="15"/>
  <c r="R56" i="15"/>
  <c r="R57" i="15"/>
  <c r="R58" i="15"/>
  <c r="R59" i="15"/>
  <c r="R60" i="15"/>
  <c r="R61" i="15"/>
  <c r="R62" i="15"/>
  <c r="R63" i="15"/>
  <c r="R64" i="15"/>
  <c r="R65" i="15"/>
  <c r="R66" i="15"/>
  <c r="R67" i="15"/>
  <c r="R68" i="15"/>
  <c r="R69" i="15"/>
  <c r="R70" i="15"/>
  <c r="R71" i="15"/>
  <c r="R72" i="15"/>
  <c r="R73" i="15"/>
  <c r="R74" i="15"/>
  <c r="R75" i="15"/>
  <c r="R76" i="15"/>
  <c r="R77" i="15"/>
  <c r="R78" i="15"/>
  <c r="R79" i="15"/>
  <c r="R80" i="15"/>
  <c r="R81" i="15"/>
  <c r="R82" i="15"/>
  <c r="R83" i="15"/>
  <c r="R84" i="15"/>
  <c r="R85" i="15"/>
  <c r="R86" i="15"/>
  <c r="R87" i="15"/>
  <c r="R88" i="15"/>
  <c r="R89" i="15"/>
  <c r="R90" i="15"/>
  <c r="R91" i="15"/>
  <c r="R92" i="15"/>
  <c r="R93" i="15"/>
  <c r="R94" i="15"/>
  <c r="R95" i="15"/>
  <c r="R96" i="15"/>
  <c r="R97" i="15"/>
  <c r="R98" i="15"/>
  <c r="R99" i="15"/>
  <c r="R100" i="15"/>
  <c r="R101" i="15"/>
  <c r="R102" i="15"/>
  <c r="R103" i="15"/>
  <c r="R104" i="15"/>
  <c r="R105" i="15"/>
  <c r="R106" i="15"/>
  <c r="R107" i="15"/>
  <c r="S7" i="15"/>
  <c r="S8" i="15"/>
  <c r="S9" i="15"/>
  <c r="AC9" i="15" s="1"/>
  <c r="S10" i="15"/>
  <c r="S11" i="15"/>
  <c r="S12" i="15"/>
  <c r="AC12" i="15" s="1"/>
  <c r="S13" i="15"/>
  <c r="S14" i="15"/>
  <c r="AC14" i="15" s="1"/>
  <c r="S15" i="15"/>
  <c r="AC15" i="15" s="1"/>
  <c r="S16" i="15"/>
  <c r="AC16" i="15" s="1"/>
  <c r="S17" i="15"/>
  <c r="S18" i="15"/>
  <c r="S19" i="15"/>
  <c r="AC19" i="15" s="1"/>
  <c r="S20" i="15"/>
  <c r="AC20" i="15" s="1"/>
  <c r="S21" i="15"/>
  <c r="AC21" i="15" s="1"/>
  <c r="S22" i="15"/>
  <c r="S23" i="15"/>
  <c r="S24" i="15"/>
  <c r="S25" i="15"/>
  <c r="S26" i="15"/>
  <c r="S27" i="15"/>
  <c r="S28" i="15"/>
  <c r="S29" i="15"/>
  <c r="S30" i="15"/>
  <c r="AC30" i="15" s="1"/>
  <c r="S31" i="15"/>
  <c r="AC31" i="15" s="1"/>
  <c r="S32" i="15"/>
  <c r="S33" i="15"/>
  <c r="S34" i="15"/>
  <c r="AC34" i="15" s="1"/>
  <c r="S35" i="15"/>
  <c r="S36" i="15"/>
  <c r="S37" i="15"/>
  <c r="AC37" i="15" s="1"/>
  <c r="S38" i="15"/>
  <c r="AC38" i="15" s="1"/>
  <c r="S39" i="15"/>
  <c r="AC39" i="15" s="1"/>
  <c r="S40" i="15"/>
  <c r="S41" i="15"/>
  <c r="S42" i="15"/>
  <c r="AC42" i="15" s="1"/>
  <c r="S43" i="15"/>
  <c r="AC43" i="15" s="1"/>
  <c r="S44" i="15"/>
  <c r="AC44" i="15" s="1"/>
  <c r="S45" i="15"/>
  <c r="AC45" i="15" s="1"/>
  <c r="S46" i="15"/>
  <c r="AC46" i="15" s="1"/>
  <c r="S47" i="15"/>
  <c r="S48" i="15"/>
  <c r="AC48" i="15" s="1"/>
  <c r="S49" i="15"/>
  <c r="S50" i="15"/>
  <c r="S51" i="15"/>
  <c r="S52" i="15"/>
  <c r="AC52" i="15" s="1"/>
  <c r="S53" i="15"/>
  <c r="S54" i="15"/>
  <c r="AC54" i="15" s="1"/>
  <c r="S55" i="15"/>
  <c r="S56" i="15"/>
  <c r="S57" i="15"/>
  <c r="AC57" i="15" s="1"/>
  <c r="S58" i="15"/>
  <c r="S59" i="15"/>
  <c r="S60" i="15"/>
  <c r="S61" i="15"/>
  <c r="AC61" i="15" s="1"/>
  <c r="S62" i="15"/>
  <c r="S63" i="15"/>
  <c r="S64" i="15"/>
  <c r="S65" i="15"/>
  <c r="S66" i="15"/>
  <c r="S67" i="15"/>
  <c r="AC67" i="15" s="1"/>
  <c r="S68" i="15"/>
  <c r="S69" i="15"/>
  <c r="AC69" i="15" s="1"/>
  <c r="S70" i="15"/>
  <c r="S71" i="15"/>
  <c r="S72" i="15"/>
  <c r="S73" i="15"/>
  <c r="S74" i="15"/>
  <c r="AC74" i="15" s="1"/>
  <c r="S75" i="15"/>
  <c r="S76" i="15"/>
  <c r="S77" i="15"/>
  <c r="S78" i="15"/>
  <c r="S79" i="15"/>
  <c r="AC79" i="15" s="1"/>
  <c r="S80" i="15"/>
  <c r="S81" i="15"/>
  <c r="AC81" i="15" s="1"/>
  <c r="S82" i="15"/>
  <c r="S83" i="15"/>
  <c r="S84" i="15"/>
  <c r="AC84" i="15" s="1"/>
  <c r="S85" i="15"/>
  <c r="S86" i="15"/>
  <c r="S87" i="15"/>
  <c r="AC87" i="15" s="1"/>
  <c r="S88" i="15"/>
  <c r="AC88" i="15" s="1"/>
  <c r="S89" i="15"/>
  <c r="S90" i="15"/>
  <c r="S91" i="15"/>
  <c r="S92" i="15"/>
  <c r="AC92" i="15" s="1"/>
  <c r="S93" i="15"/>
  <c r="AC93" i="15" s="1"/>
  <c r="S94" i="15"/>
  <c r="AC94" i="15" s="1"/>
  <c r="S95" i="15"/>
  <c r="AC95" i="15" s="1"/>
  <c r="S96" i="15"/>
  <c r="AC96" i="15" s="1"/>
  <c r="S97" i="15"/>
  <c r="S98" i="15"/>
  <c r="S99" i="15"/>
  <c r="AC99" i="15" s="1"/>
  <c r="S100" i="15"/>
  <c r="S101" i="15"/>
  <c r="S102" i="15"/>
  <c r="S103" i="15"/>
  <c r="S104" i="15"/>
  <c r="AC104" i="15" s="1"/>
  <c r="S105" i="15"/>
  <c r="S106" i="15"/>
  <c r="S107" i="15"/>
  <c r="AC107" i="15" s="1"/>
  <c r="S7" i="16"/>
  <c r="S8" i="16"/>
  <c r="S9" i="16"/>
  <c r="S10" i="16"/>
  <c r="AC10" i="16" s="1"/>
  <c r="S11" i="16"/>
  <c r="S12" i="16"/>
  <c r="S13" i="16"/>
  <c r="S14" i="16"/>
  <c r="S15" i="16"/>
  <c r="S16" i="16"/>
  <c r="AC16" i="16" s="1"/>
  <c r="S17" i="16"/>
  <c r="S18" i="16"/>
  <c r="AC18" i="16" s="1"/>
  <c r="S19" i="16"/>
  <c r="AC19" i="16" s="1"/>
  <c r="S20" i="16"/>
  <c r="S21" i="16"/>
  <c r="S22" i="16"/>
  <c r="S23" i="16"/>
  <c r="S24" i="16"/>
  <c r="S25" i="16"/>
  <c r="S26" i="16"/>
  <c r="AC26" i="16" s="1"/>
  <c r="S27" i="16"/>
  <c r="S28" i="16"/>
  <c r="AC28" i="16" s="1"/>
  <c r="S29" i="16"/>
  <c r="S30" i="16"/>
  <c r="S31" i="16"/>
  <c r="S32" i="16"/>
  <c r="S33" i="16"/>
  <c r="AC33" i="16" s="1"/>
  <c r="S34" i="16"/>
  <c r="S35" i="16"/>
  <c r="AC35" i="16" s="1"/>
  <c r="S36" i="16"/>
  <c r="S37" i="16"/>
  <c r="AC37" i="16" s="1"/>
  <c r="S38" i="16"/>
  <c r="S39" i="16"/>
  <c r="AC39" i="16" s="1"/>
  <c r="S40" i="16"/>
  <c r="AC40" i="16" s="1"/>
  <c r="S41" i="16"/>
  <c r="AC41" i="16" s="1"/>
  <c r="S42" i="16"/>
  <c r="S43" i="16"/>
  <c r="S44" i="16"/>
  <c r="S45" i="16"/>
  <c r="S46" i="16"/>
  <c r="AC46" i="16" s="1"/>
  <c r="S47" i="16"/>
  <c r="AC47" i="16" s="1"/>
  <c r="S48" i="16"/>
  <c r="S49" i="16"/>
  <c r="S50" i="16"/>
  <c r="S51" i="16"/>
  <c r="S52" i="16"/>
  <c r="S53" i="16"/>
  <c r="S54" i="16"/>
  <c r="S55" i="16"/>
  <c r="S56" i="16"/>
  <c r="AC56" i="16" s="1"/>
  <c r="S57" i="16"/>
  <c r="S58" i="16"/>
  <c r="S59" i="16"/>
  <c r="AC59" i="16" s="1"/>
  <c r="S60" i="16"/>
  <c r="S61" i="16"/>
  <c r="S62" i="16"/>
  <c r="AC62" i="16" s="1"/>
  <c r="S63" i="16"/>
  <c r="S64" i="16"/>
  <c r="AC64" i="16" s="1"/>
  <c r="S65" i="16"/>
  <c r="S66" i="16"/>
  <c r="S67" i="16"/>
  <c r="AC67" i="16" s="1"/>
  <c r="S68" i="16"/>
  <c r="S69" i="16"/>
  <c r="AC69" i="16" s="1"/>
  <c r="S70" i="16"/>
  <c r="AC70" i="16" s="1"/>
  <c r="S71" i="16"/>
  <c r="AC71" i="16" s="1"/>
  <c r="S72" i="16"/>
  <c r="S73" i="16"/>
  <c r="AC73" i="16" s="1"/>
  <c r="S74" i="16"/>
  <c r="AC74" i="16" s="1"/>
  <c r="S75" i="16"/>
  <c r="S76" i="16"/>
  <c r="AC76" i="16" s="1"/>
  <c r="S77" i="16"/>
  <c r="S78" i="16"/>
  <c r="AC78" i="16" s="1"/>
  <c r="S79" i="16"/>
  <c r="S80" i="16"/>
  <c r="S81" i="16"/>
  <c r="AC81" i="16" s="1"/>
  <c r="S82" i="16"/>
  <c r="S83" i="16"/>
  <c r="AC83" i="16" s="1"/>
  <c r="S84" i="16"/>
  <c r="S85" i="16"/>
  <c r="S86" i="16"/>
  <c r="S87" i="16"/>
  <c r="S88" i="16"/>
  <c r="S89" i="16"/>
  <c r="S90" i="16"/>
  <c r="S91" i="16"/>
  <c r="AC91" i="16" s="1"/>
  <c r="S92" i="16"/>
  <c r="S93" i="16"/>
  <c r="S94" i="16"/>
  <c r="S95" i="16"/>
  <c r="S96" i="16"/>
  <c r="S97" i="16"/>
  <c r="S98" i="16"/>
  <c r="AC98" i="16" s="1"/>
  <c r="S99" i="16"/>
  <c r="AC99" i="16" s="1"/>
  <c r="S100" i="16"/>
  <c r="S101" i="16"/>
  <c r="S102" i="16"/>
  <c r="S103" i="16"/>
  <c r="AC103" i="16" s="1"/>
  <c r="S104" i="16"/>
  <c r="S105" i="16"/>
  <c r="S106" i="16"/>
  <c r="AC106" i="16" s="1"/>
  <c r="S107" i="16"/>
  <c r="AC107" i="16" s="1"/>
  <c r="S108" i="16"/>
  <c r="S109" i="16"/>
  <c r="S110" i="16"/>
  <c r="S111" i="16"/>
  <c r="S112" i="16"/>
  <c r="S113" i="16"/>
  <c r="S114" i="16"/>
  <c r="AC114" i="16" s="1"/>
  <c r="S115" i="16"/>
  <c r="S116" i="16"/>
  <c r="S117" i="16"/>
  <c r="AC117" i="16" s="1"/>
  <c r="S118" i="16"/>
  <c r="AC118" i="16" s="1"/>
  <c r="S119" i="16"/>
  <c r="S120" i="16"/>
  <c r="S121" i="16"/>
  <c r="S122" i="16"/>
  <c r="S123" i="16"/>
  <c r="S124" i="16"/>
  <c r="S125" i="16"/>
  <c r="S126" i="16"/>
  <c r="AC126" i="16" s="1"/>
  <c r="S127" i="16"/>
  <c r="S128" i="16"/>
  <c r="AC128" i="16" s="1"/>
  <c r="S129" i="16"/>
  <c r="AC129" i="16" s="1"/>
  <c r="S130" i="16"/>
  <c r="S131" i="16"/>
  <c r="S132" i="16"/>
  <c r="AC132" i="16" s="1"/>
  <c r="S133" i="16"/>
  <c r="AC133" i="16" s="1"/>
  <c r="S134" i="16"/>
  <c r="S135" i="16"/>
  <c r="S136" i="16"/>
  <c r="S137" i="16"/>
  <c r="S138" i="16"/>
  <c r="S139" i="16"/>
  <c r="S140" i="16"/>
  <c r="S141" i="16"/>
  <c r="S142" i="16"/>
  <c r="S143" i="16"/>
  <c r="AC143" i="16" s="1"/>
  <c r="S144" i="16"/>
  <c r="S145" i="16"/>
  <c r="S146" i="16"/>
  <c r="S147" i="16"/>
  <c r="S148" i="16"/>
  <c r="S149" i="16"/>
  <c r="S150" i="16"/>
  <c r="S151" i="16"/>
  <c r="S152" i="16"/>
  <c r="AC152" i="16" s="1"/>
  <c r="S153" i="16"/>
  <c r="S154" i="16"/>
  <c r="AC154" i="16" s="1"/>
  <c r="S155" i="16"/>
  <c r="AC155" i="16" s="1"/>
  <c r="S156" i="16"/>
  <c r="S157" i="16"/>
  <c r="S158" i="16"/>
  <c r="S159" i="16"/>
  <c r="AC159" i="16" s="1"/>
  <c r="S160" i="16"/>
  <c r="S161" i="16"/>
  <c r="S162" i="16"/>
  <c r="AC162" i="16" s="1"/>
  <c r="S163" i="16"/>
  <c r="S164" i="16"/>
  <c r="S165" i="16"/>
  <c r="AC165" i="16" s="1"/>
  <c r="S166" i="16"/>
  <c r="AC166" i="16" s="1"/>
  <c r="S167" i="16"/>
  <c r="AC167" i="16" s="1"/>
  <c r="S168" i="16"/>
  <c r="S169" i="16"/>
  <c r="S170" i="16"/>
  <c r="S171" i="16"/>
  <c r="S172" i="16"/>
  <c r="S173" i="16"/>
  <c r="S174" i="16"/>
  <c r="S175" i="16"/>
  <c r="AC175" i="16" s="1"/>
  <c r="S176" i="16"/>
  <c r="S177" i="16"/>
  <c r="S178" i="16"/>
  <c r="S179" i="16"/>
  <c r="AC179" i="16" s="1"/>
  <c r="S180" i="16"/>
  <c r="S181" i="16"/>
  <c r="S182" i="16"/>
  <c r="S183" i="16"/>
  <c r="S184" i="16"/>
  <c r="AC184" i="16" s="1"/>
  <c r="S185" i="16"/>
  <c r="S186" i="16"/>
  <c r="S187" i="16"/>
  <c r="S188" i="16"/>
  <c r="AC188" i="16" s="1"/>
  <c r="S189" i="16"/>
  <c r="AC189" i="16" s="1"/>
  <c r="S190" i="16"/>
  <c r="AC190" i="16" s="1"/>
  <c r="S191" i="16"/>
  <c r="AC191" i="16" s="1"/>
  <c r="S192" i="16"/>
  <c r="AC192" i="16" s="1"/>
  <c r="S193" i="16"/>
  <c r="S194" i="16"/>
  <c r="AC194" i="16" s="1"/>
  <c r="S195" i="16"/>
  <c r="AC195" i="16" s="1"/>
  <c r="S196" i="16"/>
  <c r="S197" i="16"/>
  <c r="S198" i="16"/>
  <c r="S199" i="16"/>
  <c r="AC199" i="16" s="1"/>
  <c r="S200" i="16"/>
  <c r="S201" i="16"/>
  <c r="S202" i="16"/>
  <c r="AC202" i="16" s="1"/>
  <c r="S203" i="16"/>
  <c r="S204" i="16"/>
  <c r="AC204" i="16" s="1"/>
  <c r="S205" i="16"/>
  <c r="S206" i="16"/>
  <c r="S207" i="16"/>
  <c r="AC207" i="16" s="1"/>
  <c r="S208" i="16"/>
  <c r="S209" i="16"/>
  <c r="S210" i="16"/>
  <c r="S211" i="16"/>
  <c r="S212" i="16"/>
  <c r="S213" i="16"/>
  <c r="AC213" i="16" s="1"/>
  <c r="S214" i="16"/>
  <c r="S215" i="16"/>
  <c r="S216" i="16"/>
  <c r="S217" i="16"/>
  <c r="AC217" i="16" s="1"/>
  <c r="S218" i="16"/>
  <c r="S219" i="16"/>
  <c r="S220" i="16"/>
  <c r="S221" i="16"/>
  <c r="S222" i="16"/>
  <c r="S223" i="16"/>
  <c r="S224" i="16"/>
  <c r="AC224" i="16" s="1"/>
  <c r="S225" i="16"/>
  <c r="AC225" i="16" s="1"/>
  <c r="S226" i="16"/>
  <c r="S227" i="16"/>
  <c r="S228" i="16"/>
  <c r="S229" i="16"/>
  <c r="S230" i="16"/>
  <c r="S231" i="16"/>
  <c r="S232" i="16"/>
  <c r="AC232" i="16" s="1"/>
  <c r="S233" i="16"/>
  <c r="S234" i="16"/>
  <c r="S235" i="16"/>
  <c r="S236" i="16"/>
  <c r="S237" i="16"/>
  <c r="AC237" i="16" s="1"/>
  <c r="S238" i="16"/>
  <c r="S239" i="16"/>
  <c r="S240" i="16"/>
  <c r="S241" i="16"/>
  <c r="AC241" i="16" s="1"/>
  <c r="S242" i="16"/>
  <c r="S243" i="16"/>
  <c r="S244" i="16"/>
  <c r="S245" i="16"/>
  <c r="AC245" i="16" s="1"/>
  <c r="S246" i="16"/>
  <c r="S247" i="16"/>
  <c r="S248" i="16"/>
  <c r="AH7" i="12"/>
  <c r="AJ7" i="12" s="1"/>
  <c r="AH8" i="12"/>
  <c r="AJ8" i="12" s="1"/>
  <c r="AH9" i="12"/>
  <c r="AJ9" i="12" s="1"/>
  <c r="AH10" i="12"/>
  <c r="AJ10" i="12" s="1"/>
  <c r="AH11" i="12"/>
  <c r="AJ11" i="12" s="1"/>
  <c r="AH12" i="12"/>
  <c r="AJ12" i="12" s="1"/>
  <c r="AH13" i="12"/>
  <c r="AJ13" i="12" s="1"/>
  <c r="AH14" i="12"/>
  <c r="AJ14" i="12" s="1"/>
  <c r="AH15" i="12"/>
  <c r="AJ15" i="12" s="1"/>
  <c r="AH16" i="12"/>
  <c r="AJ16" i="12" s="1"/>
  <c r="AH17" i="12"/>
  <c r="AJ17" i="12" s="1"/>
  <c r="AH18" i="12"/>
  <c r="AJ18" i="12" s="1"/>
  <c r="AH19" i="12"/>
  <c r="AJ19" i="12" s="1"/>
  <c r="AH20" i="12"/>
  <c r="AJ20" i="12" s="1"/>
  <c r="AH21" i="12"/>
  <c r="AJ21" i="12" s="1"/>
  <c r="AH22" i="12"/>
  <c r="AJ22" i="12" s="1"/>
  <c r="AH23" i="12"/>
  <c r="AJ23" i="12" s="1"/>
  <c r="AH24" i="12"/>
  <c r="AJ24" i="12" s="1"/>
  <c r="AH25" i="12"/>
  <c r="AJ25" i="12" s="1"/>
  <c r="AH26" i="12"/>
  <c r="AJ26" i="12" s="1"/>
  <c r="AH27" i="12"/>
  <c r="AJ27" i="12" s="1"/>
  <c r="AH28" i="12"/>
  <c r="AJ28" i="12" s="1"/>
  <c r="AH29" i="12"/>
  <c r="AJ29" i="12" s="1"/>
  <c r="AH30" i="12"/>
  <c r="AJ30" i="12" s="1"/>
  <c r="AH31" i="12"/>
  <c r="AJ31" i="12" s="1"/>
  <c r="AH32" i="12"/>
  <c r="AJ32" i="12" s="1"/>
  <c r="AH33" i="12"/>
  <c r="AJ33" i="12" s="1"/>
  <c r="AH34" i="12"/>
  <c r="AJ34" i="12" s="1"/>
  <c r="AH35" i="12"/>
  <c r="AJ35" i="12" s="1"/>
  <c r="AH36" i="12"/>
  <c r="AJ36" i="12" s="1"/>
  <c r="AH37" i="12"/>
  <c r="AJ37" i="12" s="1"/>
  <c r="AH38" i="12"/>
  <c r="AJ38" i="12" s="1"/>
  <c r="AH39" i="12"/>
  <c r="AJ39" i="12" s="1"/>
  <c r="AH40" i="12"/>
  <c r="AJ40" i="12" s="1"/>
  <c r="AH41" i="12"/>
  <c r="AJ41" i="12" s="1"/>
  <c r="AH42" i="12"/>
  <c r="AJ42" i="12" s="1"/>
  <c r="AH43" i="12"/>
  <c r="AJ43" i="12" s="1"/>
  <c r="AH44" i="12"/>
  <c r="AJ44" i="12" s="1"/>
  <c r="AH45" i="12"/>
  <c r="AJ45" i="12" s="1"/>
  <c r="AH46" i="12"/>
  <c r="AJ46" i="12" s="1"/>
  <c r="AH47" i="12"/>
  <c r="AJ47" i="12" s="1"/>
  <c r="AH48" i="12"/>
  <c r="AJ48" i="12" s="1"/>
  <c r="AH49" i="12"/>
  <c r="AJ49" i="12" s="1"/>
  <c r="AH50" i="12"/>
  <c r="AJ50" i="12" s="1"/>
  <c r="AH51" i="12"/>
  <c r="AJ51" i="12" s="1"/>
  <c r="AH52" i="12"/>
  <c r="AJ52" i="12" s="1"/>
  <c r="AH53" i="12"/>
  <c r="AJ53" i="12" s="1"/>
  <c r="AH54" i="12"/>
  <c r="AJ54" i="12" s="1"/>
  <c r="AH55" i="12"/>
  <c r="AJ55" i="12" s="1"/>
  <c r="AH56" i="12"/>
  <c r="AJ56" i="12" s="1"/>
  <c r="AH57" i="12"/>
  <c r="AJ57" i="12" s="1"/>
  <c r="AH58" i="12"/>
  <c r="AJ58" i="12" s="1"/>
  <c r="AH59" i="12"/>
  <c r="AJ59" i="12" s="1"/>
  <c r="AH60" i="12"/>
  <c r="AJ60" i="12" s="1"/>
  <c r="AH61" i="12"/>
  <c r="AJ61" i="12" s="1"/>
  <c r="AH62" i="12"/>
  <c r="AJ62" i="12" s="1"/>
  <c r="AH63" i="12"/>
  <c r="AJ63" i="12" s="1"/>
  <c r="AH64" i="12"/>
  <c r="AJ64" i="12" s="1"/>
  <c r="AH65" i="12"/>
  <c r="AJ65" i="12" s="1"/>
  <c r="AH66" i="12"/>
  <c r="AJ66" i="12" s="1"/>
  <c r="AH67" i="12"/>
  <c r="AJ67" i="12" s="1"/>
  <c r="AH68" i="12"/>
  <c r="AJ68" i="12" s="1"/>
  <c r="AH69" i="12"/>
  <c r="AJ69" i="12" s="1"/>
  <c r="AH70" i="12"/>
  <c r="AJ70" i="12" s="1"/>
  <c r="AH71" i="12"/>
  <c r="AJ71" i="12" s="1"/>
  <c r="AH72" i="12"/>
  <c r="AJ72" i="12" s="1"/>
  <c r="AH73" i="12"/>
  <c r="AJ73" i="12" s="1"/>
  <c r="AH74" i="12"/>
  <c r="AJ74" i="12" s="1"/>
  <c r="AH75" i="12"/>
  <c r="AJ75" i="12" s="1"/>
  <c r="AH76" i="12"/>
  <c r="AJ76" i="12" s="1"/>
  <c r="AH77" i="12"/>
  <c r="AJ77" i="12" s="1"/>
  <c r="AH78" i="12"/>
  <c r="AJ78" i="12" s="1"/>
  <c r="AH79" i="12"/>
  <c r="AJ79" i="12" s="1"/>
  <c r="AH80" i="12"/>
  <c r="AJ80" i="12" s="1"/>
  <c r="AH81" i="12"/>
  <c r="AJ81" i="12" s="1"/>
  <c r="AH82" i="12"/>
  <c r="AJ82" i="12" s="1"/>
  <c r="AH83" i="12"/>
  <c r="AJ83" i="12" s="1"/>
  <c r="AH84" i="12"/>
  <c r="AJ84" i="12" s="1"/>
  <c r="AH85" i="12"/>
  <c r="AJ85" i="12" s="1"/>
  <c r="AH86" i="12"/>
  <c r="AJ86" i="12" s="1"/>
  <c r="AH87" i="12"/>
  <c r="AJ87" i="12" s="1"/>
  <c r="AH88" i="12"/>
  <c r="AJ88" i="12" s="1"/>
  <c r="AH89" i="12"/>
  <c r="AJ89" i="12" s="1"/>
  <c r="AH90" i="12"/>
  <c r="AJ90" i="12" s="1"/>
  <c r="AH91" i="12"/>
  <c r="AJ91" i="12" s="1"/>
  <c r="AH92" i="12"/>
  <c r="AJ92" i="12" s="1"/>
  <c r="AH93" i="12"/>
  <c r="AJ93" i="12" s="1"/>
  <c r="AH94" i="12"/>
  <c r="AJ94" i="12" s="1"/>
  <c r="AH95" i="12"/>
  <c r="AJ95" i="12" s="1"/>
  <c r="AH96" i="12"/>
  <c r="AJ96" i="12" s="1"/>
  <c r="AH97" i="12"/>
  <c r="AJ97" i="12" s="1"/>
  <c r="AH98" i="12"/>
  <c r="AJ98" i="12" s="1"/>
  <c r="AH99" i="12"/>
  <c r="AJ99" i="12" s="1"/>
  <c r="AH100" i="12"/>
  <c r="AJ100" i="12" s="1"/>
  <c r="AH101" i="12"/>
  <c r="AJ101" i="12" s="1"/>
  <c r="AH102" i="12"/>
  <c r="AJ102" i="12" s="1"/>
  <c r="AH103" i="12"/>
  <c r="AJ103" i="12" s="1"/>
  <c r="AH104" i="12"/>
  <c r="AJ104" i="12" s="1"/>
  <c r="AH105" i="12"/>
  <c r="AJ105" i="12" s="1"/>
  <c r="AH106" i="12"/>
  <c r="AJ106" i="12" s="1"/>
  <c r="AH107" i="12"/>
  <c r="AJ107" i="12" s="1"/>
  <c r="AH108" i="12"/>
  <c r="AJ108" i="12" s="1"/>
  <c r="AH109" i="12"/>
  <c r="AJ109" i="12" s="1"/>
  <c r="AH110" i="12"/>
  <c r="AJ110" i="12" s="1"/>
  <c r="AH111" i="12"/>
  <c r="AJ111" i="12" s="1"/>
  <c r="AH112" i="12"/>
  <c r="AJ112" i="12" s="1"/>
  <c r="AH113" i="12"/>
  <c r="AJ113" i="12" s="1"/>
  <c r="AH114" i="12"/>
  <c r="AJ114" i="12" s="1"/>
  <c r="AH115" i="12"/>
  <c r="AJ115" i="12" s="1"/>
  <c r="AH116" i="12"/>
  <c r="AJ116" i="12" s="1"/>
  <c r="AH117" i="12"/>
  <c r="AJ117" i="12" s="1"/>
  <c r="AH118" i="12"/>
  <c r="AJ118" i="12" s="1"/>
  <c r="AH119" i="12"/>
  <c r="AJ119" i="12" s="1"/>
  <c r="AH120" i="12"/>
  <c r="AJ120" i="12" s="1"/>
  <c r="AH121" i="12"/>
  <c r="AJ121" i="12" s="1"/>
  <c r="AH122" i="12"/>
  <c r="AJ122" i="12" s="1"/>
  <c r="AH123" i="12"/>
  <c r="AJ123" i="12" s="1"/>
  <c r="AH124" i="12"/>
  <c r="AJ124" i="12" s="1"/>
  <c r="AH125" i="12"/>
  <c r="AJ125" i="12" s="1"/>
  <c r="AH126" i="12"/>
  <c r="AJ126" i="12" s="1"/>
  <c r="AH127" i="12"/>
  <c r="AJ127" i="12" s="1"/>
  <c r="AH128" i="12"/>
  <c r="AJ128" i="12" s="1"/>
  <c r="AH129" i="12"/>
  <c r="AJ129" i="12" s="1"/>
  <c r="AH130" i="12"/>
  <c r="AJ130" i="12" s="1"/>
  <c r="AH131" i="12"/>
  <c r="AJ131" i="12" s="1"/>
  <c r="AH132" i="12"/>
  <c r="AJ132" i="12" s="1"/>
  <c r="AH133" i="12"/>
  <c r="AJ133" i="12" s="1"/>
  <c r="AH134" i="12"/>
  <c r="AJ134" i="12" s="1"/>
  <c r="AH135" i="12"/>
  <c r="AJ135" i="12" s="1"/>
  <c r="AH136" i="12"/>
  <c r="AJ136" i="12" s="1"/>
  <c r="AH137" i="12"/>
  <c r="AJ137" i="12" s="1"/>
  <c r="AH138" i="12"/>
  <c r="AJ138" i="12" s="1"/>
  <c r="AH139" i="12"/>
  <c r="AJ139" i="12" s="1"/>
  <c r="AH140" i="12"/>
  <c r="AJ140" i="12" s="1"/>
  <c r="AH141" i="12"/>
  <c r="AJ141" i="12" s="1"/>
  <c r="AH142" i="12"/>
  <c r="AJ142" i="12" s="1"/>
  <c r="AH143" i="12"/>
  <c r="AJ143" i="12" s="1"/>
  <c r="AH144" i="12"/>
  <c r="AJ144" i="12" s="1"/>
  <c r="AH145" i="12"/>
  <c r="AJ145" i="12" s="1"/>
  <c r="AH146" i="12"/>
  <c r="AJ146" i="12" s="1"/>
  <c r="AH147" i="12"/>
  <c r="AJ147" i="12" s="1"/>
  <c r="AH148" i="12"/>
  <c r="AJ148" i="12" s="1"/>
  <c r="AH149" i="12"/>
  <c r="AJ149" i="12" s="1"/>
  <c r="AH150" i="12"/>
  <c r="AJ150" i="12" s="1"/>
  <c r="AH151" i="12"/>
  <c r="AJ151" i="12" s="1"/>
  <c r="AH152" i="12"/>
  <c r="AJ152" i="12" s="1"/>
  <c r="AH153" i="12"/>
  <c r="AJ153" i="12" s="1"/>
  <c r="AH154" i="12"/>
  <c r="AJ154" i="12" s="1"/>
  <c r="AH155" i="12"/>
  <c r="AJ155" i="12" s="1"/>
  <c r="AH156" i="12"/>
  <c r="AJ156" i="12" s="1"/>
  <c r="AH157" i="12"/>
  <c r="AJ157" i="12" s="1"/>
  <c r="AH158" i="12"/>
  <c r="AJ158" i="12" s="1"/>
  <c r="AH159" i="12"/>
  <c r="AJ159" i="12" s="1"/>
  <c r="AH160" i="12"/>
  <c r="AJ160" i="12" s="1"/>
  <c r="AH161" i="12"/>
  <c r="AJ161" i="12" s="1"/>
  <c r="AH162" i="12"/>
  <c r="AJ162" i="12" s="1"/>
  <c r="AH163" i="12"/>
  <c r="AJ163" i="12" s="1"/>
  <c r="AH164" i="12"/>
  <c r="AJ164" i="12" s="1"/>
  <c r="AH165" i="12"/>
  <c r="AJ165" i="12" s="1"/>
  <c r="AH166" i="12"/>
  <c r="AJ166" i="12" s="1"/>
  <c r="AH167" i="12"/>
  <c r="AJ167" i="12" s="1"/>
  <c r="AH168" i="12"/>
  <c r="AJ168" i="12" s="1"/>
  <c r="AH169" i="12"/>
  <c r="AJ169" i="12" s="1"/>
  <c r="AH170" i="12"/>
  <c r="AJ170" i="12" s="1"/>
  <c r="AH171" i="12"/>
  <c r="AJ171" i="12" s="1"/>
  <c r="AH172" i="12"/>
  <c r="AJ172" i="12" s="1"/>
  <c r="AH173" i="12"/>
  <c r="AJ173" i="12" s="1"/>
  <c r="AH174" i="12"/>
  <c r="AJ174" i="12" s="1"/>
  <c r="AH175" i="12"/>
  <c r="AJ175" i="12" s="1"/>
  <c r="AH176" i="12"/>
  <c r="AJ176" i="12" s="1"/>
  <c r="AH177" i="12"/>
  <c r="AJ177" i="12" s="1"/>
  <c r="AH178" i="12"/>
  <c r="AJ178" i="12" s="1"/>
  <c r="AH179" i="12"/>
  <c r="AJ179" i="12" s="1"/>
  <c r="AH180" i="12"/>
  <c r="AJ180" i="12" s="1"/>
  <c r="AH181" i="12"/>
  <c r="AJ181" i="12" s="1"/>
  <c r="AH182" i="12"/>
  <c r="AJ182" i="12" s="1"/>
  <c r="AH183" i="12"/>
  <c r="AJ183" i="12" s="1"/>
  <c r="AH184" i="12"/>
  <c r="AJ184" i="12" s="1"/>
  <c r="AH185" i="12"/>
  <c r="AJ185" i="12" s="1"/>
  <c r="AH186" i="12"/>
  <c r="AJ186" i="12" s="1"/>
  <c r="AH187" i="12"/>
  <c r="AJ187" i="12" s="1"/>
  <c r="AH188" i="12"/>
  <c r="AJ188" i="12" s="1"/>
  <c r="AH189" i="12"/>
  <c r="AJ189" i="12" s="1"/>
  <c r="AH190" i="12"/>
  <c r="AJ190" i="12" s="1"/>
  <c r="AH191" i="12"/>
  <c r="AJ191" i="12" s="1"/>
  <c r="AH192" i="12"/>
  <c r="AJ192" i="12" s="1"/>
  <c r="AH193" i="12"/>
  <c r="AJ193" i="12" s="1"/>
  <c r="AH194" i="12"/>
  <c r="AJ194" i="12" s="1"/>
  <c r="AH195" i="12"/>
  <c r="AJ195" i="12" s="1"/>
  <c r="AH196" i="12"/>
  <c r="AJ196" i="12" s="1"/>
  <c r="AH197" i="12"/>
  <c r="AJ197" i="12" s="1"/>
  <c r="AH198" i="12"/>
  <c r="AJ198" i="12" s="1"/>
  <c r="AH199" i="12"/>
  <c r="AJ199" i="12" s="1"/>
  <c r="AH200" i="12"/>
  <c r="AJ200" i="12" s="1"/>
  <c r="AH201" i="12"/>
  <c r="AJ201" i="12" s="1"/>
  <c r="AH202" i="12"/>
  <c r="AJ202" i="12" s="1"/>
  <c r="AH203" i="12"/>
  <c r="AJ203" i="12" s="1"/>
  <c r="AH204" i="12"/>
  <c r="AJ204" i="12" s="1"/>
  <c r="AH205" i="12"/>
  <c r="AJ205" i="12" s="1"/>
  <c r="AH206" i="12"/>
  <c r="AJ206" i="12" s="1"/>
  <c r="AH207" i="12"/>
  <c r="AJ207" i="12" s="1"/>
  <c r="AH208" i="12"/>
  <c r="AJ208" i="12" s="1"/>
  <c r="AH209" i="12"/>
  <c r="AJ209" i="12" s="1"/>
  <c r="AH210" i="12"/>
  <c r="AJ210" i="12" s="1"/>
  <c r="AH211" i="12"/>
  <c r="AJ211" i="12" s="1"/>
  <c r="AH212" i="12"/>
  <c r="AJ212" i="12" s="1"/>
  <c r="AH213" i="12"/>
  <c r="AJ213" i="12" s="1"/>
  <c r="AH214" i="12"/>
  <c r="AJ214" i="12" s="1"/>
  <c r="AH215" i="12"/>
  <c r="AJ215" i="12" s="1"/>
  <c r="AH216" i="12"/>
  <c r="AJ216" i="12" s="1"/>
  <c r="AH217" i="12"/>
  <c r="AJ217" i="12" s="1"/>
  <c r="AH218" i="12"/>
  <c r="AJ218" i="12" s="1"/>
  <c r="AH219" i="12"/>
  <c r="AJ219" i="12" s="1"/>
  <c r="AH220" i="12"/>
  <c r="AJ220" i="12" s="1"/>
  <c r="AH221" i="12"/>
  <c r="AJ221" i="12" s="1"/>
  <c r="AH222" i="12"/>
  <c r="AJ222" i="12" s="1"/>
  <c r="AH223" i="12"/>
  <c r="AJ223" i="12" s="1"/>
  <c r="AH224" i="12"/>
  <c r="AJ224" i="12" s="1"/>
  <c r="AH225" i="12"/>
  <c r="AJ225" i="12" s="1"/>
  <c r="AH226" i="12"/>
  <c r="AJ226" i="12" s="1"/>
  <c r="AH227" i="12"/>
  <c r="AJ227" i="12" s="1"/>
  <c r="AH228" i="12"/>
  <c r="AJ228" i="12" s="1"/>
  <c r="AH229" i="12"/>
  <c r="AJ229" i="12" s="1"/>
  <c r="AH230" i="12"/>
  <c r="AJ230" i="12" s="1"/>
  <c r="AH231" i="12"/>
  <c r="AJ231" i="12" s="1"/>
  <c r="AH232" i="12"/>
  <c r="AJ232" i="12" s="1"/>
  <c r="AH233" i="12"/>
  <c r="AJ233" i="12" s="1"/>
  <c r="AH234" i="12"/>
  <c r="AJ234" i="12" s="1"/>
  <c r="AH235" i="12"/>
  <c r="AJ235" i="12" s="1"/>
  <c r="AH236" i="12"/>
  <c r="AJ236" i="12" s="1"/>
  <c r="AH237" i="12"/>
  <c r="AJ237" i="12" s="1"/>
  <c r="AH238" i="12"/>
  <c r="AJ238" i="12" s="1"/>
  <c r="AH239" i="12"/>
  <c r="AJ239" i="12" s="1"/>
  <c r="AH240" i="12"/>
  <c r="AJ240" i="12" s="1"/>
  <c r="AH241" i="12"/>
  <c r="AJ241" i="12" s="1"/>
  <c r="AH242" i="12"/>
  <c r="AJ242" i="12" s="1"/>
  <c r="AH243" i="12"/>
  <c r="AJ243" i="12" s="1"/>
  <c r="AH244" i="12"/>
  <c r="AJ244" i="12" s="1"/>
  <c r="AH245" i="12"/>
  <c r="AJ245" i="12" s="1"/>
  <c r="AH246" i="12"/>
  <c r="AJ246" i="12" s="1"/>
  <c r="AH247" i="12"/>
  <c r="AJ247" i="12" s="1"/>
  <c r="AH248" i="12"/>
  <c r="AJ248" i="12" s="1"/>
  <c r="AH249" i="12"/>
  <c r="AJ249" i="12" s="1"/>
  <c r="AH250" i="12"/>
  <c r="AJ250" i="12" s="1"/>
  <c r="AH251" i="12"/>
  <c r="AJ251" i="12" s="1"/>
  <c r="AH252" i="12"/>
  <c r="AJ252" i="12" s="1"/>
  <c r="AH253" i="12"/>
  <c r="AJ253" i="12" s="1"/>
  <c r="AH254" i="12"/>
  <c r="AJ254" i="12" s="1"/>
  <c r="AH255" i="12"/>
  <c r="AJ255" i="12" s="1"/>
  <c r="AH256" i="12"/>
  <c r="AJ256" i="12" s="1"/>
  <c r="AH257" i="12"/>
  <c r="AJ257" i="12" s="1"/>
  <c r="AH258" i="12"/>
  <c r="AJ258" i="12" s="1"/>
  <c r="AH259" i="12"/>
  <c r="AJ259" i="12" s="1"/>
  <c r="AH260" i="12"/>
  <c r="AJ260" i="12" s="1"/>
  <c r="AH261" i="12"/>
  <c r="AJ261" i="12" s="1"/>
  <c r="AH262" i="12"/>
  <c r="AJ262" i="12" s="1"/>
  <c r="AH263" i="12"/>
  <c r="AJ263" i="12" s="1"/>
  <c r="AH264" i="12"/>
  <c r="AJ264" i="12" s="1"/>
  <c r="AH265" i="12"/>
  <c r="AJ265" i="12" s="1"/>
  <c r="AH266" i="12"/>
  <c r="AJ266" i="12" s="1"/>
  <c r="AH267" i="12"/>
  <c r="AJ267" i="12" s="1"/>
  <c r="AH268" i="12"/>
  <c r="AJ268" i="12" s="1"/>
  <c r="AH269" i="12"/>
  <c r="AJ269" i="12" s="1"/>
  <c r="AH270" i="12"/>
  <c r="AJ270" i="12" s="1"/>
  <c r="AH271" i="12"/>
  <c r="AJ271" i="12" s="1"/>
  <c r="AH272" i="12"/>
  <c r="AJ272" i="12" s="1"/>
  <c r="AH273" i="12"/>
  <c r="AJ273" i="12" s="1"/>
  <c r="AH274" i="12"/>
  <c r="AJ274" i="12" s="1"/>
  <c r="AH275" i="12"/>
  <c r="AJ275" i="12" s="1"/>
  <c r="AH276" i="12"/>
  <c r="AJ276" i="12" s="1"/>
  <c r="AH277" i="12"/>
  <c r="AJ277" i="12" s="1"/>
  <c r="AH278" i="12"/>
  <c r="AJ278" i="12" s="1"/>
  <c r="AH279" i="12"/>
  <c r="AJ279" i="12" s="1"/>
  <c r="AH280" i="12"/>
  <c r="AJ280" i="12" s="1"/>
  <c r="AH281" i="12"/>
  <c r="AJ281" i="12" s="1"/>
  <c r="AH282" i="12"/>
  <c r="AJ282" i="12" s="1"/>
  <c r="AH283" i="12"/>
  <c r="AJ283" i="12" s="1"/>
  <c r="AH284" i="12"/>
  <c r="AJ284" i="12" s="1"/>
  <c r="AH285" i="12"/>
  <c r="AJ285" i="12" s="1"/>
  <c r="AH286" i="12"/>
  <c r="AJ286" i="12" s="1"/>
  <c r="AH287" i="12"/>
  <c r="AJ287" i="12" s="1"/>
  <c r="AH288" i="12"/>
  <c r="AJ288" i="12" s="1"/>
  <c r="AH289" i="12"/>
  <c r="AJ289" i="12" s="1"/>
  <c r="AH290" i="12"/>
  <c r="AJ290" i="12" s="1"/>
  <c r="AH291" i="12"/>
  <c r="AJ291" i="12" s="1"/>
  <c r="AH292" i="12"/>
  <c r="AJ292" i="12" s="1"/>
  <c r="AH293" i="12"/>
  <c r="AJ293" i="12" s="1"/>
  <c r="AH294" i="12"/>
  <c r="AJ294" i="12" s="1"/>
  <c r="AH295" i="12"/>
  <c r="AJ295" i="12" s="1"/>
  <c r="AH296" i="12"/>
  <c r="AJ296" i="12" s="1"/>
  <c r="AH297" i="12"/>
  <c r="AJ297" i="12" s="1"/>
  <c r="AH298" i="12"/>
  <c r="AJ298" i="12" s="1"/>
  <c r="AH299" i="12"/>
  <c r="AJ299" i="12" s="1"/>
  <c r="AH300" i="12"/>
  <c r="AJ300" i="12" s="1"/>
  <c r="AH301" i="12"/>
  <c r="AJ301" i="12" s="1"/>
  <c r="AH302" i="12"/>
  <c r="AJ302" i="12" s="1"/>
  <c r="AH303" i="12"/>
  <c r="AJ303" i="12" s="1"/>
  <c r="AH304" i="12"/>
  <c r="AJ304" i="12" s="1"/>
  <c r="AH305" i="12"/>
  <c r="AJ305" i="12" s="1"/>
  <c r="AH306" i="12"/>
  <c r="AJ306" i="12" s="1"/>
  <c r="AH307" i="12"/>
  <c r="AJ307" i="12" s="1"/>
  <c r="AH308" i="12"/>
  <c r="AJ308" i="12" s="1"/>
  <c r="AH309" i="12"/>
  <c r="AJ309" i="12" s="1"/>
  <c r="AH310" i="12"/>
  <c r="AJ310" i="12" s="1"/>
  <c r="AH311" i="12"/>
  <c r="AJ311" i="12" s="1"/>
  <c r="AH312" i="12"/>
  <c r="AJ312" i="12" s="1"/>
  <c r="AH313" i="12"/>
  <c r="AJ313" i="12" s="1"/>
  <c r="AH314" i="12"/>
  <c r="AJ314" i="12" s="1"/>
  <c r="AH315" i="12"/>
  <c r="AJ315" i="12" s="1"/>
  <c r="AH316" i="12"/>
  <c r="AJ316" i="12" s="1"/>
  <c r="AH317" i="12"/>
  <c r="AJ317" i="12" s="1"/>
  <c r="AH318" i="12"/>
  <c r="AJ318" i="12" s="1"/>
  <c r="AH319" i="12"/>
  <c r="AJ319" i="12" s="1"/>
  <c r="AH320" i="12"/>
  <c r="AJ320" i="12" s="1"/>
  <c r="AH321" i="12"/>
  <c r="AJ321" i="12" s="1"/>
  <c r="AH322" i="12"/>
  <c r="AJ322" i="12" s="1"/>
  <c r="AH323" i="12"/>
  <c r="AJ323" i="12" s="1"/>
  <c r="AH324" i="12"/>
  <c r="AJ324" i="12" s="1"/>
  <c r="AH325" i="12"/>
  <c r="AJ325" i="12" s="1"/>
  <c r="AH326" i="12"/>
  <c r="AJ326" i="12" s="1"/>
  <c r="AH327" i="12"/>
  <c r="AJ327" i="12" s="1"/>
  <c r="AH328" i="12"/>
  <c r="AJ328" i="12" s="1"/>
  <c r="AH329" i="12"/>
  <c r="AJ329" i="12" s="1"/>
  <c r="AH330" i="12"/>
  <c r="AJ330" i="12" s="1"/>
  <c r="AH331" i="12"/>
  <c r="AJ331" i="12" s="1"/>
  <c r="AH332" i="12"/>
  <c r="AJ332" i="12" s="1"/>
  <c r="AH333" i="12"/>
  <c r="AJ333" i="12" s="1"/>
  <c r="AH334" i="12"/>
  <c r="AJ334" i="12" s="1"/>
  <c r="AH335" i="12"/>
  <c r="AJ335" i="12" s="1"/>
  <c r="AH336" i="12"/>
  <c r="AJ336" i="12" s="1"/>
  <c r="AH337" i="12"/>
  <c r="AJ337" i="12" s="1"/>
  <c r="AH338" i="12"/>
  <c r="AJ338" i="12" s="1"/>
  <c r="AH339" i="12"/>
  <c r="AJ339" i="12" s="1"/>
  <c r="AH340" i="12"/>
  <c r="AJ340" i="12" s="1"/>
  <c r="AH341" i="12"/>
  <c r="AJ341" i="12" s="1"/>
  <c r="AH342" i="12"/>
  <c r="AJ342" i="12" s="1"/>
  <c r="AH343" i="12"/>
  <c r="AJ343" i="12" s="1"/>
  <c r="AH344" i="12"/>
  <c r="AJ344" i="12" s="1"/>
  <c r="AH345" i="12"/>
  <c r="AJ345" i="12" s="1"/>
  <c r="AH346" i="12"/>
  <c r="AJ346" i="12" s="1"/>
  <c r="AH347" i="12"/>
  <c r="AJ347" i="12" s="1"/>
  <c r="AH348" i="12"/>
  <c r="AJ348" i="12" s="1"/>
  <c r="AH349" i="12"/>
  <c r="AJ349" i="12" s="1"/>
  <c r="AH350" i="12"/>
  <c r="AJ350" i="12" s="1"/>
  <c r="AH351" i="12"/>
  <c r="AJ351" i="12" s="1"/>
  <c r="AH352" i="12"/>
  <c r="AJ352" i="12" s="1"/>
  <c r="AH353" i="12"/>
  <c r="AJ353" i="12" s="1"/>
  <c r="AH354" i="12"/>
  <c r="AJ354" i="12" s="1"/>
  <c r="AH355" i="12"/>
  <c r="AJ355" i="12" s="1"/>
  <c r="AH356" i="12"/>
  <c r="AJ356" i="12" s="1"/>
  <c r="AH357" i="12"/>
  <c r="AJ357" i="12" s="1"/>
  <c r="AH358" i="12"/>
  <c r="AJ358" i="12" s="1"/>
  <c r="AH359" i="12"/>
  <c r="AJ359" i="12" s="1"/>
  <c r="AH360" i="12"/>
  <c r="AJ360" i="12" s="1"/>
  <c r="AH361" i="12"/>
  <c r="AJ361" i="12" s="1"/>
  <c r="AH362" i="12"/>
  <c r="AJ362" i="12" s="1"/>
  <c r="AH363" i="12"/>
  <c r="AJ363" i="12" s="1"/>
  <c r="AH364" i="12"/>
  <c r="AJ364" i="12" s="1"/>
  <c r="AH365" i="12"/>
  <c r="AJ365" i="12" s="1"/>
  <c r="AH366" i="12"/>
  <c r="AJ366" i="12" s="1"/>
  <c r="AH367" i="12"/>
  <c r="AJ367" i="12" s="1"/>
  <c r="AH368" i="12"/>
  <c r="AJ368" i="12" s="1"/>
  <c r="AH369" i="12"/>
  <c r="AJ369" i="12" s="1"/>
  <c r="AH370" i="12"/>
  <c r="AJ370" i="12" s="1"/>
  <c r="AH371" i="12"/>
  <c r="AJ371" i="12" s="1"/>
  <c r="AH372" i="12"/>
  <c r="AJ372" i="12" s="1"/>
  <c r="AH373" i="12"/>
  <c r="AJ373" i="12" s="1"/>
  <c r="AH374" i="12"/>
  <c r="AJ374" i="12" s="1"/>
  <c r="AH375" i="12"/>
  <c r="AJ375" i="12" s="1"/>
  <c r="AH376" i="12"/>
  <c r="AJ376" i="12" s="1"/>
  <c r="AH377" i="12"/>
  <c r="AJ377" i="12" s="1"/>
  <c r="AH378" i="12"/>
  <c r="AJ378" i="12" s="1"/>
  <c r="AH379" i="12"/>
  <c r="AJ379" i="12" s="1"/>
  <c r="AH380" i="12"/>
  <c r="AJ380" i="12" s="1"/>
  <c r="AH381" i="12"/>
  <c r="AJ381" i="12" s="1"/>
  <c r="AH382" i="12"/>
  <c r="AJ382" i="12" s="1"/>
  <c r="AH383" i="12"/>
  <c r="AJ383" i="12" s="1"/>
  <c r="AH384" i="12"/>
  <c r="AJ384" i="12" s="1"/>
  <c r="AH385" i="12"/>
  <c r="AJ385" i="12" s="1"/>
  <c r="AH386" i="12"/>
  <c r="AJ386" i="12" s="1"/>
  <c r="AH387" i="12"/>
  <c r="AJ387" i="12" s="1"/>
  <c r="AH388" i="12"/>
  <c r="AJ388" i="12" s="1"/>
  <c r="AH389" i="12"/>
  <c r="AJ389" i="12" s="1"/>
  <c r="AH390" i="12"/>
  <c r="AJ390" i="12" s="1"/>
  <c r="AH391" i="12"/>
  <c r="AJ391" i="12" s="1"/>
  <c r="AH392" i="12"/>
  <c r="AJ392" i="12" s="1"/>
  <c r="AH393" i="12"/>
  <c r="AJ393" i="12" s="1"/>
  <c r="AH394" i="12"/>
  <c r="AJ394" i="12" s="1"/>
  <c r="AH395" i="12"/>
  <c r="AJ395" i="12" s="1"/>
  <c r="AH396" i="12"/>
  <c r="AJ396" i="12" s="1"/>
  <c r="AH397" i="12"/>
  <c r="AJ397" i="12" s="1"/>
  <c r="AH398" i="12"/>
  <c r="AJ398" i="12" s="1"/>
  <c r="AH399" i="12"/>
  <c r="AJ399" i="12" s="1"/>
  <c r="AH400" i="12"/>
  <c r="AJ400" i="12" s="1"/>
  <c r="AH401" i="12"/>
  <c r="AJ401" i="12" s="1"/>
  <c r="AH402" i="12"/>
  <c r="AJ402" i="12" s="1"/>
  <c r="AH403" i="12"/>
  <c r="AJ403" i="12" s="1"/>
  <c r="AH404" i="12"/>
  <c r="AJ404" i="12" s="1"/>
  <c r="AH405" i="12"/>
  <c r="AJ405" i="12" s="1"/>
  <c r="AH406" i="12"/>
  <c r="AJ406" i="12" s="1"/>
  <c r="AH407" i="12"/>
  <c r="AJ407" i="12" s="1"/>
  <c r="AH408" i="12"/>
  <c r="AJ408" i="12" s="1"/>
  <c r="AH409" i="12"/>
  <c r="AJ409" i="12" s="1"/>
  <c r="AH410" i="12"/>
  <c r="AJ410" i="12" s="1"/>
  <c r="AH411" i="12"/>
  <c r="AJ411" i="12" s="1"/>
  <c r="AH412" i="12"/>
  <c r="AJ412" i="12" s="1"/>
  <c r="AH413" i="12"/>
  <c r="AJ413" i="12" s="1"/>
  <c r="AH414" i="12"/>
  <c r="AJ414" i="12" s="1"/>
  <c r="AH415" i="12"/>
  <c r="AJ415" i="12" s="1"/>
  <c r="AH416" i="12"/>
  <c r="AJ416" i="12" s="1"/>
  <c r="AH417" i="12"/>
  <c r="AJ417" i="12" s="1"/>
  <c r="AH418" i="12"/>
  <c r="AJ418" i="12" s="1"/>
  <c r="AH419" i="12"/>
  <c r="AJ419" i="12" s="1"/>
  <c r="AH420" i="12"/>
  <c r="AJ420" i="12" s="1"/>
  <c r="AH421" i="12"/>
  <c r="AJ421" i="12" s="1"/>
  <c r="AH422" i="12"/>
  <c r="AJ422" i="12" s="1"/>
  <c r="AH423" i="12"/>
  <c r="AJ423" i="12" s="1"/>
  <c r="AH424" i="12"/>
  <c r="AJ424" i="12" s="1"/>
  <c r="AH425" i="12"/>
  <c r="AJ425" i="12" s="1"/>
  <c r="AH426" i="12"/>
  <c r="AJ426" i="12" s="1"/>
  <c r="AH427" i="12"/>
  <c r="AJ427" i="12" s="1"/>
  <c r="AH428" i="12"/>
  <c r="AJ428" i="12" s="1"/>
  <c r="AH429" i="12"/>
  <c r="AJ429" i="12" s="1"/>
  <c r="AH430" i="12"/>
  <c r="AJ430" i="12" s="1"/>
  <c r="AH431" i="12"/>
  <c r="AJ431" i="12" s="1"/>
  <c r="AH432" i="12"/>
  <c r="AJ432" i="12" s="1"/>
  <c r="AH433" i="12"/>
  <c r="AJ433" i="12" s="1"/>
  <c r="AH434" i="12"/>
  <c r="AJ434" i="12" s="1"/>
  <c r="AH435" i="12"/>
  <c r="AJ435" i="12" s="1"/>
  <c r="AH436" i="12"/>
  <c r="AJ436" i="12" s="1"/>
  <c r="AH437" i="12"/>
  <c r="AJ437" i="12" s="1"/>
  <c r="AH438" i="12"/>
  <c r="AJ438" i="12" s="1"/>
  <c r="AH439" i="12"/>
  <c r="AJ439" i="12" s="1"/>
  <c r="AH440" i="12"/>
  <c r="AJ440" i="12" s="1"/>
  <c r="AH441" i="12"/>
  <c r="AJ441" i="12" s="1"/>
  <c r="AH442" i="12"/>
  <c r="AJ442" i="12" s="1"/>
  <c r="AH443" i="12"/>
  <c r="AJ443" i="12" s="1"/>
  <c r="AH444" i="12"/>
  <c r="AJ444" i="12" s="1"/>
  <c r="AH445" i="12"/>
  <c r="AJ445" i="12" s="1"/>
  <c r="AH446" i="12"/>
  <c r="AJ446" i="12" s="1"/>
  <c r="AH447" i="12"/>
  <c r="AJ447" i="12" s="1"/>
  <c r="AH448" i="12"/>
  <c r="AJ448" i="12" s="1"/>
  <c r="AH449" i="12"/>
  <c r="AJ449" i="12" s="1"/>
  <c r="AH450" i="12"/>
  <c r="AJ450" i="12" s="1"/>
  <c r="AH451" i="12"/>
  <c r="AJ451" i="12" s="1"/>
  <c r="AH452" i="12"/>
  <c r="AJ452" i="12" s="1"/>
  <c r="AH453" i="12"/>
  <c r="AJ453" i="12" s="1"/>
  <c r="AH454" i="12"/>
  <c r="AJ454" i="12" s="1"/>
  <c r="AH455" i="12"/>
  <c r="AJ455" i="12" s="1"/>
  <c r="AH456" i="12"/>
  <c r="AJ456" i="12" s="1"/>
  <c r="AH457" i="12"/>
  <c r="AJ457" i="12" s="1"/>
  <c r="AH458" i="12"/>
  <c r="AJ458" i="12" s="1"/>
  <c r="AH459" i="12"/>
  <c r="AJ459" i="12" s="1"/>
  <c r="AH460" i="12"/>
  <c r="AJ460" i="12" s="1"/>
  <c r="AH461" i="12"/>
  <c r="AJ461" i="12" s="1"/>
  <c r="AH462" i="12"/>
  <c r="AJ462" i="12" s="1"/>
  <c r="AH463" i="12"/>
  <c r="AJ463" i="12" s="1"/>
  <c r="AH464" i="12"/>
  <c r="AJ464" i="12" s="1"/>
  <c r="AH465" i="12"/>
  <c r="AJ465" i="12" s="1"/>
  <c r="AH466" i="12"/>
  <c r="AJ466" i="12" s="1"/>
  <c r="AH467" i="12"/>
  <c r="AJ467" i="12" s="1"/>
  <c r="AH468" i="12"/>
  <c r="AJ468" i="12" s="1"/>
  <c r="AH469" i="12"/>
  <c r="AJ469" i="12" s="1"/>
  <c r="AH470" i="12"/>
  <c r="AJ470" i="12" s="1"/>
  <c r="AH471" i="12"/>
  <c r="AJ471" i="12" s="1"/>
  <c r="AH472" i="12"/>
  <c r="AJ472" i="12" s="1"/>
  <c r="AH473" i="12"/>
  <c r="AJ473" i="12" s="1"/>
  <c r="AH474" i="12"/>
  <c r="AJ474" i="12" s="1"/>
  <c r="AH475" i="12"/>
  <c r="AJ475" i="12" s="1"/>
  <c r="AH476" i="12"/>
  <c r="AJ476" i="12" s="1"/>
  <c r="AH477" i="12"/>
  <c r="AJ477" i="12" s="1"/>
  <c r="AH478" i="12"/>
  <c r="AJ478" i="12" s="1"/>
  <c r="AH479" i="12"/>
  <c r="AJ479" i="12" s="1"/>
  <c r="AH480" i="12"/>
  <c r="AJ480" i="12" s="1"/>
  <c r="AH481" i="12"/>
  <c r="AJ481" i="12" s="1"/>
  <c r="AH482" i="12"/>
  <c r="AJ482" i="12" s="1"/>
  <c r="AH483" i="12"/>
  <c r="AJ483" i="12" s="1"/>
  <c r="AH484" i="12"/>
  <c r="AJ484" i="12" s="1"/>
  <c r="AH485" i="12"/>
  <c r="AJ485" i="12" s="1"/>
  <c r="AH486" i="12"/>
  <c r="AJ486" i="12" s="1"/>
  <c r="AH487" i="12"/>
  <c r="AJ487" i="12" s="1"/>
  <c r="AH488" i="12"/>
  <c r="AJ488" i="12" s="1"/>
  <c r="AH489" i="12"/>
  <c r="AJ489" i="12" s="1"/>
  <c r="AH490" i="12"/>
  <c r="AJ490" i="12" s="1"/>
  <c r="AH491" i="12"/>
  <c r="AJ491" i="12" s="1"/>
  <c r="AH492" i="12"/>
  <c r="AJ492" i="12" s="1"/>
  <c r="AH493" i="12"/>
  <c r="AJ493" i="12" s="1"/>
  <c r="AH494" i="12"/>
  <c r="AJ494" i="12" s="1"/>
  <c r="AH495" i="12"/>
  <c r="AJ495" i="12" s="1"/>
  <c r="AH496" i="12"/>
  <c r="AJ496" i="12" s="1"/>
  <c r="AH497" i="12"/>
  <c r="AJ497" i="12" s="1"/>
  <c r="AH498" i="12"/>
  <c r="AJ498" i="12" s="1"/>
  <c r="AH499" i="12"/>
  <c r="AJ499" i="12" s="1"/>
  <c r="AH500" i="12"/>
  <c r="AJ500" i="12" s="1"/>
  <c r="AH501" i="12"/>
  <c r="AJ501" i="12" s="1"/>
  <c r="AH502" i="12"/>
  <c r="AJ502" i="12" s="1"/>
  <c r="AH503" i="12"/>
  <c r="AJ503" i="12" s="1"/>
  <c r="AH504" i="12"/>
  <c r="AJ504" i="12" s="1"/>
  <c r="AH505" i="12"/>
  <c r="AJ505" i="12" s="1"/>
  <c r="AH506" i="12"/>
  <c r="AJ506" i="12" s="1"/>
  <c r="AH507" i="12"/>
  <c r="AJ507" i="12" s="1"/>
  <c r="AH508" i="12"/>
  <c r="AJ508" i="12" s="1"/>
  <c r="AH509" i="12"/>
  <c r="AJ509" i="12" s="1"/>
  <c r="AH510" i="12"/>
  <c r="AJ510" i="12" s="1"/>
  <c r="AH511" i="12"/>
  <c r="AJ511" i="12" s="1"/>
  <c r="W7" i="16"/>
  <c r="AA7" i="16" s="1"/>
  <c r="W8" i="16"/>
  <c r="AA8" i="16" s="1"/>
  <c r="W9" i="16"/>
  <c r="AA9" i="16" s="1"/>
  <c r="W10" i="16"/>
  <c r="AA10" i="16" s="1"/>
  <c r="W11" i="16"/>
  <c r="AA11" i="16" s="1"/>
  <c r="W12" i="16"/>
  <c r="AA12" i="16" s="1"/>
  <c r="W13" i="16"/>
  <c r="AA13" i="16" s="1"/>
  <c r="W14" i="16"/>
  <c r="AA14" i="16" s="1"/>
  <c r="W15" i="16"/>
  <c r="AA15" i="16" s="1"/>
  <c r="W16" i="16"/>
  <c r="AA16" i="16" s="1"/>
  <c r="W17" i="16"/>
  <c r="AA17" i="16" s="1"/>
  <c r="W18" i="16"/>
  <c r="AA18" i="16" s="1"/>
  <c r="W19" i="16"/>
  <c r="AA19" i="16" s="1"/>
  <c r="W20" i="16"/>
  <c r="AA20" i="16" s="1"/>
  <c r="W21" i="16"/>
  <c r="AA21" i="16" s="1"/>
  <c r="W22" i="16"/>
  <c r="AA22" i="16" s="1"/>
  <c r="W23" i="16"/>
  <c r="AA23" i="16" s="1"/>
  <c r="W24" i="16"/>
  <c r="AA24" i="16" s="1"/>
  <c r="W25" i="16"/>
  <c r="AA25" i="16" s="1"/>
  <c r="W26" i="16"/>
  <c r="AA26" i="16" s="1"/>
  <c r="W27" i="16"/>
  <c r="AA27" i="16" s="1"/>
  <c r="W28" i="16"/>
  <c r="AA28" i="16" s="1"/>
  <c r="W29" i="16"/>
  <c r="AA29" i="16" s="1"/>
  <c r="W30" i="16"/>
  <c r="AA30" i="16" s="1"/>
  <c r="W31" i="16"/>
  <c r="AA31" i="16" s="1"/>
  <c r="W32" i="16"/>
  <c r="AA32" i="16" s="1"/>
  <c r="W33" i="16"/>
  <c r="AA33" i="16" s="1"/>
  <c r="W34" i="16"/>
  <c r="AA34" i="16" s="1"/>
  <c r="W35" i="16"/>
  <c r="AA35" i="16" s="1"/>
  <c r="W36" i="16"/>
  <c r="AA36" i="16" s="1"/>
  <c r="W37" i="16"/>
  <c r="AA37" i="16" s="1"/>
  <c r="W38" i="16"/>
  <c r="AA38" i="16" s="1"/>
  <c r="W39" i="16"/>
  <c r="AA39" i="16" s="1"/>
  <c r="W40" i="16"/>
  <c r="AA40" i="16" s="1"/>
  <c r="W41" i="16"/>
  <c r="AA41" i="16" s="1"/>
  <c r="W42" i="16"/>
  <c r="AA42" i="16" s="1"/>
  <c r="W43" i="16"/>
  <c r="AA43" i="16" s="1"/>
  <c r="W44" i="16"/>
  <c r="AA44" i="16" s="1"/>
  <c r="W45" i="16"/>
  <c r="AA45" i="16" s="1"/>
  <c r="W46" i="16"/>
  <c r="AA46" i="16" s="1"/>
  <c r="W47" i="16"/>
  <c r="AA47" i="16" s="1"/>
  <c r="W48" i="16"/>
  <c r="AA48" i="16" s="1"/>
  <c r="W49" i="16"/>
  <c r="AA49" i="16" s="1"/>
  <c r="W50" i="16"/>
  <c r="AA50" i="16" s="1"/>
  <c r="W51" i="16"/>
  <c r="AA51" i="16" s="1"/>
  <c r="W52" i="16"/>
  <c r="AA52" i="16" s="1"/>
  <c r="W53" i="16"/>
  <c r="AA53" i="16" s="1"/>
  <c r="W54" i="16"/>
  <c r="AA54" i="16" s="1"/>
  <c r="W55" i="16"/>
  <c r="AA55" i="16" s="1"/>
  <c r="W56" i="16"/>
  <c r="AA56" i="16" s="1"/>
  <c r="W57" i="16"/>
  <c r="AA57" i="16" s="1"/>
  <c r="W58" i="16"/>
  <c r="AA58" i="16" s="1"/>
  <c r="W59" i="16"/>
  <c r="AA59" i="16" s="1"/>
  <c r="W60" i="16"/>
  <c r="AA60" i="16" s="1"/>
  <c r="W61" i="16"/>
  <c r="AA61" i="16" s="1"/>
  <c r="W62" i="16"/>
  <c r="AA62" i="16" s="1"/>
  <c r="W63" i="16"/>
  <c r="AA63" i="16" s="1"/>
  <c r="W64" i="16"/>
  <c r="AA64" i="16" s="1"/>
  <c r="W65" i="16"/>
  <c r="AA65" i="16" s="1"/>
  <c r="W66" i="16"/>
  <c r="AA66" i="16" s="1"/>
  <c r="W67" i="16"/>
  <c r="AA67" i="16" s="1"/>
  <c r="W68" i="16"/>
  <c r="AA68" i="16" s="1"/>
  <c r="W69" i="16"/>
  <c r="AA69" i="16" s="1"/>
  <c r="W70" i="16"/>
  <c r="AA70" i="16" s="1"/>
  <c r="W71" i="16"/>
  <c r="AA71" i="16" s="1"/>
  <c r="W72" i="16"/>
  <c r="AA72" i="16" s="1"/>
  <c r="W73" i="16"/>
  <c r="AA73" i="16" s="1"/>
  <c r="W74" i="16"/>
  <c r="AA74" i="16" s="1"/>
  <c r="W75" i="16"/>
  <c r="AA75" i="16" s="1"/>
  <c r="W76" i="16"/>
  <c r="AA76" i="16" s="1"/>
  <c r="W77" i="16"/>
  <c r="AA77" i="16" s="1"/>
  <c r="W78" i="16"/>
  <c r="AA78" i="16" s="1"/>
  <c r="W79" i="16"/>
  <c r="AA79" i="16" s="1"/>
  <c r="W80" i="16"/>
  <c r="AA80" i="16" s="1"/>
  <c r="W81" i="16"/>
  <c r="AA81" i="16" s="1"/>
  <c r="W82" i="16"/>
  <c r="AA82" i="16" s="1"/>
  <c r="W83" i="16"/>
  <c r="AA83" i="16" s="1"/>
  <c r="W84" i="16"/>
  <c r="AA84" i="16" s="1"/>
  <c r="W85" i="16"/>
  <c r="AA85" i="16" s="1"/>
  <c r="W86" i="16"/>
  <c r="AA86" i="16" s="1"/>
  <c r="W87" i="16"/>
  <c r="AA87" i="16" s="1"/>
  <c r="W88" i="16"/>
  <c r="AA88" i="16" s="1"/>
  <c r="W89" i="16"/>
  <c r="AA89" i="16" s="1"/>
  <c r="W90" i="16"/>
  <c r="AA90" i="16" s="1"/>
  <c r="W91" i="16"/>
  <c r="AA91" i="16" s="1"/>
  <c r="W92" i="16"/>
  <c r="AA92" i="16" s="1"/>
  <c r="W93" i="16"/>
  <c r="AA93" i="16" s="1"/>
  <c r="W94" i="16"/>
  <c r="AA94" i="16" s="1"/>
  <c r="W95" i="16"/>
  <c r="AA95" i="16" s="1"/>
  <c r="W96" i="16"/>
  <c r="AA96" i="16" s="1"/>
  <c r="W97" i="16"/>
  <c r="AA97" i="16" s="1"/>
  <c r="W98" i="16"/>
  <c r="AA98" i="16" s="1"/>
  <c r="W99" i="16"/>
  <c r="AA99" i="16" s="1"/>
  <c r="W100" i="16"/>
  <c r="AA100" i="16" s="1"/>
  <c r="W101" i="16"/>
  <c r="AA101" i="16" s="1"/>
  <c r="W102" i="16"/>
  <c r="AA102" i="16" s="1"/>
  <c r="W103" i="16"/>
  <c r="AA103" i="16" s="1"/>
  <c r="W104" i="16"/>
  <c r="AA104" i="16" s="1"/>
  <c r="W105" i="16"/>
  <c r="AA105" i="16" s="1"/>
  <c r="W106" i="16"/>
  <c r="AA106" i="16" s="1"/>
  <c r="W107" i="16"/>
  <c r="AA107" i="16" s="1"/>
  <c r="W108" i="16"/>
  <c r="AA108" i="16" s="1"/>
  <c r="W109" i="16"/>
  <c r="AA109" i="16" s="1"/>
  <c r="W110" i="16"/>
  <c r="AA110" i="16" s="1"/>
  <c r="W111" i="16"/>
  <c r="AA111" i="16" s="1"/>
  <c r="W112" i="16"/>
  <c r="AA112" i="16" s="1"/>
  <c r="W113" i="16"/>
  <c r="AA113" i="16" s="1"/>
  <c r="W114" i="16"/>
  <c r="AA114" i="16" s="1"/>
  <c r="W115" i="16"/>
  <c r="AA115" i="16" s="1"/>
  <c r="W116" i="16"/>
  <c r="AA116" i="16" s="1"/>
  <c r="W117" i="16"/>
  <c r="AA117" i="16" s="1"/>
  <c r="W118" i="16"/>
  <c r="AA118" i="16" s="1"/>
  <c r="W119" i="16"/>
  <c r="AA119" i="16" s="1"/>
  <c r="W120" i="16"/>
  <c r="AA120" i="16" s="1"/>
  <c r="W121" i="16"/>
  <c r="AA121" i="16" s="1"/>
  <c r="W122" i="16"/>
  <c r="AA122" i="16" s="1"/>
  <c r="W123" i="16"/>
  <c r="AA123" i="16" s="1"/>
  <c r="W124" i="16"/>
  <c r="AA124" i="16" s="1"/>
  <c r="W125" i="16"/>
  <c r="AA125" i="16" s="1"/>
  <c r="W126" i="16"/>
  <c r="AA126" i="16" s="1"/>
  <c r="W127" i="16"/>
  <c r="AA127" i="16" s="1"/>
  <c r="W128" i="16"/>
  <c r="AA128" i="16" s="1"/>
  <c r="W129" i="16"/>
  <c r="AA129" i="16" s="1"/>
  <c r="W130" i="16"/>
  <c r="AA130" i="16" s="1"/>
  <c r="W131" i="16"/>
  <c r="AA131" i="16" s="1"/>
  <c r="W132" i="16"/>
  <c r="AA132" i="16" s="1"/>
  <c r="W133" i="16"/>
  <c r="AA133" i="16" s="1"/>
  <c r="W134" i="16"/>
  <c r="AA134" i="16" s="1"/>
  <c r="W135" i="16"/>
  <c r="AA135" i="16" s="1"/>
  <c r="W136" i="16"/>
  <c r="AA136" i="16" s="1"/>
  <c r="W137" i="16"/>
  <c r="AA137" i="16" s="1"/>
  <c r="W138" i="16"/>
  <c r="AA138" i="16" s="1"/>
  <c r="W139" i="16"/>
  <c r="AA139" i="16" s="1"/>
  <c r="W140" i="16"/>
  <c r="AA140" i="16" s="1"/>
  <c r="W141" i="16"/>
  <c r="AA141" i="16" s="1"/>
  <c r="W142" i="16"/>
  <c r="AA142" i="16" s="1"/>
  <c r="W143" i="16"/>
  <c r="AA143" i="16" s="1"/>
  <c r="W144" i="16"/>
  <c r="AA144" i="16" s="1"/>
  <c r="W145" i="16"/>
  <c r="AA145" i="16" s="1"/>
  <c r="W146" i="16"/>
  <c r="AA146" i="16" s="1"/>
  <c r="W147" i="16"/>
  <c r="AA147" i="16" s="1"/>
  <c r="W148" i="16"/>
  <c r="AA148" i="16" s="1"/>
  <c r="W149" i="16"/>
  <c r="AA149" i="16" s="1"/>
  <c r="W150" i="16"/>
  <c r="AA150" i="16" s="1"/>
  <c r="W151" i="16"/>
  <c r="AA151" i="16" s="1"/>
  <c r="W152" i="16"/>
  <c r="AA152" i="16" s="1"/>
  <c r="W153" i="16"/>
  <c r="AA153" i="16" s="1"/>
  <c r="W154" i="16"/>
  <c r="AA154" i="16" s="1"/>
  <c r="W155" i="16"/>
  <c r="AA155" i="16" s="1"/>
  <c r="W156" i="16"/>
  <c r="AA156" i="16" s="1"/>
  <c r="W157" i="16"/>
  <c r="AA157" i="16" s="1"/>
  <c r="W158" i="16"/>
  <c r="AA158" i="16" s="1"/>
  <c r="W159" i="16"/>
  <c r="AA159" i="16" s="1"/>
  <c r="W160" i="16"/>
  <c r="AA160" i="16" s="1"/>
  <c r="W161" i="16"/>
  <c r="AA161" i="16" s="1"/>
  <c r="W162" i="16"/>
  <c r="AA162" i="16" s="1"/>
  <c r="W163" i="16"/>
  <c r="AA163" i="16" s="1"/>
  <c r="W164" i="16"/>
  <c r="AA164" i="16" s="1"/>
  <c r="W165" i="16"/>
  <c r="AA165" i="16" s="1"/>
  <c r="W166" i="16"/>
  <c r="AA166" i="16" s="1"/>
  <c r="W167" i="16"/>
  <c r="AA167" i="16" s="1"/>
  <c r="W168" i="16"/>
  <c r="AA168" i="16" s="1"/>
  <c r="W169" i="16"/>
  <c r="AA169" i="16" s="1"/>
  <c r="W170" i="16"/>
  <c r="AA170" i="16" s="1"/>
  <c r="W171" i="16"/>
  <c r="AA171" i="16" s="1"/>
  <c r="W172" i="16"/>
  <c r="AA172" i="16" s="1"/>
  <c r="W173" i="16"/>
  <c r="AA173" i="16" s="1"/>
  <c r="W174" i="16"/>
  <c r="AA174" i="16" s="1"/>
  <c r="W175" i="16"/>
  <c r="AA175" i="16" s="1"/>
  <c r="W176" i="16"/>
  <c r="AA176" i="16" s="1"/>
  <c r="W177" i="16"/>
  <c r="AA177" i="16" s="1"/>
  <c r="W178" i="16"/>
  <c r="AA178" i="16" s="1"/>
  <c r="W179" i="16"/>
  <c r="AA179" i="16" s="1"/>
  <c r="W180" i="16"/>
  <c r="AA180" i="16" s="1"/>
  <c r="W181" i="16"/>
  <c r="AA181" i="16" s="1"/>
  <c r="W182" i="16"/>
  <c r="AA182" i="16" s="1"/>
  <c r="W183" i="16"/>
  <c r="AA183" i="16" s="1"/>
  <c r="W184" i="16"/>
  <c r="AA184" i="16" s="1"/>
  <c r="W185" i="16"/>
  <c r="AA185" i="16" s="1"/>
  <c r="W186" i="16"/>
  <c r="AA186" i="16" s="1"/>
  <c r="W187" i="16"/>
  <c r="AA187" i="16" s="1"/>
  <c r="W188" i="16"/>
  <c r="AA188" i="16" s="1"/>
  <c r="W189" i="16"/>
  <c r="AA189" i="16" s="1"/>
  <c r="W190" i="16"/>
  <c r="AA190" i="16" s="1"/>
  <c r="W191" i="16"/>
  <c r="AA191" i="16" s="1"/>
  <c r="W192" i="16"/>
  <c r="AA192" i="16" s="1"/>
  <c r="W193" i="16"/>
  <c r="AA193" i="16" s="1"/>
  <c r="W194" i="16"/>
  <c r="AA194" i="16" s="1"/>
  <c r="W195" i="16"/>
  <c r="AA195" i="16" s="1"/>
  <c r="W196" i="16"/>
  <c r="AA196" i="16" s="1"/>
  <c r="W197" i="16"/>
  <c r="AA197" i="16" s="1"/>
  <c r="W198" i="16"/>
  <c r="AA198" i="16" s="1"/>
  <c r="W199" i="16"/>
  <c r="AA199" i="16" s="1"/>
  <c r="W200" i="16"/>
  <c r="AA200" i="16" s="1"/>
  <c r="W201" i="16"/>
  <c r="AA201" i="16" s="1"/>
  <c r="W202" i="16"/>
  <c r="AA202" i="16" s="1"/>
  <c r="W203" i="16"/>
  <c r="AA203" i="16" s="1"/>
  <c r="W204" i="16"/>
  <c r="AA204" i="16" s="1"/>
  <c r="W205" i="16"/>
  <c r="AA205" i="16" s="1"/>
  <c r="W206" i="16"/>
  <c r="AA206" i="16" s="1"/>
  <c r="W207" i="16"/>
  <c r="AA207" i="16" s="1"/>
  <c r="W208" i="16"/>
  <c r="AA208" i="16" s="1"/>
  <c r="W209" i="16"/>
  <c r="AA209" i="16" s="1"/>
  <c r="W210" i="16"/>
  <c r="AA210" i="16" s="1"/>
  <c r="W211" i="16"/>
  <c r="AA211" i="16" s="1"/>
  <c r="W212" i="16"/>
  <c r="AA212" i="16" s="1"/>
  <c r="W213" i="16"/>
  <c r="AA213" i="16" s="1"/>
  <c r="W214" i="16"/>
  <c r="AA214" i="16" s="1"/>
  <c r="W215" i="16"/>
  <c r="AA215" i="16" s="1"/>
  <c r="W216" i="16"/>
  <c r="AA216" i="16" s="1"/>
  <c r="W217" i="16"/>
  <c r="AA217" i="16" s="1"/>
  <c r="W218" i="16"/>
  <c r="AA218" i="16" s="1"/>
  <c r="W219" i="16"/>
  <c r="AA219" i="16" s="1"/>
  <c r="W220" i="16"/>
  <c r="AA220" i="16" s="1"/>
  <c r="W221" i="16"/>
  <c r="AA221" i="16" s="1"/>
  <c r="W222" i="16"/>
  <c r="AA222" i="16" s="1"/>
  <c r="W223" i="16"/>
  <c r="AA223" i="16" s="1"/>
  <c r="W224" i="16"/>
  <c r="AA224" i="16" s="1"/>
  <c r="W225" i="16"/>
  <c r="AA225" i="16" s="1"/>
  <c r="W226" i="16"/>
  <c r="AA226" i="16" s="1"/>
  <c r="W227" i="16"/>
  <c r="AA227" i="16" s="1"/>
  <c r="W228" i="16"/>
  <c r="AA228" i="16" s="1"/>
  <c r="W229" i="16"/>
  <c r="AA229" i="16" s="1"/>
  <c r="W230" i="16"/>
  <c r="AA230" i="16" s="1"/>
  <c r="W231" i="16"/>
  <c r="AA231" i="16" s="1"/>
  <c r="W232" i="16"/>
  <c r="AA232" i="16" s="1"/>
  <c r="W233" i="16"/>
  <c r="AA233" i="16" s="1"/>
  <c r="W234" i="16"/>
  <c r="AA234" i="16" s="1"/>
  <c r="W235" i="16"/>
  <c r="AA235" i="16" s="1"/>
  <c r="W236" i="16"/>
  <c r="AA236" i="16" s="1"/>
  <c r="W237" i="16"/>
  <c r="AA237" i="16" s="1"/>
  <c r="W238" i="16"/>
  <c r="AA238" i="16" s="1"/>
  <c r="W239" i="16"/>
  <c r="AA239" i="16" s="1"/>
  <c r="W240" i="16"/>
  <c r="AA240" i="16" s="1"/>
  <c r="W241" i="16"/>
  <c r="AA241" i="16" s="1"/>
  <c r="W242" i="16"/>
  <c r="AA242" i="16" s="1"/>
  <c r="W243" i="16"/>
  <c r="AA243" i="16" s="1"/>
  <c r="W244" i="16"/>
  <c r="AA244" i="16" s="1"/>
  <c r="W245" i="16"/>
  <c r="AA245" i="16" s="1"/>
  <c r="W246" i="16"/>
  <c r="AA246" i="16" s="1"/>
  <c r="W247" i="16"/>
  <c r="AA247" i="16" s="1"/>
  <c r="W248" i="16"/>
  <c r="AA248" i="16" s="1"/>
  <c r="AL7" i="12"/>
  <c r="AN7" i="12" s="1"/>
  <c r="AL8" i="12"/>
  <c r="AN8" i="12" s="1"/>
  <c r="AL9" i="12"/>
  <c r="AN9" i="12" s="1"/>
  <c r="AL10" i="12"/>
  <c r="AN10" i="12" s="1"/>
  <c r="AL11" i="12"/>
  <c r="AN11" i="12" s="1"/>
  <c r="AL12" i="12"/>
  <c r="AN12" i="12" s="1"/>
  <c r="AL13" i="12"/>
  <c r="AN13" i="12" s="1"/>
  <c r="AL14" i="12"/>
  <c r="AN14" i="12" s="1"/>
  <c r="AL15" i="12"/>
  <c r="AN15" i="12" s="1"/>
  <c r="AL16" i="12"/>
  <c r="AN16" i="12" s="1"/>
  <c r="AL17" i="12"/>
  <c r="AN17" i="12" s="1"/>
  <c r="AL18" i="12"/>
  <c r="AN18" i="12" s="1"/>
  <c r="AL19" i="12"/>
  <c r="AN19" i="12" s="1"/>
  <c r="AL20" i="12"/>
  <c r="AN20" i="12" s="1"/>
  <c r="AL21" i="12"/>
  <c r="AN21" i="12" s="1"/>
  <c r="AL22" i="12"/>
  <c r="AN22" i="12" s="1"/>
  <c r="AL23" i="12"/>
  <c r="AN23" i="12" s="1"/>
  <c r="AL24" i="12"/>
  <c r="AN24" i="12" s="1"/>
  <c r="AL25" i="12"/>
  <c r="AN25" i="12" s="1"/>
  <c r="AL26" i="12"/>
  <c r="AN26" i="12" s="1"/>
  <c r="AL27" i="12"/>
  <c r="AN27" i="12" s="1"/>
  <c r="AL28" i="12"/>
  <c r="AN28" i="12" s="1"/>
  <c r="AL29" i="12"/>
  <c r="AN29" i="12" s="1"/>
  <c r="AL30" i="12"/>
  <c r="AN30" i="12" s="1"/>
  <c r="AL31" i="12"/>
  <c r="AN31" i="12" s="1"/>
  <c r="AL32" i="12"/>
  <c r="AN32" i="12" s="1"/>
  <c r="AL33" i="12"/>
  <c r="AN33" i="12" s="1"/>
  <c r="AL34" i="12"/>
  <c r="AN34" i="12" s="1"/>
  <c r="AL35" i="12"/>
  <c r="AN35" i="12" s="1"/>
  <c r="AL36" i="12"/>
  <c r="AN36" i="12" s="1"/>
  <c r="AL37" i="12"/>
  <c r="AN37" i="12" s="1"/>
  <c r="AL38" i="12"/>
  <c r="AN38" i="12" s="1"/>
  <c r="AL39" i="12"/>
  <c r="AN39" i="12" s="1"/>
  <c r="AL40" i="12"/>
  <c r="AN40" i="12" s="1"/>
  <c r="AL41" i="12"/>
  <c r="AN41" i="12" s="1"/>
  <c r="AL42" i="12"/>
  <c r="AN42" i="12" s="1"/>
  <c r="AL43" i="12"/>
  <c r="AN43" i="12" s="1"/>
  <c r="AL44" i="12"/>
  <c r="AN44" i="12" s="1"/>
  <c r="AL45" i="12"/>
  <c r="AN45" i="12" s="1"/>
  <c r="AL46" i="12"/>
  <c r="AN46" i="12" s="1"/>
  <c r="AL47" i="12"/>
  <c r="AN47" i="12" s="1"/>
  <c r="AL48" i="12"/>
  <c r="AN48" i="12" s="1"/>
  <c r="AL49" i="12"/>
  <c r="AN49" i="12" s="1"/>
  <c r="AL50" i="12"/>
  <c r="AN50" i="12" s="1"/>
  <c r="AL51" i="12"/>
  <c r="AN51" i="12" s="1"/>
  <c r="AL52" i="12"/>
  <c r="AL53" i="12"/>
  <c r="AN53" i="12" s="1"/>
  <c r="AL54" i="12"/>
  <c r="AN54" i="12" s="1"/>
  <c r="AL55" i="12"/>
  <c r="AN55" i="12" s="1"/>
  <c r="AL56" i="12"/>
  <c r="AN56" i="12" s="1"/>
  <c r="AL57" i="12"/>
  <c r="AN57" i="12" s="1"/>
  <c r="AL58" i="12"/>
  <c r="AN58" i="12" s="1"/>
  <c r="AL59" i="12"/>
  <c r="AN59" i="12" s="1"/>
  <c r="AL60" i="12"/>
  <c r="AN60" i="12" s="1"/>
  <c r="AL61" i="12"/>
  <c r="AN61" i="12" s="1"/>
  <c r="AL62" i="12"/>
  <c r="AN62" i="12" s="1"/>
  <c r="AL63" i="12"/>
  <c r="AN63" i="12" s="1"/>
  <c r="AL64" i="12"/>
  <c r="AN64" i="12" s="1"/>
  <c r="AL65" i="12"/>
  <c r="AN65" i="12" s="1"/>
  <c r="AL66" i="12"/>
  <c r="AN66" i="12" s="1"/>
  <c r="AL67" i="12"/>
  <c r="AL68" i="12"/>
  <c r="AN68" i="12" s="1"/>
  <c r="AL69" i="12"/>
  <c r="AN69" i="12" s="1"/>
  <c r="AL70" i="12"/>
  <c r="AN70" i="12" s="1"/>
  <c r="AL71" i="12"/>
  <c r="AN71" i="12" s="1"/>
  <c r="AL72" i="12"/>
  <c r="AN72" i="12" s="1"/>
  <c r="AL73" i="12"/>
  <c r="AN73" i="12" s="1"/>
  <c r="AL74" i="12"/>
  <c r="AN74" i="12" s="1"/>
  <c r="AL75" i="12"/>
  <c r="AN75" i="12" s="1"/>
  <c r="AL76" i="12"/>
  <c r="AN76" i="12" s="1"/>
  <c r="AL77" i="12"/>
  <c r="AN77" i="12" s="1"/>
  <c r="AL78" i="12"/>
  <c r="AN78" i="12" s="1"/>
  <c r="AL79" i="12"/>
  <c r="AN79" i="12" s="1"/>
  <c r="AL80" i="12"/>
  <c r="AN80" i="12" s="1"/>
  <c r="AL81" i="12"/>
  <c r="AN81" i="12" s="1"/>
  <c r="AL82" i="12"/>
  <c r="AN82" i="12" s="1"/>
  <c r="AL83" i="12"/>
  <c r="AL84" i="12"/>
  <c r="AN84" i="12" s="1"/>
  <c r="AL85" i="12"/>
  <c r="AN85" i="12" s="1"/>
  <c r="AL86" i="12"/>
  <c r="AN86" i="12" s="1"/>
  <c r="AL87" i="12"/>
  <c r="AN87" i="12" s="1"/>
  <c r="AL88" i="12"/>
  <c r="AN88" i="12" s="1"/>
  <c r="AL89" i="12"/>
  <c r="AN89" i="12" s="1"/>
  <c r="AL90" i="12"/>
  <c r="AN90" i="12" s="1"/>
  <c r="AL91" i="12"/>
  <c r="AN91" i="12" s="1"/>
  <c r="AL92" i="12"/>
  <c r="AN92" i="12" s="1"/>
  <c r="AL93" i="12"/>
  <c r="AN93" i="12" s="1"/>
  <c r="AL94" i="12"/>
  <c r="AN94" i="12" s="1"/>
  <c r="AL95" i="12"/>
  <c r="AN95" i="12" s="1"/>
  <c r="AL96" i="12"/>
  <c r="AN96" i="12" s="1"/>
  <c r="AL97" i="12"/>
  <c r="AN97" i="12" s="1"/>
  <c r="AL98" i="12"/>
  <c r="AN98" i="12" s="1"/>
  <c r="AL99" i="12"/>
  <c r="AN99" i="12" s="1"/>
  <c r="AL100" i="12"/>
  <c r="AN100" i="12" s="1"/>
  <c r="AL101" i="12"/>
  <c r="AN101" i="12" s="1"/>
  <c r="AL102" i="12"/>
  <c r="AN102" i="12" s="1"/>
  <c r="AL103" i="12"/>
  <c r="AN103" i="12" s="1"/>
  <c r="AL104" i="12"/>
  <c r="AN104" i="12" s="1"/>
  <c r="AL105" i="12"/>
  <c r="AN105" i="12" s="1"/>
  <c r="AL106" i="12"/>
  <c r="AN106" i="12" s="1"/>
  <c r="AL107" i="12"/>
  <c r="AN107" i="12" s="1"/>
  <c r="AL108" i="12"/>
  <c r="AN108" i="12" s="1"/>
  <c r="AL109" i="12"/>
  <c r="AN109" i="12" s="1"/>
  <c r="AL110" i="12"/>
  <c r="AN110" i="12" s="1"/>
  <c r="AL111" i="12"/>
  <c r="AN111" i="12" s="1"/>
  <c r="AL112" i="12"/>
  <c r="AN112" i="12" s="1"/>
  <c r="AL113" i="12"/>
  <c r="AN113" i="12" s="1"/>
  <c r="AL114" i="12"/>
  <c r="AN114" i="12" s="1"/>
  <c r="AL115" i="12"/>
  <c r="AN115" i="12" s="1"/>
  <c r="AL116" i="12"/>
  <c r="AN116" i="12" s="1"/>
  <c r="AL117" i="12"/>
  <c r="AN117" i="12" s="1"/>
  <c r="AL118" i="12"/>
  <c r="AN118" i="12" s="1"/>
  <c r="AL119" i="12"/>
  <c r="AN119" i="12" s="1"/>
  <c r="AL120" i="12"/>
  <c r="AN120" i="12" s="1"/>
  <c r="AL121" i="12"/>
  <c r="AN121" i="12" s="1"/>
  <c r="AL122" i="12"/>
  <c r="AN122" i="12" s="1"/>
  <c r="AL123" i="12"/>
  <c r="AN123" i="12" s="1"/>
  <c r="AL124" i="12"/>
  <c r="AN124" i="12" s="1"/>
  <c r="AL125" i="12"/>
  <c r="AN125" i="12" s="1"/>
  <c r="AL126" i="12"/>
  <c r="AN126" i="12" s="1"/>
  <c r="AL127" i="12"/>
  <c r="AN127" i="12" s="1"/>
  <c r="AL128" i="12"/>
  <c r="AN128" i="12" s="1"/>
  <c r="AL129" i="12"/>
  <c r="AN129" i="12" s="1"/>
  <c r="AL130" i="12"/>
  <c r="AN130" i="12" s="1"/>
  <c r="AL131" i="12"/>
  <c r="AN131" i="12" s="1"/>
  <c r="AL132" i="12"/>
  <c r="AN132" i="12" s="1"/>
  <c r="AL133" i="12"/>
  <c r="AN133" i="12" s="1"/>
  <c r="AL134" i="12"/>
  <c r="AN134" i="12" s="1"/>
  <c r="AL135" i="12"/>
  <c r="AN135" i="12" s="1"/>
  <c r="AL136" i="12"/>
  <c r="AN136" i="12" s="1"/>
  <c r="AL137" i="12"/>
  <c r="AN137" i="12" s="1"/>
  <c r="AL138" i="12"/>
  <c r="AN138" i="12" s="1"/>
  <c r="AL139" i="12"/>
  <c r="AN139" i="12" s="1"/>
  <c r="AL140" i="12"/>
  <c r="AL141" i="12"/>
  <c r="AN141" i="12" s="1"/>
  <c r="AL142" i="12"/>
  <c r="AN142" i="12" s="1"/>
  <c r="AL143" i="12"/>
  <c r="AN143" i="12" s="1"/>
  <c r="AL144" i="12"/>
  <c r="AN144" i="12" s="1"/>
  <c r="AL145" i="12"/>
  <c r="AN145" i="12" s="1"/>
  <c r="AL146" i="12"/>
  <c r="AN146" i="12" s="1"/>
  <c r="AL147" i="12"/>
  <c r="AN147" i="12" s="1"/>
  <c r="AL148" i="12"/>
  <c r="AN148" i="12" s="1"/>
  <c r="AL149" i="12"/>
  <c r="AN149" i="12" s="1"/>
  <c r="AL150" i="12"/>
  <c r="AN150" i="12" s="1"/>
  <c r="AL151" i="12"/>
  <c r="AN151" i="12" s="1"/>
  <c r="AL152" i="12"/>
  <c r="AN152" i="12" s="1"/>
  <c r="AL153" i="12"/>
  <c r="AN153" i="12" s="1"/>
  <c r="AL154" i="12"/>
  <c r="AN154" i="12" s="1"/>
  <c r="AL155" i="12"/>
  <c r="AN155" i="12" s="1"/>
  <c r="AL156" i="12"/>
  <c r="AN156" i="12" s="1"/>
  <c r="AL157" i="12"/>
  <c r="AN157" i="12" s="1"/>
  <c r="AL158" i="12"/>
  <c r="AN158" i="12" s="1"/>
  <c r="AL159" i="12"/>
  <c r="AN159" i="12" s="1"/>
  <c r="AL160" i="12"/>
  <c r="AN160" i="12" s="1"/>
  <c r="AL161" i="12"/>
  <c r="AN161" i="12" s="1"/>
  <c r="AL162" i="12"/>
  <c r="AN162" i="12" s="1"/>
  <c r="AL163" i="12"/>
  <c r="AN163" i="12" s="1"/>
  <c r="AL164" i="12"/>
  <c r="AN164" i="12" s="1"/>
  <c r="AL165" i="12"/>
  <c r="AN165" i="12" s="1"/>
  <c r="AL166" i="12"/>
  <c r="AN166" i="12" s="1"/>
  <c r="AL167" i="12"/>
  <c r="AN167" i="12" s="1"/>
  <c r="AL168" i="12"/>
  <c r="AN168" i="12" s="1"/>
  <c r="AL169" i="12"/>
  <c r="AN169" i="12" s="1"/>
  <c r="AL170" i="12"/>
  <c r="AN170" i="12" s="1"/>
  <c r="AL171" i="12"/>
  <c r="AN171" i="12" s="1"/>
  <c r="AL172" i="12"/>
  <c r="AN172" i="12" s="1"/>
  <c r="AL173" i="12"/>
  <c r="AN173" i="12" s="1"/>
  <c r="AL174" i="12"/>
  <c r="AN174" i="12" s="1"/>
  <c r="AL175" i="12"/>
  <c r="AN175" i="12" s="1"/>
  <c r="AL176" i="12"/>
  <c r="AN176" i="12" s="1"/>
  <c r="AL177" i="12"/>
  <c r="AN177" i="12" s="1"/>
  <c r="AL178" i="12"/>
  <c r="AN178" i="12" s="1"/>
  <c r="AL179" i="12"/>
  <c r="AN179" i="12" s="1"/>
  <c r="AL180" i="12"/>
  <c r="AN180" i="12" s="1"/>
  <c r="AL181" i="12"/>
  <c r="AN181" i="12" s="1"/>
  <c r="AL182" i="12"/>
  <c r="AN182" i="12" s="1"/>
  <c r="AL183" i="12"/>
  <c r="AN183" i="12" s="1"/>
  <c r="AL184" i="12"/>
  <c r="AN184" i="12" s="1"/>
  <c r="AL185" i="12"/>
  <c r="AN185" i="12" s="1"/>
  <c r="AL186" i="12"/>
  <c r="AN186" i="12" s="1"/>
  <c r="AL187" i="12"/>
  <c r="AN187" i="12" s="1"/>
  <c r="AL188" i="12"/>
  <c r="AN188" i="12" s="1"/>
  <c r="AL189" i="12"/>
  <c r="AN189" i="12" s="1"/>
  <c r="AL190" i="12"/>
  <c r="AL191" i="12"/>
  <c r="AN191" i="12" s="1"/>
  <c r="AL192" i="12"/>
  <c r="AN192" i="12" s="1"/>
  <c r="AL193" i="12"/>
  <c r="AN193" i="12" s="1"/>
  <c r="AL194" i="12"/>
  <c r="AN194" i="12" s="1"/>
  <c r="AL195" i="12"/>
  <c r="AN195" i="12" s="1"/>
  <c r="AL196" i="12"/>
  <c r="AN196" i="12" s="1"/>
  <c r="AL197" i="12"/>
  <c r="AN197" i="12" s="1"/>
  <c r="AL198" i="12"/>
  <c r="AN198" i="12" s="1"/>
  <c r="AL199" i="12"/>
  <c r="AN199" i="12" s="1"/>
  <c r="AL200" i="12"/>
  <c r="AN200" i="12" s="1"/>
  <c r="AL201" i="12"/>
  <c r="AN201" i="12" s="1"/>
  <c r="AL202" i="12"/>
  <c r="AN202" i="12" s="1"/>
  <c r="AL203" i="12"/>
  <c r="AN203" i="12" s="1"/>
  <c r="AL204" i="12"/>
  <c r="AN204" i="12" s="1"/>
  <c r="AL205" i="12"/>
  <c r="AN205" i="12" s="1"/>
  <c r="AL206" i="12"/>
  <c r="AN206" i="12" s="1"/>
  <c r="AL207" i="12"/>
  <c r="AN207" i="12" s="1"/>
  <c r="AL208" i="12"/>
  <c r="AN208" i="12" s="1"/>
  <c r="AL209" i="12"/>
  <c r="AN209" i="12" s="1"/>
  <c r="AL210" i="12"/>
  <c r="AN210" i="12" s="1"/>
  <c r="AL211" i="12"/>
  <c r="AN211" i="12" s="1"/>
  <c r="AL212" i="12"/>
  <c r="AN212" i="12" s="1"/>
  <c r="AL213" i="12"/>
  <c r="AN213" i="12" s="1"/>
  <c r="AL214" i="12"/>
  <c r="AN214" i="12" s="1"/>
  <c r="AL215" i="12"/>
  <c r="AN215" i="12" s="1"/>
  <c r="AL216" i="12"/>
  <c r="AN216" i="12" s="1"/>
  <c r="AL217" i="12"/>
  <c r="AN217" i="12" s="1"/>
  <c r="AL218" i="12"/>
  <c r="AN218" i="12" s="1"/>
  <c r="AL219" i="12"/>
  <c r="AN219" i="12" s="1"/>
  <c r="AL220" i="12"/>
  <c r="AN220" i="12" s="1"/>
  <c r="AL221" i="12"/>
  <c r="AN221" i="12" s="1"/>
  <c r="AL222" i="12"/>
  <c r="AN222" i="12" s="1"/>
  <c r="AL223" i="12"/>
  <c r="AN223" i="12" s="1"/>
  <c r="AL224" i="12"/>
  <c r="AN224" i="12" s="1"/>
  <c r="AL225" i="12"/>
  <c r="AN225" i="12" s="1"/>
  <c r="AL226" i="12"/>
  <c r="AN226" i="12" s="1"/>
  <c r="AL227" i="12"/>
  <c r="AN227" i="12" s="1"/>
  <c r="AL228" i="12"/>
  <c r="AL229" i="12"/>
  <c r="AN229" i="12" s="1"/>
  <c r="AL230" i="12"/>
  <c r="AN230" i="12" s="1"/>
  <c r="AL231" i="12"/>
  <c r="AN231" i="12" s="1"/>
  <c r="AL232" i="12"/>
  <c r="AN232" i="12" s="1"/>
  <c r="AL233" i="12"/>
  <c r="AN233" i="12" s="1"/>
  <c r="AL234" i="12"/>
  <c r="AN234" i="12" s="1"/>
  <c r="AL235" i="12"/>
  <c r="AN235" i="12" s="1"/>
  <c r="AL236" i="12"/>
  <c r="AN236" i="12" s="1"/>
  <c r="AL237" i="12"/>
  <c r="AN237" i="12" s="1"/>
  <c r="AL238" i="12"/>
  <c r="AN238" i="12" s="1"/>
  <c r="AL239" i="12"/>
  <c r="AN239" i="12" s="1"/>
  <c r="AL240" i="12"/>
  <c r="AN240" i="12" s="1"/>
  <c r="AL241" i="12"/>
  <c r="AN241" i="12" s="1"/>
  <c r="AL242" i="12"/>
  <c r="AN242" i="12" s="1"/>
  <c r="AL243" i="12"/>
  <c r="AN243" i="12" s="1"/>
  <c r="AL244" i="12"/>
  <c r="AN244" i="12" s="1"/>
  <c r="AL245" i="12"/>
  <c r="AN245" i="12" s="1"/>
  <c r="AL246" i="12"/>
  <c r="AN246" i="12" s="1"/>
  <c r="AL247" i="12"/>
  <c r="AN247" i="12" s="1"/>
  <c r="AL248" i="12"/>
  <c r="AN248" i="12" s="1"/>
  <c r="AL249" i="12"/>
  <c r="AN249" i="12" s="1"/>
  <c r="AL250" i="12"/>
  <c r="AN250" i="12" s="1"/>
  <c r="AL251" i="12"/>
  <c r="AN251" i="12" s="1"/>
  <c r="AL252" i="12"/>
  <c r="AN252" i="12" s="1"/>
  <c r="AL253" i="12"/>
  <c r="AN253" i="12" s="1"/>
  <c r="AL254" i="12"/>
  <c r="AN254" i="12" s="1"/>
  <c r="AL255" i="12"/>
  <c r="AN255" i="12" s="1"/>
  <c r="AL256" i="12"/>
  <c r="AN256" i="12" s="1"/>
  <c r="AL257" i="12"/>
  <c r="AN257" i="12" s="1"/>
  <c r="AL258" i="12"/>
  <c r="AN258" i="12" s="1"/>
  <c r="AL259" i="12"/>
  <c r="AN259" i="12" s="1"/>
  <c r="AL260" i="12"/>
  <c r="AN260" i="12" s="1"/>
  <c r="AL261" i="12"/>
  <c r="AN261" i="12" s="1"/>
  <c r="AL262" i="12"/>
  <c r="AN262" i="12" s="1"/>
  <c r="AL263" i="12"/>
  <c r="AN263" i="12" s="1"/>
  <c r="AL264" i="12"/>
  <c r="AN264" i="12" s="1"/>
  <c r="AL265" i="12"/>
  <c r="AN265" i="12" s="1"/>
  <c r="AL266" i="12"/>
  <c r="AN266" i="12" s="1"/>
  <c r="AL267" i="12"/>
  <c r="AN267" i="12" s="1"/>
  <c r="AL268" i="12"/>
  <c r="AN268" i="12" s="1"/>
  <c r="AL269" i="12"/>
  <c r="AN269" i="12" s="1"/>
  <c r="AL270" i="12"/>
  <c r="AN270" i="12" s="1"/>
  <c r="AL271" i="12"/>
  <c r="AN271" i="12" s="1"/>
  <c r="AL272" i="12"/>
  <c r="AN272" i="12" s="1"/>
  <c r="AL273" i="12"/>
  <c r="AN273" i="12" s="1"/>
  <c r="AL274" i="12"/>
  <c r="AN274" i="12" s="1"/>
  <c r="AL275" i="12"/>
  <c r="AN275" i="12" s="1"/>
  <c r="AL276" i="12"/>
  <c r="AN276" i="12" s="1"/>
  <c r="AL277" i="12"/>
  <c r="AN277" i="12" s="1"/>
  <c r="AL278" i="12"/>
  <c r="AN278" i="12" s="1"/>
  <c r="AL279" i="12"/>
  <c r="AN279" i="12" s="1"/>
  <c r="AL280" i="12"/>
  <c r="AN280" i="12" s="1"/>
  <c r="AL281" i="12"/>
  <c r="AN281" i="12" s="1"/>
  <c r="AL282" i="12"/>
  <c r="AN282" i="12" s="1"/>
  <c r="AL283" i="12"/>
  <c r="AN283" i="12" s="1"/>
  <c r="AL284" i="12"/>
  <c r="AN284" i="12" s="1"/>
  <c r="AL285" i="12"/>
  <c r="AN285" i="12" s="1"/>
  <c r="AL286" i="12"/>
  <c r="AN286" i="12" s="1"/>
  <c r="AL287" i="12"/>
  <c r="AN287" i="12" s="1"/>
  <c r="AL288" i="12"/>
  <c r="AN288" i="12" s="1"/>
  <c r="AL289" i="12"/>
  <c r="AN289" i="12" s="1"/>
  <c r="AL290" i="12"/>
  <c r="AN290" i="12" s="1"/>
  <c r="AL291" i="12"/>
  <c r="AN291" i="12" s="1"/>
  <c r="AL292" i="12"/>
  <c r="AN292" i="12" s="1"/>
  <c r="AL293" i="12"/>
  <c r="AN293" i="12" s="1"/>
  <c r="AL294" i="12"/>
  <c r="AN294" i="12" s="1"/>
  <c r="AL295" i="12"/>
  <c r="AN295" i="12" s="1"/>
  <c r="AL296" i="12"/>
  <c r="AN296" i="12" s="1"/>
  <c r="AL297" i="12"/>
  <c r="AN297" i="12" s="1"/>
  <c r="AL298" i="12"/>
  <c r="AN298" i="12" s="1"/>
  <c r="AL299" i="12"/>
  <c r="AN299" i="12" s="1"/>
  <c r="AL300" i="12"/>
  <c r="AN300" i="12" s="1"/>
  <c r="AL301" i="12"/>
  <c r="AN301" i="12" s="1"/>
  <c r="AL302" i="12"/>
  <c r="AN302" i="12" s="1"/>
  <c r="AL303" i="12"/>
  <c r="AN303" i="12" s="1"/>
  <c r="AL304" i="12"/>
  <c r="AN304" i="12" s="1"/>
  <c r="AL305" i="12"/>
  <c r="AN305" i="12" s="1"/>
  <c r="AL306" i="12"/>
  <c r="AN306" i="12" s="1"/>
  <c r="AL307" i="12"/>
  <c r="AN307" i="12" s="1"/>
  <c r="AL308" i="12"/>
  <c r="AN308" i="12" s="1"/>
  <c r="AL309" i="12"/>
  <c r="AN309" i="12" s="1"/>
  <c r="AL310" i="12"/>
  <c r="AN310" i="12" s="1"/>
  <c r="AL311" i="12"/>
  <c r="AN311" i="12" s="1"/>
  <c r="AL312" i="12"/>
  <c r="AN312" i="12" s="1"/>
  <c r="AL313" i="12"/>
  <c r="AN313" i="12" s="1"/>
  <c r="AL314" i="12"/>
  <c r="AN314" i="12" s="1"/>
  <c r="AL315" i="12"/>
  <c r="AN315" i="12" s="1"/>
  <c r="AL316" i="12"/>
  <c r="AN316" i="12" s="1"/>
  <c r="AL317" i="12"/>
  <c r="AN317" i="12" s="1"/>
  <c r="AL318" i="12"/>
  <c r="AN318" i="12" s="1"/>
  <c r="AL319" i="12"/>
  <c r="AN319" i="12" s="1"/>
  <c r="AL320" i="12"/>
  <c r="AN320" i="12" s="1"/>
  <c r="AL321" i="12"/>
  <c r="AN321" i="12" s="1"/>
  <c r="AL322" i="12"/>
  <c r="AN322" i="12" s="1"/>
  <c r="AL323" i="12"/>
  <c r="AN323" i="12" s="1"/>
  <c r="AL324" i="12"/>
  <c r="AN324" i="12" s="1"/>
  <c r="AL325" i="12"/>
  <c r="AN325" i="12" s="1"/>
  <c r="AL326" i="12"/>
  <c r="AN326" i="12" s="1"/>
  <c r="AL327" i="12"/>
  <c r="AL328" i="12"/>
  <c r="AN328" i="12" s="1"/>
  <c r="AL329" i="12"/>
  <c r="AN329" i="12" s="1"/>
  <c r="AL330" i="12"/>
  <c r="AN330" i="12" s="1"/>
  <c r="AL331" i="12"/>
  <c r="AN331" i="12" s="1"/>
  <c r="AL332" i="12"/>
  <c r="AN332" i="12" s="1"/>
  <c r="AL333" i="12"/>
  <c r="AN333" i="12" s="1"/>
  <c r="AL334" i="12"/>
  <c r="AN334" i="12" s="1"/>
  <c r="AL335" i="12"/>
  <c r="AN335" i="12" s="1"/>
  <c r="AL336" i="12"/>
  <c r="AN336" i="12" s="1"/>
  <c r="AL337" i="12"/>
  <c r="AL338" i="12"/>
  <c r="AN338" i="12" s="1"/>
  <c r="AL339" i="12"/>
  <c r="AN339" i="12" s="1"/>
  <c r="AL340" i="12"/>
  <c r="AN340" i="12" s="1"/>
  <c r="AL341" i="12"/>
  <c r="AN341" i="12" s="1"/>
  <c r="AL342" i="12"/>
  <c r="AN342" i="12" s="1"/>
  <c r="AL343" i="12"/>
  <c r="AN343" i="12" s="1"/>
  <c r="AL344" i="12"/>
  <c r="AN344" i="12" s="1"/>
  <c r="AL345" i="12"/>
  <c r="AN345" i="12" s="1"/>
  <c r="AL346" i="12"/>
  <c r="AN346" i="12" s="1"/>
  <c r="AL347" i="12"/>
  <c r="AN347" i="12" s="1"/>
  <c r="AL348" i="12"/>
  <c r="AN348" i="12" s="1"/>
  <c r="AL349" i="12"/>
  <c r="AN349" i="12" s="1"/>
  <c r="AL350" i="12"/>
  <c r="AN350" i="12" s="1"/>
  <c r="AL351" i="12"/>
  <c r="AL352" i="12"/>
  <c r="AN352" i="12" s="1"/>
  <c r="AL353" i="12"/>
  <c r="AN353" i="12" s="1"/>
  <c r="AL354" i="12"/>
  <c r="AN354" i="12" s="1"/>
  <c r="AL355" i="12"/>
  <c r="AN355" i="12" s="1"/>
  <c r="AL356" i="12"/>
  <c r="AN356" i="12" s="1"/>
  <c r="AL357" i="12"/>
  <c r="AN357" i="12" s="1"/>
  <c r="AL358" i="12"/>
  <c r="AN358" i="12" s="1"/>
  <c r="AL359" i="12"/>
  <c r="AN359" i="12" s="1"/>
  <c r="AL360" i="12"/>
  <c r="AN360" i="12" s="1"/>
  <c r="AL361" i="12"/>
  <c r="AN361" i="12" s="1"/>
  <c r="AL362" i="12"/>
  <c r="AN362" i="12" s="1"/>
  <c r="AL363" i="12"/>
  <c r="AN363" i="12" s="1"/>
  <c r="AL364" i="12"/>
  <c r="AN364" i="12" s="1"/>
  <c r="AL365" i="12"/>
  <c r="AN365" i="12" s="1"/>
  <c r="AL366" i="12"/>
  <c r="AL367" i="12"/>
  <c r="AN367" i="12" s="1"/>
  <c r="AL368" i="12"/>
  <c r="AN368" i="12" s="1"/>
  <c r="AL369" i="12"/>
  <c r="AN369" i="12" s="1"/>
  <c r="AL370" i="12"/>
  <c r="AN370" i="12" s="1"/>
  <c r="AL371" i="12"/>
  <c r="AN371" i="12" s="1"/>
  <c r="AL372" i="12"/>
  <c r="AN372" i="12" s="1"/>
  <c r="AL373" i="12"/>
  <c r="AN373" i="12" s="1"/>
  <c r="AL374" i="12"/>
  <c r="AN374" i="12" s="1"/>
  <c r="AL375" i="12"/>
  <c r="AN375" i="12" s="1"/>
  <c r="AL376" i="12"/>
  <c r="AN376" i="12" s="1"/>
  <c r="AL377" i="12"/>
  <c r="AN377" i="12" s="1"/>
  <c r="AL378" i="12"/>
  <c r="AN378" i="12" s="1"/>
  <c r="AL379" i="12"/>
  <c r="AN379" i="12" s="1"/>
  <c r="AL380" i="12"/>
  <c r="AN380" i="12" s="1"/>
  <c r="AL381" i="12"/>
  <c r="AN381" i="12" s="1"/>
  <c r="AL382" i="12"/>
  <c r="AN382" i="12" s="1"/>
  <c r="AL383" i="12"/>
  <c r="AN383" i="12" s="1"/>
  <c r="AL384" i="12"/>
  <c r="AN384" i="12" s="1"/>
  <c r="AL385" i="12"/>
  <c r="AN385" i="12" s="1"/>
  <c r="AL386" i="12"/>
  <c r="AN386" i="12" s="1"/>
  <c r="AL387" i="12"/>
  <c r="AN387" i="12" s="1"/>
  <c r="AL388" i="12"/>
  <c r="AN388" i="12" s="1"/>
  <c r="AL389" i="12"/>
  <c r="AN389" i="12" s="1"/>
  <c r="AL390" i="12"/>
  <c r="AN390" i="12" s="1"/>
  <c r="AL391" i="12"/>
  <c r="AN391" i="12" s="1"/>
  <c r="AL392" i="12"/>
  <c r="AN392" i="12" s="1"/>
  <c r="AL393" i="12"/>
  <c r="AN393" i="12" s="1"/>
  <c r="AL394" i="12"/>
  <c r="AN394" i="12" s="1"/>
  <c r="AL395" i="12"/>
  <c r="AN395" i="12" s="1"/>
  <c r="AL396" i="12"/>
  <c r="AN396" i="12" s="1"/>
  <c r="AL397" i="12"/>
  <c r="AN397" i="12" s="1"/>
  <c r="AL398" i="12"/>
  <c r="AN398" i="12" s="1"/>
  <c r="AL399" i="12"/>
  <c r="AN399" i="12" s="1"/>
  <c r="AL400" i="12"/>
  <c r="AN400" i="12" s="1"/>
  <c r="AL401" i="12"/>
  <c r="AN401" i="12" s="1"/>
  <c r="AL402" i="12"/>
  <c r="AN402" i="12" s="1"/>
  <c r="AL403" i="12"/>
  <c r="AN403" i="12" s="1"/>
  <c r="AL404" i="12"/>
  <c r="AN404" i="12" s="1"/>
  <c r="AL405" i="12"/>
  <c r="AN405" i="12" s="1"/>
  <c r="AL406" i="12"/>
  <c r="AN406" i="12" s="1"/>
  <c r="AL407" i="12"/>
  <c r="AN407" i="12" s="1"/>
  <c r="AL408" i="12"/>
  <c r="AN408" i="12" s="1"/>
  <c r="AL409" i="12"/>
  <c r="AN409" i="12" s="1"/>
  <c r="AL410" i="12"/>
  <c r="AN410" i="12" s="1"/>
  <c r="AL411" i="12"/>
  <c r="AN411" i="12" s="1"/>
  <c r="AL412" i="12"/>
  <c r="AN412" i="12" s="1"/>
  <c r="AL413" i="12"/>
  <c r="AN413" i="12" s="1"/>
  <c r="AL414" i="12"/>
  <c r="AN414" i="12" s="1"/>
  <c r="AL415" i="12"/>
  <c r="AN415" i="12" s="1"/>
  <c r="AL416" i="12"/>
  <c r="AN416" i="12" s="1"/>
  <c r="AL417" i="12"/>
  <c r="AN417" i="12" s="1"/>
  <c r="AL418" i="12"/>
  <c r="AN418" i="12" s="1"/>
  <c r="AL419" i="12"/>
  <c r="AN419" i="12" s="1"/>
  <c r="AL420" i="12"/>
  <c r="AN420" i="12" s="1"/>
  <c r="AL421" i="12"/>
  <c r="AN421" i="12" s="1"/>
  <c r="AL422" i="12"/>
  <c r="AN422" i="12" s="1"/>
  <c r="AL423" i="12"/>
  <c r="AN423" i="12" s="1"/>
  <c r="AL424" i="12"/>
  <c r="AN424" i="12" s="1"/>
  <c r="AL425" i="12"/>
  <c r="AN425" i="12" s="1"/>
  <c r="AL426" i="12"/>
  <c r="AN426" i="12" s="1"/>
  <c r="AL427" i="12"/>
  <c r="AN427" i="12" s="1"/>
  <c r="AL428" i="12"/>
  <c r="AN428" i="12" s="1"/>
  <c r="AL429" i="12"/>
  <c r="AN429" i="12" s="1"/>
  <c r="AL430" i="12"/>
  <c r="AN430" i="12" s="1"/>
  <c r="AL431" i="12"/>
  <c r="AN431" i="12" s="1"/>
  <c r="AL432" i="12"/>
  <c r="AN432" i="12" s="1"/>
  <c r="AL433" i="12"/>
  <c r="AN433" i="12" s="1"/>
  <c r="AL434" i="12"/>
  <c r="AN434" i="12" s="1"/>
  <c r="AL435" i="12"/>
  <c r="AL436" i="12"/>
  <c r="AN436" i="12" s="1"/>
  <c r="AL437" i="12"/>
  <c r="AN437" i="12" s="1"/>
  <c r="AL438" i="12"/>
  <c r="AN438" i="12" s="1"/>
  <c r="AL439" i="12"/>
  <c r="AN439" i="12" s="1"/>
  <c r="AL440" i="12"/>
  <c r="AN440" i="12" s="1"/>
  <c r="AL441" i="12"/>
  <c r="AN441" i="12" s="1"/>
  <c r="AL442" i="12"/>
  <c r="AN442" i="12" s="1"/>
  <c r="AL443" i="12"/>
  <c r="AN443" i="12" s="1"/>
  <c r="AL444" i="12"/>
  <c r="AN444" i="12" s="1"/>
  <c r="AL445" i="12"/>
  <c r="AN445" i="12" s="1"/>
  <c r="AL446" i="12"/>
  <c r="AN446" i="12" s="1"/>
  <c r="AL447" i="12"/>
  <c r="AN447" i="12" s="1"/>
  <c r="AL448" i="12"/>
  <c r="AN448" i="12" s="1"/>
  <c r="AL449" i="12"/>
  <c r="AN449" i="12" s="1"/>
  <c r="AL450" i="12"/>
  <c r="AN450" i="12" s="1"/>
  <c r="AL451" i="12"/>
  <c r="AN451" i="12" s="1"/>
  <c r="AL452" i="12"/>
  <c r="AN452" i="12" s="1"/>
  <c r="AL453" i="12"/>
  <c r="AN453" i="12" s="1"/>
  <c r="AL454" i="12"/>
  <c r="AN454" i="12" s="1"/>
  <c r="AL455" i="12"/>
  <c r="AN455" i="12" s="1"/>
  <c r="AL456" i="12"/>
  <c r="AN456" i="12" s="1"/>
  <c r="AL457" i="12"/>
  <c r="AN457" i="12" s="1"/>
  <c r="AL458" i="12"/>
  <c r="AN458" i="12" s="1"/>
  <c r="AL459" i="12"/>
  <c r="AN459" i="12" s="1"/>
  <c r="AL460" i="12"/>
  <c r="AL461" i="12"/>
  <c r="AN461" i="12" s="1"/>
  <c r="AL462" i="12"/>
  <c r="AL463" i="12"/>
  <c r="AN463" i="12" s="1"/>
  <c r="AL464" i="12"/>
  <c r="AN464" i="12" s="1"/>
  <c r="AL465" i="12"/>
  <c r="AN465" i="12" s="1"/>
  <c r="AL466" i="12"/>
  <c r="AN466" i="12" s="1"/>
  <c r="AL467" i="12"/>
  <c r="AN467" i="12" s="1"/>
  <c r="AL468" i="12"/>
  <c r="AN468" i="12" s="1"/>
  <c r="AL469" i="12"/>
  <c r="AN469" i="12" s="1"/>
  <c r="AL470" i="12"/>
  <c r="AN470" i="12" s="1"/>
  <c r="AL471" i="12"/>
  <c r="AN471" i="12" s="1"/>
  <c r="AL472" i="12"/>
  <c r="AN472" i="12" s="1"/>
  <c r="AL473" i="12"/>
  <c r="AN473" i="12" s="1"/>
  <c r="AL474" i="12"/>
  <c r="AN474" i="12" s="1"/>
  <c r="AL475" i="12"/>
  <c r="AN475" i="12" s="1"/>
  <c r="AL476" i="12"/>
  <c r="AN476" i="12" s="1"/>
  <c r="AL477" i="12"/>
  <c r="AN477" i="12" s="1"/>
  <c r="AL478" i="12"/>
  <c r="AL479" i="12"/>
  <c r="AN479" i="12" s="1"/>
  <c r="AL480" i="12"/>
  <c r="AN480" i="12" s="1"/>
  <c r="AL481" i="12"/>
  <c r="AN481" i="12" s="1"/>
  <c r="AL482" i="12"/>
  <c r="AN482" i="12" s="1"/>
  <c r="AL483" i="12"/>
  <c r="AN483" i="12" s="1"/>
  <c r="AL484" i="12"/>
  <c r="AN484" i="12" s="1"/>
  <c r="AL485" i="12"/>
  <c r="AN485" i="12" s="1"/>
  <c r="AL486" i="12"/>
  <c r="AN486" i="12" s="1"/>
  <c r="AL487" i="12"/>
  <c r="AN487" i="12" s="1"/>
  <c r="AL488" i="12"/>
  <c r="AN488" i="12" s="1"/>
  <c r="AL489" i="12"/>
  <c r="AN489" i="12" s="1"/>
  <c r="AL490" i="12"/>
  <c r="AN490" i="12" s="1"/>
  <c r="AL491" i="12"/>
  <c r="AN491" i="12" s="1"/>
  <c r="AL492" i="12"/>
  <c r="AN492" i="12" s="1"/>
  <c r="AL493" i="12"/>
  <c r="AN493" i="12" s="1"/>
  <c r="AL494" i="12"/>
  <c r="AN494" i="12" s="1"/>
  <c r="AL495" i="12"/>
  <c r="AN495" i="12" s="1"/>
  <c r="AL496" i="12"/>
  <c r="AN496" i="12" s="1"/>
  <c r="AL497" i="12"/>
  <c r="AN497" i="12" s="1"/>
  <c r="AL498" i="12"/>
  <c r="AN498" i="12" s="1"/>
  <c r="AL499" i="12"/>
  <c r="AL500" i="12"/>
  <c r="AN500" i="12" s="1"/>
  <c r="AL501" i="12"/>
  <c r="AN501" i="12" s="1"/>
  <c r="AL502" i="12"/>
  <c r="AN502" i="12" s="1"/>
  <c r="AL503" i="12"/>
  <c r="AN503" i="12" s="1"/>
  <c r="AL504" i="12"/>
  <c r="AL505" i="12"/>
  <c r="AN505" i="12" s="1"/>
  <c r="AL506" i="12"/>
  <c r="AN506" i="12" s="1"/>
  <c r="AL507" i="12"/>
  <c r="AN507" i="12" s="1"/>
  <c r="AL508" i="12"/>
  <c r="AN508" i="12" s="1"/>
  <c r="AL509" i="12"/>
  <c r="AN509" i="12" s="1"/>
  <c r="AL510" i="12"/>
  <c r="AN510" i="12" s="1"/>
  <c r="AL511" i="12"/>
  <c r="AN511" i="12" s="1"/>
  <c r="V7" i="15"/>
  <c r="V8" i="15"/>
  <c r="Z8" i="15" s="1"/>
  <c r="V9" i="15"/>
  <c r="Z9" i="15" s="1"/>
  <c r="V10" i="15"/>
  <c r="Z10" i="15" s="1"/>
  <c r="V11" i="15"/>
  <c r="Z11" i="15" s="1"/>
  <c r="V12" i="15"/>
  <c r="Z12" i="15" s="1"/>
  <c r="V13" i="15"/>
  <c r="V14" i="15"/>
  <c r="Z14" i="15" s="1"/>
  <c r="V15" i="15"/>
  <c r="Z15" i="15" s="1"/>
  <c r="V16" i="15"/>
  <c r="Z16" i="15" s="1"/>
  <c r="V17" i="15"/>
  <c r="V18" i="15"/>
  <c r="V19" i="15"/>
  <c r="V20" i="15"/>
  <c r="Z20" i="15" s="1"/>
  <c r="V21" i="15"/>
  <c r="Z21" i="15" s="1"/>
  <c r="V22" i="15"/>
  <c r="Z22" i="15" s="1"/>
  <c r="V23" i="15"/>
  <c r="Z23" i="15" s="1"/>
  <c r="V24" i="15"/>
  <c r="Z24" i="15" s="1"/>
  <c r="V25" i="15"/>
  <c r="Z25" i="15" s="1"/>
  <c r="V26" i="15"/>
  <c r="V27" i="15"/>
  <c r="Z27" i="15" s="1"/>
  <c r="V28" i="15"/>
  <c r="V29" i="15"/>
  <c r="Z29" i="15" s="1"/>
  <c r="V30" i="15"/>
  <c r="Z30" i="15" s="1"/>
  <c r="V31" i="15"/>
  <c r="Z31" i="15" s="1"/>
  <c r="V32" i="15"/>
  <c r="Z32" i="15" s="1"/>
  <c r="V33" i="15"/>
  <c r="Z33" i="15" s="1"/>
  <c r="V34" i="15"/>
  <c r="Z34" i="15" s="1"/>
  <c r="V35" i="15"/>
  <c r="Z35" i="15" s="1"/>
  <c r="V36" i="15"/>
  <c r="V37" i="15"/>
  <c r="Z37" i="15" s="1"/>
  <c r="V38" i="15"/>
  <c r="Z38" i="15" s="1"/>
  <c r="V39" i="15"/>
  <c r="Z39" i="15" s="1"/>
  <c r="V40" i="15"/>
  <c r="Z40" i="15" s="1"/>
  <c r="V41" i="15"/>
  <c r="Z41" i="15" s="1"/>
  <c r="V42" i="15"/>
  <c r="Z42" i="15" s="1"/>
  <c r="V43" i="15"/>
  <c r="Z43" i="15" s="1"/>
  <c r="V44" i="15"/>
  <c r="Z44" i="15" s="1"/>
  <c r="V45" i="15"/>
  <c r="Z45" i="15" s="1"/>
  <c r="V46" i="15"/>
  <c r="Z46" i="15" s="1"/>
  <c r="V47" i="15"/>
  <c r="V48" i="15"/>
  <c r="Z48" i="15" s="1"/>
  <c r="V49" i="15"/>
  <c r="V50" i="15"/>
  <c r="V51" i="15"/>
  <c r="Z51" i="15" s="1"/>
  <c r="V52" i="15"/>
  <c r="Z52" i="15" s="1"/>
  <c r="V53" i="15"/>
  <c r="Z53" i="15" s="1"/>
  <c r="V54" i="15"/>
  <c r="Z54" i="15" s="1"/>
  <c r="V55" i="15"/>
  <c r="Z55" i="15" s="1"/>
  <c r="V56" i="15"/>
  <c r="Z56" i="15" s="1"/>
  <c r="V57" i="15"/>
  <c r="Z57" i="15" s="1"/>
  <c r="V58" i="15"/>
  <c r="Z58" i="15" s="1"/>
  <c r="V59" i="15"/>
  <c r="V60" i="15"/>
  <c r="V61" i="15"/>
  <c r="Z61" i="15" s="1"/>
  <c r="V62" i="15"/>
  <c r="V63" i="15"/>
  <c r="V64" i="15"/>
  <c r="Z64" i="15" s="1"/>
  <c r="V65" i="15"/>
  <c r="Z65" i="15" s="1"/>
  <c r="V66" i="15"/>
  <c r="Z66" i="15" s="1"/>
  <c r="V67" i="15"/>
  <c r="Z67" i="15" s="1"/>
  <c r="V68" i="15"/>
  <c r="V69" i="15"/>
  <c r="Z69" i="15" s="1"/>
  <c r="V70" i="15"/>
  <c r="Z70" i="15" s="1"/>
  <c r="V71" i="15"/>
  <c r="Z71" i="15" s="1"/>
  <c r="V72" i="15"/>
  <c r="V73" i="15"/>
  <c r="V74" i="15"/>
  <c r="Z74" i="15" s="1"/>
  <c r="V75" i="15"/>
  <c r="Z75" i="15" s="1"/>
  <c r="V76" i="15"/>
  <c r="V77" i="15"/>
  <c r="Z77" i="15" s="1"/>
  <c r="V78" i="15"/>
  <c r="Z78" i="15" s="1"/>
  <c r="V79" i="15"/>
  <c r="Z79" i="15" s="1"/>
  <c r="V80" i="15"/>
  <c r="V81" i="15"/>
  <c r="Z81" i="15" s="1"/>
  <c r="V82" i="15"/>
  <c r="Z82" i="15" s="1"/>
  <c r="V83" i="15"/>
  <c r="Z83" i="15" s="1"/>
  <c r="V84" i="15"/>
  <c r="Z84" i="15" s="1"/>
  <c r="V85" i="15"/>
  <c r="Z85" i="15" s="1"/>
  <c r="V86" i="15"/>
  <c r="Z86" i="15" s="1"/>
  <c r="V87" i="15"/>
  <c r="Z87" i="15" s="1"/>
  <c r="V88" i="15"/>
  <c r="Z88" i="15" s="1"/>
  <c r="V89" i="15"/>
  <c r="Z89" i="15" s="1"/>
  <c r="V90" i="15"/>
  <c r="Z90" i="15" s="1"/>
  <c r="V91" i="15"/>
  <c r="Z91" i="15" s="1"/>
  <c r="V92" i="15"/>
  <c r="Z92" i="15" s="1"/>
  <c r="V93" i="15"/>
  <c r="Z93" i="15" s="1"/>
  <c r="V94" i="15"/>
  <c r="Z94" i="15" s="1"/>
  <c r="V95" i="15"/>
  <c r="Z95" i="15" s="1"/>
  <c r="V96" i="15"/>
  <c r="Z96" i="15" s="1"/>
  <c r="V97" i="15"/>
  <c r="Z97" i="15" s="1"/>
  <c r="V98" i="15"/>
  <c r="Z98" i="15" s="1"/>
  <c r="V99" i="15"/>
  <c r="Z99" i="15" s="1"/>
  <c r="V100" i="15"/>
  <c r="Z100" i="15" s="1"/>
  <c r="V101" i="15"/>
  <c r="Z101" i="15" s="1"/>
  <c r="V102" i="15"/>
  <c r="V103" i="15"/>
  <c r="Z103" i="15" s="1"/>
  <c r="V104" i="15"/>
  <c r="Z104" i="15" s="1"/>
  <c r="V105" i="15"/>
  <c r="Z105" i="15" s="1"/>
  <c r="V106" i="15"/>
  <c r="Z106" i="15" s="1"/>
  <c r="V107" i="15"/>
  <c r="Z107" i="15" s="1"/>
  <c r="AH7" i="13"/>
  <c r="AJ7" i="13" s="1"/>
  <c r="AH8" i="13"/>
  <c r="AJ8" i="13" s="1"/>
  <c r="AH9" i="13"/>
  <c r="AJ9" i="13" s="1"/>
  <c r="AH10" i="13"/>
  <c r="AJ10" i="13" s="1"/>
  <c r="AH11" i="13"/>
  <c r="AJ11" i="13" s="1"/>
  <c r="AH12" i="13"/>
  <c r="AJ12" i="13" s="1"/>
  <c r="AH13" i="13"/>
  <c r="AJ13" i="13" s="1"/>
  <c r="AH14" i="13"/>
  <c r="AJ14" i="13" s="1"/>
  <c r="AH15" i="13"/>
  <c r="AJ15" i="13" s="1"/>
  <c r="AH16" i="13"/>
  <c r="AJ16" i="13" s="1"/>
  <c r="AH17" i="13"/>
  <c r="AJ17" i="13" s="1"/>
  <c r="AH18" i="13"/>
  <c r="AJ18" i="13" s="1"/>
  <c r="AH19" i="13"/>
  <c r="AJ19" i="13" s="1"/>
  <c r="AH20" i="13"/>
  <c r="AJ20" i="13" s="1"/>
  <c r="AH21" i="13"/>
  <c r="AJ21" i="13" s="1"/>
  <c r="AH22" i="13"/>
  <c r="AJ22" i="13" s="1"/>
  <c r="AH23" i="13"/>
  <c r="AJ23" i="13" s="1"/>
  <c r="AH24" i="13"/>
  <c r="AJ24" i="13" s="1"/>
  <c r="AH25" i="13"/>
  <c r="AJ25" i="13" s="1"/>
  <c r="AH26" i="13"/>
  <c r="AJ26" i="13" s="1"/>
  <c r="AH27" i="13"/>
  <c r="AJ27" i="13" s="1"/>
  <c r="AH28" i="13"/>
  <c r="AJ28" i="13" s="1"/>
  <c r="AH29" i="13"/>
  <c r="AJ29" i="13" s="1"/>
  <c r="AH30" i="13"/>
  <c r="AJ30" i="13" s="1"/>
  <c r="AH31" i="13"/>
  <c r="AJ31" i="13" s="1"/>
  <c r="AH32" i="13"/>
  <c r="AJ32" i="13" s="1"/>
  <c r="AH33" i="13"/>
  <c r="AJ33" i="13" s="1"/>
  <c r="AH34" i="13"/>
  <c r="AJ34" i="13" s="1"/>
  <c r="AH35" i="13"/>
  <c r="AJ35" i="13" s="1"/>
  <c r="AH36" i="13"/>
  <c r="AJ36" i="13" s="1"/>
  <c r="AK10" i="16"/>
  <c r="AM10" i="16" s="1"/>
  <c r="AK11" i="16"/>
  <c r="AM11" i="16" s="1"/>
  <c r="AK13" i="16"/>
  <c r="AM13" i="16" s="1"/>
  <c r="AK14" i="16"/>
  <c r="AM14" i="16" s="1"/>
  <c r="AK15" i="16"/>
  <c r="AM15" i="16" s="1"/>
  <c r="AK19" i="16"/>
  <c r="AM19" i="16" s="1"/>
  <c r="AK21" i="16"/>
  <c r="AM21" i="16" s="1"/>
  <c r="AK22" i="16"/>
  <c r="AM22" i="16" s="1"/>
  <c r="AK23" i="16"/>
  <c r="AM23" i="16" s="1"/>
  <c r="AK24" i="16"/>
  <c r="AM24" i="16" s="1"/>
  <c r="AK29" i="16"/>
  <c r="AM29" i="16" s="1"/>
  <c r="AK30" i="16"/>
  <c r="AM30" i="16" s="1"/>
  <c r="AK31" i="16"/>
  <c r="AM31" i="16" s="1"/>
  <c r="AK32" i="16"/>
  <c r="AK33" i="16"/>
  <c r="AM33" i="16" s="1"/>
  <c r="AK37" i="16"/>
  <c r="AM37" i="16" s="1"/>
  <c r="AK38" i="16"/>
  <c r="AM38" i="16" s="1"/>
  <c r="AK39" i="16"/>
  <c r="AM39" i="16" s="1"/>
  <c r="AK40" i="16"/>
  <c r="AM40" i="16" s="1"/>
  <c r="AK41" i="16"/>
  <c r="AM41" i="16" s="1"/>
  <c r="AK45" i="16"/>
  <c r="AM45" i="16" s="1"/>
  <c r="AK46" i="16"/>
  <c r="AM46" i="16" s="1"/>
  <c r="AK47" i="16"/>
  <c r="AM47" i="16" s="1"/>
  <c r="AK48" i="16"/>
  <c r="AM48" i="16" s="1"/>
  <c r="AK49" i="16"/>
  <c r="AM49" i="16" s="1"/>
  <c r="AK53" i="16"/>
  <c r="AM53" i="16" s="1"/>
  <c r="AK54" i="16"/>
  <c r="AK55" i="16"/>
  <c r="AK56" i="16"/>
  <c r="AM56" i="16" s="1"/>
  <c r="AK57" i="16"/>
  <c r="AM57" i="16" s="1"/>
  <c r="AK61" i="16"/>
  <c r="AM61" i="16" s="1"/>
  <c r="AK62" i="16"/>
  <c r="AM62" i="16" s="1"/>
  <c r="AK63" i="16"/>
  <c r="AM63" i="16" s="1"/>
  <c r="AK64" i="16"/>
  <c r="AM64" i="16" s="1"/>
  <c r="AK65" i="16"/>
  <c r="AM65" i="16" s="1"/>
  <c r="AK69" i="16"/>
  <c r="AM69" i="16" s="1"/>
  <c r="AK70" i="16"/>
  <c r="AM70" i="16" s="1"/>
  <c r="AK71" i="16"/>
  <c r="AM71" i="16" s="1"/>
  <c r="AK72" i="16"/>
  <c r="AM72" i="16" s="1"/>
  <c r="AK73" i="16"/>
  <c r="AM73" i="16" s="1"/>
  <c r="AK77" i="16"/>
  <c r="AM77" i="16" s="1"/>
  <c r="AK78" i="16"/>
  <c r="AM78" i="16" s="1"/>
  <c r="AK79" i="16"/>
  <c r="AM79" i="16" s="1"/>
  <c r="AK80" i="16"/>
  <c r="AM80" i="16" s="1"/>
  <c r="AK81" i="16"/>
  <c r="AM81" i="16" s="1"/>
  <c r="AK85" i="16"/>
  <c r="AM85" i="16" s="1"/>
  <c r="AK86" i="16"/>
  <c r="AK87" i="16"/>
  <c r="AM87" i="16" s="1"/>
  <c r="AK88" i="16"/>
  <c r="AK89" i="16"/>
  <c r="AM89" i="16" s="1"/>
  <c r="AK93" i="16"/>
  <c r="AM93" i="16" s="1"/>
  <c r="AK94" i="16"/>
  <c r="AM94" i="16" s="1"/>
  <c r="AK95" i="16"/>
  <c r="AM95" i="16" s="1"/>
  <c r="AK96" i="16"/>
  <c r="AM96" i="16" s="1"/>
  <c r="AK97" i="16"/>
  <c r="AM97" i="16" s="1"/>
  <c r="AK101" i="16"/>
  <c r="AM101" i="16" s="1"/>
  <c r="AK102" i="16"/>
  <c r="AM102" i="16" s="1"/>
  <c r="AK103" i="16"/>
  <c r="AM103" i="16" s="1"/>
  <c r="AK104" i="16"/>
  <c r="AM104" i="16" s="1"/>
  <c r="AK105" i="16"/>
  <c r="AM105" i="16" s="1"/>
  <c r="AK109" i="16"/>
  <c r="AM109" i="16" s="1"/>
  <c r="AK110" i="16"/>
  <c r="AM110" i="16" s="1"/>
  <c r="AK111" i="16"/>
  <c r="AM111" i="16" s="1"/>
  <c r="AK112" i="16"/>
  <c r="AM112" i="16" s="1"/>
  <c r="AK113" i="16"/>
  <c r="AM113" i="16" s="1"/>
  <c r="AK117" i="16"/>
  <c r="AM117" i="16" s="1"/>
  <c r="AK118" i="16"/>
  <c r="AM118" i="16" s="1"/>
  <c r="AK119" i="16"/>
  <c r="AM119" i="16" s="1"/>
  <c r="AK120" i="16"/>
  <c r="AM120" i="16" s="1"/>
  <c r="AK121" i="16"/>
  <c r="AM121" i="16" s="1"/>
  <c r="AK125" i="16"/>
  <c r="AM125" i="16" s="1"/>
  <c r="AK126" i="16"/>
  <c r="AM126" i="16" s="1"/>
  <c r="AK127" i="16"/>
  <c r="AM127" i="16" s="1"/>
  <c r="AK128" i="16"/>
  <c r="AM128" i="16" s="1"/>
  <c r="AK129" i="16"/>
  <c r="AM129" i="16" s="1"/>
  <c r="AK133" i="16"/>
  <c r="AM133" i="16" s="1"/>
  <c r="AK134" i="16"/>
  <c r="AM134" i="16" s="1"/>
  <c r="AK135" i="16"/>
  <c r="AK136" i="16"/>
  <c r="AM136" i="16" s="1"/>
  <c r="AK137" i="16"/>
  <c r="AK141" i="16"/>
  <c r="AM141" i="16" s="1"/>
  <c r="AK142" i="16"/>
  <c r="AM142" i="16" s="1"/>
  <c r="AK143" i="16"/>
  <c r="AM143" i="16" s="1"/>
  <c r="AK144" i="16"/>
  <c r="AK145" i="16"/>
  <c r="AM145" i="16" s="1"/>
  <c r="AK149" i="16"/>
  <c r="AM149" i="16" s="1"/>
  <c r="AK150" i="16"/>
  <c r="AM150" i="16" s="1"/>
  <c r="AK151" i="16"/>
  <c r="AM151" i="16" s="1"/>
  <c r="AK152" i="16"/>
  <c r="AM152" i="16" s="1"/>
  <c r="AK153" i="16"/>
  <c r="AM153" i="16" s="1"/>
  <c r="AK157" i="16"/>
  <c r="AM157" i="16" s="1"/>
  <c r="AK158" i="16"/>
  <c r="AK159" i="16"/>
  <c r="AM159" i="16" s="1"/>
  <c r="AK160" i="16"/>
  <c r="AM160" i="16" s="1"/>
  <c r="AK161" i="16"/>
  <c r="AM161" i="16" s="1"/>
  <c r="AK165" i="16"/>
  <c r="AK166" i="16"/>
  <c r="AM166" i="16" s="1"/>
  <c r="AK167" i="16"/>
  <c r="AM167" i="16" s="1"/>
  <c r="AK168" i="16"/>
  <c r="AM168" i="16" s="1"/>
  <c r="AK169" i="16"/>
  <c r="AM169" i="16" s="1"/>
  <c r="AK173" i="16"/>
  <c r="AM173" i="16" s="1"/>
  <c r="AK174" i="16"/>
  <c r="AM174" i="16" s="1"/>
  <c r="AK175" i="16"/>
  <c r="AM175" i="16" s="1"/>
  <c r="AK176" i="16"/>
  <c r="AK177" i="16"/>
  <c r="AM177" i="16" s="1"/>
  <c r="AK181" i="16"/>
  <c r="AM181" i="16" s="1"/>
  <c r="AK182" i="16"/>
  <c r="AM182" i="16" s="1"/>
  <c r="AK183" i="16"/>
  <c r="AK184" i="16"/>
  <c r="AM184" i="16" s="1"/>
  <c r="AK185" i="16"/>
  <c r="AM185" i="16" s="1"/>
  <c r="AK189" i="16"/>
  <c r="AM189" i="16" s="1"/>
  <c r="AK190" i="16"/>
  <c r="AM190" i="16" s="1"/>
  <c r="AK191" i="16"/>
  <c r="AM191" i="16" s="1"/>
  <c r="AK192" i="16"/>
  <c r="AM192" i="16" s="1"/>
  <c r="AK193" i="16"/>
  <c r="AK197" i="16"/>
  <c r="AM197" i="16" s="1"/>
  <c r="AK198" i="16"/>
  <c r="AK199" i="16"/>
  <c r="AM199" i="16" s="1"/>
  <c r="AK200" i="16"/>
  <c r="AM200" i="16" s="1"/>
  <c r="AK201" i="16"/>
  <c r="AM201" i="16" s="1"/>
  <c r="AK205" i="16"/>
  <c r="AM205" i="16" s="1"/>
  <c r="AK206" i="16"/>
  <c r="AM206" i="16" s="1"/>
  <c r="AK207" i="16"/>
  <c r="AM207" i="16" s="1"/>
  <c r="AK208" i="16"/>
  <c r="AK209" i="16"/>
  <c r="AM209" i="16" s="1"/>
  <c r="AK213" i="16"/>
  <c r="AM213" i="16" s="1"/>
  <c r="AK214" i="16"/>
  <c r="AK215" i="16"/>
  <c r="AM215" i="16" s="1"/>
  <c r="AK216" i="16"/>
  <c r="AM216" i="16" s="1"/>
  <c r="AK217" i="16"/>
  <c r="AM217" i="16" s="1"/>
  <c r="AK221" i="16"/>
  <c r="AM221" i="16" s="1"/>
  <c r="AK222" i="16"/>
  <c r="AM222" i="16" s="1"/>
  <c r="AK223" i="16"/>
  <c r="AM223" i="16" s="1"/>
  <c r="AK224" i="16"/>
  <c r="AK225" i="16"/>
  <c r="AM225" i="16" s="1"/>
  <c r="AK229" i="16"/>
  <c r="AM229" i="16" s="1"/>
  <c r="AK230" i="16"/>
  <c r="AM230" i="16" s="1"/>
  <c r="AK231" i="16"/>
  <c r="AM231" i="16" s="1"/>
  <c r="AK232" i="16"/>
  <c r="AM232" i="16" s="1"/>
  <c r="AK233" i="16"/>
  <c r="AM233" i="16" s="1"/>
  <c r="AK237" i="16"/>
  <c r="AM237" i="16" s="1"/>
  <c r="AK238" i="16"/>
  <c r="AM238" i="16" s="1"/>
  <c r="AK239" i="16"/>
  <c r="AM239" i="16" s="1"/>
  <c r="AK240" i="16"/>
  <c r="AM240" i="16" s="1"/>
  <c r="AK241" i="16"/>
  <c r="AM241" i="16" s="1"/>
  <c r="AK245" i="16"/>
  <c r="AM245" i="16" s="1"/>
  <c r="AK246" i="16"/>
  <c r="AM246" i="16" s="1"/>
  <c r="AK247" i="16"/>
  <c r="AM247" i="16" s="1"/>
  <c r="AK248" i="16"/>
  <c r="AM248" i="16" s="1"/>
  <c r="U7" i="14"/>
  <c r="Y7" i="14" s="1"/>
  <c r="U8" i="14"/>
  <c r="Y8" i="14" s="1"/>
  <c r="U9" i="14"/>
  <c r="Y9" i="14" s="1"/>
  <c r="U10" i="14"/>
  <c r="Y10" i="14" s="1"/>
  <c r="U11" i="14"/>
  <c r="Y11" i="14" s="1"/>
  <c r="U12" i="14"/>
  <c r="Y12" i="14" s="1"/>
  <c r="U13" i="14"/>
  <c r="Y13" i="14" s="1"/>
  <c r="U14" i="14"/>
  <c r="Y14" i="14" s="1"/>
  <c r="U15" i="14"/>
  <c r="Y15" i="14" s="1"/>
  <c r="U16" i="14"/>
  <c r="Y16" i="14" s="1"/>
  <c r="U17" i="14"/>
  <c r="Y17" i="14" s="1"/>
  <c r="U18" i="14"/>
  <c r="Y18" i="14" s="1"/>
  <c r="U19" i="14"/>
  <c r="Y19" i="14" s="1"/>
  <c r="U20" i="14"/>
  <c r="Y20" i="14" s="1"/>
  <c r="U21" i="14"/>
  <c r="Y21" i="14" s="1"/>
  <c r="U22" i="14"/>
  <c r="Y22" i="14" s="1"/>
  <c r="U23" i="14"/>
  <c r="Y23" i="14" s="1"/>
  <c r="U24" i="14"/>
  <c r="Y24" i="14" s="1"/>
  <c r="U25" i="14"/>
  <c r="Y25" i="14" s="1"/>
  <c r="U26" i="14"/>
  <c r="Y26" i="14" s="1"/>
  <c r="U27" i="14"/>
  <c r="Y27" i="14" s="1"/>
  <c r="U28" i="14"/>
  <c r="Y28" i="14" s="1"/>
  <c r="U29" i="14"/>
  <c r="Y29" i="14" s="1"/>
  <c r="U30" i="14"/>
  <c r="Y30" i="14" s="1"/>
  <c r="U31" i="14"/>
  <c r="Y31" i="14" s="1"/>
  <c r="U32" i="14"/>
  <c r="Y32" i="14" s="1"/>
  <c r="U33" i="14"/>
  <c r="Y33" i="14" s="1"/>
  <c r="U34" i="14"/>
  <c r="Y34" i="14" s="1"/>
  <c r="U35" i="14"/>
  <c r="Y35" i="14" s="1"/>
  <c r="U36" i="14"/>
  <c r="Y36" i="14" s="1"/>
  <c r="U37" i="14"/>
  <c r="Y37" i="14" s="1"/>
  <c r="U38" i="14"/>
  <c r="Y38" i="14" s="1"/>
  <c r="U39" i="14"/>
  <c r="Y39" i="14" s="1"/>
  <c r="U40" i="14"/>
  <c r="Y40" i="14" s="1"/>
  <c r="U41" i="14"/>
  <c r="Y41" i="14" s="1"/>
  <c r="U42" i="14"/>
  <c r="Y42" i="14" s="1"/>
  <c r="U43" i="14"/>
  <c r="Y43" i="14" s="1"/>
  <c r="U44" i="14"/>
  <c r="Y44" i="14" s="1"/>
  <c r="U45" i="14"/>
  <c r="Y45" i="14" s="1"/>
  <c r="U46" i="14"/>
  <c r="Y46" i="14" s="1"/>
  <c r="S7" i="12"/>
  <c r="AC7" i="12" s="1"/>
  <c r="S8" i="12"/>
  <c r="S9" i="12"/>
  <c r="S10" i="12"/>
  <c r="S11" i="12"/>
  <c r="S12" i="12"/>
  <c r="AC12" i="12" s="1"/>
  <c r="S13" i="12"/>
  <c r="S14" i="12"/>
  <c r="S15" i="12"/>
  <c r="AC15" i="12" s="1"/>
  <c r="S16" i="12"/>
  <c r="S17" i="12"/>
  <c r="S18" i="12"/>
  <c r="S19" i="12"/>
  <c r="AC19" i="12" s="1"/>
  <c r="S20" i="12"/>
  <c r="S21" i="12"/>
  <c r="S22" i="12"/>
  <c r="AC22" i="12" s="1"/>
  <c r="S23" i="12"/>
  <c r="AC23" i="12" s="1"/>
  <c r="S24" i="12"/>
  <c r="S25" i="12"/>
  <c r="AC25" i="12" s="1"/>
  <c r="S26" i="12"/>
  <c r="AC26" i="12" s="1"/>
  <c r="S27" i="12"/>
  <c r="S28" i="12"/>
  <c r="AC28" i="12" s="1"/>
  <c r="S29" i="12"/>
  <c r="S30" i="12"/>
  <c r="AC30" i="12" s="1"/>
  <c r="S31" i="12"/>
  <c r="AC31" i="12" s="1"/>
  <c r="S32" i="12"/>
  <c r="S33" i="12"/>
  <c r="S34" i="12"/>
  <c r="S35" i="12"/>
  <c r="AC35" i="12" s="1"/>
  <c r="S36" i="12"/>
  <c r="AC36" i="12" s="1"/>
  <c r="S37" i="12"/>
  <c r="S38" i="12"/>
  <c r="S39" i="12"/>
  <c r="AC39" i="12" s="1"/>
  <c r="S40" i="12"/>
  <c r="AC40" i="12" s="1"/>
  <c r="S41" i="12"/>
  <c r="S42" i="12"/>
  <c r="S43" i="12"/>
  <c r="S44" i="12"/>
  <c r="S45" i="12"/>
  <c r="AC45" i="12" s="1"/>
  <c r="S46" i="12"/>
  <c r="S47" i="12"/>
  <c r="S48" i="12"/>
  <c r="AC48" i="12" s="1"/>
  <c r="S49" i="12"/>
  <c r="S50" i="12"/>
  <c r="AC50" i="12" s="1"/>
  <c r="S51" i="12"/>
  <c r="S52" i="12"/>
  <c r="S53" i="12"/>
  <c r="AC53" i="12" s="1"/>
  <c r="S54" i="12"/>
  <c r="AC54" i="12" s="1"/>
  <c r="S55" i="12"/>
  <c r="S56" i="12"/>
  <c r="S57" i="12"/>
  <c r="AC57" i="12" s="1"/>
  <c r="S58" i="12"/>
  <c r="S59" i="12"/>
  <c r="AC59" i="12" s="1"/>
  <c r="S60" i="12"/>
  <c r="S61" i="12"/>
  <c r="AC61" i="12" s="1"/>
  <c r="S62" i="12"/>
  <c r="S63" i="12"/>
  <c r="AC63" i="12" s="1"/>
  <c r="S64" i="12"/>
  <c r="AC64" i="12" s="1"/>
  <c r="S65" i="12"/>
  <c r="AC65" i="12" s="1"/>
  <c r="S66" i="12"/>
  <c r="S67" i="12"/>
  <c r="S68" i="12"/>
  <c r="S69" i="12"/>
  <c r="S70" i="12"/>
  <c r="S71" i="12"/>
  <c r="AC71" i="12" s="1"/>
  <c r="S72" i="12"/>
  <c r="AC72" i="12" s="1"/>
  <c r="S73" i="12"/>
  <c r="S74" i="12"/>
  <c r="AC74" i="12" s="1"/>
  <c r="S75" i="12"/>
  <c r="S76" i="12"/>
  <c r="S77" i="12"/>
  <c r="S78" i="12"/>
  <c r="S79" i="12"/>
  <c r="S80" i="12"/>
  <c r="S81" i="12"/>
  <c r="S82" i="12"/>
  <c r="AC82" i="12" s="1"/>
  <c r="S83" i="12"/>
  <c r="S84" i="12"/>
  <c r="S85" i="12"/>
  <c r="S86" i="12"/>
  <c r="AC86" i="12" s="1"/>
  <c r="S87" i="12"/>
  <c r="S88" i="12"/>
  <c r="S89" i="12"/>
  <c r="AC89" i="12" s="1"/>
  <c r="S90" i="12"/>
  <c r="S91" i="12"/>
  <c r="AC91" i="12" s="1"/>
  <c r="S92" i="12"/>
  <c r="AC92" i="12" s="1"/>
  <c r="S93" i="12"/>
  <c r="AC93" i="12" s="1"/>
  <c r="S94" i="12"/>
  <c r="S95" i="12"/>
  <c r="AC95" i="12" s="1"/>
  <c r="S96" i="12"/>
  <c r="S97" i="12"/>
  <c r="S98" i="12"/>
  <c r="S99" i="12"/>
  <c r="AC99" i="12" s="1"/>
  <c r="S100" i="12"/>
  <c r="S101" i="12"/>
  <c r="S102" i="12"/>
  <c r="S103" i="12"/>
  <c r="AC103" i="12" s="1"/>
  <c r="S104" i="12"/>
  <c r="AC104" i="12" s="1"/>
  <c r="S105" i="12"/>
  <c r="AC105" i="12" s="1"/>
  <c r="S106" i="12"/>
  <c r="S107" i="12"/>
  <c r="AC107" i="12" s="1"/>
  <c r="S108" i="12"/>
  <c r="AC108" i="12" s="1"/>
  <c r="S109" i="12"/>
  <c r="AC109" i="12" s="1"/>
  <c r="S110" i="12"/>
  <c r="S111" i="12"/>
  <c r="S112" i="12"/>
  <c r="AC112" i="12" s="1"/>
  <c r="S113" i="12"/>
  <c r="S114" i="12"/>
  <c r="AC114" i="12" s="1"/>
  <c r="S115" i="12"/>
  <c r="AC115" i="12" s="1"/>
  <c r="S116" i="12"/>
  <c r="S117" i="12"/>
  <c r="AC117" i="12" s="1"/>
  <c r="S118" i="12"/>
  <c r="S119" i="12"/>
  <c r="S120" i="12"/>
  <c r="S121" i="12"/>
  <c r="S122" i="12"/>
  <c r="AC122" i="12" s="1"/>
  <c r="S123" i="12"/>
  <c r="S124" i="12"/>
  <c r="AC124" i="12" s="1"/>
  <c r="S125" i="12"/>
  <c r="S126" i="12"/>
  <c r="AC126" i="12" s="1"/>
  <c r="S127" i="12"/>
  <c r="S128" i="12"/>
  <c r="S129" i="12"/>
  <c r="S130" i="12"/>
  <c r="AC130" i="12" s="1"/>
  <c r="S131" i="12"/>
  <c r="AC131" i="12" s="1"/>
  <c r="S132" i="12"/>
  <c r="S133" i="12"/>
  <c r="S134" i="12"/>
  <c r="AC134" i="12" s="1"/>
  <c r="S135" i="12"/>
  <c r="S136" i="12"/>
  <c r="S137" i="12"/>
  <c r="S138" i="12"/>
  <c r="AC138" i="12" s="1"/>
  <c r="S139" i="12"/>
  <c r="S140" i="12"/>
  <c r="S141" i="12"/>
  <c r="S142" i="12"/>
  <c r="S143" i="12"/>
  <c r="AC143" i="12" s="1"/>
  <c r="S144" i="12"/>
  <c r="AC144" i="12" s="1"/>
  <c r="S145" i="12"/>
  <c r="AC145" i="12" s="1"/>
  <c r="S146" i="12"/>
  <c r="AC146" i="12" s="1"/>
  <c r="S147" i="12"/>
  <c r="S148" i="12"/>
  <c r="S149" i="12"/>
  <c r="S150" i="12"/>
  <c r="AC150" i="12" s="1"/>
  <c r="S151" i="12"/>
  <c r="AC151" i="12" s="1"/>
  <c r="S152" i="12"/>
  <c r="S153" i="12"/>
  <c r="S154" i="12"/>
  <c r="S155" i="12"/>
  <c r="AC155" i="12" s="1"/>
  <c r="S156" i="12"/>
  <c r="S157" i="12"/>
  <c r="AC157" i="12" s="1"/>
  <c r="S158" i="12"/>
  <c r="AC158" i="12" s="1"/>
  <c r="S159" i="12"/>
  <c r="S160" i="12"/>
  <c r="S161" i="12"/>
  <c r="S162" i="12"/>
  <c r="S163" i="12"/>
  <c r="S164" i="12"/>
  <c r="AC164" i="12" s="1"/>
  <c r="S165" i="12"/>
  <c r="AC165" i="12" s="1"/>
  <c r="S166" i="12"/>
  <c r="AC166" i="12" s="1"/>
  <c r="S167" i="12"/>
  <c r="S168" i="12"/>
  <c r="S169" i="12"/>
  <c r="S170" i="12"/>
  <c r="S171" i="12"/>
  <c r="S172" i="12"/>
  <c r="S173" i="12"/>
  <c r="AC173" i="12" s="1"/>
  <c r="S174" i="12"/>
  <c r="AC174" i="12" s="1"/>
  <c r="S175" i="12"/>
  <c r="AC175" i="12" s="1"/>
  <c r="S176" i="12"/>
  <c r="S177" i="12"/>
  <c r="AC177" i="12" s="1"/>
  <c r="S178" i="12"/>
  <c r="AC178" i="12" s="1"/>
  <c r="S179" i="12"/>
  <c r="AC179" i="12" s="1"/>
  <c r="S180" i="12"/>
  <c r="S181" i="12"/>
  <c r="S182" i="12"/>
  <c r="AC182" i="12" s="1"/>
  <c r="S183" i="12"/>
  <c r="S184" i="12"/>
  <c r="AC184" i="12" s="1"/>
  <c r="S185" i="12"/>
  <c r="S186" i="12"/>
  <c r="S187" i="12"/>
  <c r="AC187" i="12" s="1"/>
  <c r="S188" i="12"/>
  <c r="S189" i="12"/>
  <c r="AC189" i="12" s="1"/>
  <c r="S190" i="12"/>
  <c r="S191" i="12"/>
  <c r="S192" i="12"/>
  <c r="AC192" i="12" s="1"/>
  <c r="S193" i="12"/>
  <c r="S194" i="12"/>
  <c r="S195" i="12"/>
  <c r="S196" i="12"/>
  <c r="S197" i="12"/>
  <c r="S198" i="12"/>
  <c r="S199" i="12"/>
  <c r="S200" i="12"/>
  <c r="S201" i="12"/>
  <c r="S202" i="12"/>
  <c r="S203" i="12"/>
  <c r="S204" i="12"/>
  <c r="AC204" i="12" s="1"/>
  <c r="S205" i="12"/>
  <c r="AC205" i="12" s="1"/>
  <c r="S206" i="12"/>
  <c r="S207" i="12"/>
  <c r="S208" i="12"/>
  <c r="S209" i="12"/>
  <c r="S210" i="12"/>
  <c r="S211" i="12"/>
  <c r="S212" i="12"/>
  <c r="AC212" i="12" s="1"/>
  <c r="S213" i="12"/>
  <c r="S214" i="12"/>
  <c r="S215" i="12"/>
  <c r="AC215" i="12" s="1"/>
  <c r="S216" i="12"/>
  <c r="S217" i="12"/>
  <c r="AC217" i="12" s="1"/>
  <c r="S218" i="12"/>
  <c r="S219" i="12"/>
  <c r="AC219" i="12" s="1"/>
  <c r="S220" i="12"/>
  <c r="AC220" i="12" s="1"/>
  <c r="S221" i="12"/>
  <c r="S222" i="12"/>
  <c r="AC222" i="12" s="1"/>
  <c r="S223" i="12"/>
  <c r="S224" i="12"/>
  <c r="S225" i="12"/>
  <c r="S226" i="12"/>
  <c r="S227" i="12"/>
  <c r="S228" i="12"/>
  <c r="AC228" i="12" s="1"/>
  <c r="S229" i="12"/>
  <c r="AC229" i="12" s="1"/>
  <c r="S230" i="12"/>
  <c r="S231" i="12"/>
  <c r="S232" i="12"/>
  <c r="S233" i="12"/>
  <c r="S234" i="12"/>
  <c r="AC234" i="12" s="1"/>
  <c r="S235" i="12"/>
  <c r="S236" i="12"/>
  <c r="S237" i="12"/>
  <c r="AC237" i="12" s="1"/>
  <c r="S238" i="12"/>
  <c r="S239" i="12"/>
  <c r="S240" i="12"/>
  <c r="S241" i="12"/>
  <c r="S242" i="12"/>
  <c r="AC242" i="12" s="1"/>
  <c r="S243" i="12"/>
  <c r="AC243" i="12" s="1"/>
  <c r="S244" i="12"/>
  <c r="S245" i="12"/>
  <c r="AC245" i="12" s="1"/>
  <c r="S246" i="12"/>
  <c r="S247" i="12"/>
  <c r="S248" i="12"/>
  <c r="AC248" i="12" s="1"/>
  <c r="S249" i="12"/>
  <c r="S250" i="12"/>
  <c r="S251" i="12"/>
  <c r="S252" i="12"/>
  <c r="S253" i="12"/>
  <c r="AC253" i="12" s="1"/>
  <c r="S254" i="12"/>
  <c r="S255" i="12"/>
  <c r="AC255" i="12" s="1"/>
  <c r="S256" i="12"/>
  <c r="S257" i="12"/>
  <c r="S258" i="12"/>
  <c r="S259" i="12"/>
  <c r="S260" i="12"/>
  <c r="S261" i="12"/>
  <c r="AC261" i="12" s="1"/>
  <c r="S262" i="12"/>
  <c r="S263" i="12"/>
  <c r="S264" i="12"/>
  <c r="AC264" i="12" s="1"/>
  <c r="S265" i="12"/>
  <c r="S266" i="12"/>
  <c r="AC266" i="12" s="1"/>
  <c r="S267" i="12"/>
  <c r="S268" i="12"/>
  <c r="S269" i="12"/>
  <c r="S270" i="12"/>
  <c r="AC270" i="12" s="1"/>
  <c r="S271" i="12"/>
  <c r="S272" i="12"/>
  <c r="AC272" i="12" s="1"/>
  <c r="S273" i="12"/>
  <c r="AC273" i="12" s="1"/>
  <c r="S274" i="12"/>
  <c r="AC274" i="12" s="1"/>
  <c r="S275" i="12"/>
  <c r="AC275" i="12" s="1"/>
  <c r="S276" i="12"/>
  <c r="S277" i="12"/>
  <c r="S278" i="12"/>
  <c r="S279" i="12"/>
  <c r="AC279" i="12" s="1"/>
  <c r="S280" i="12"/>
  <c r="S281" i="12"/>
  <c r="AC281" i="12" s="1"/>
  <c r="S282" i="12"/>
  <c r="AC282" i="12" s="1"/>
  <c r="S283" i="12"/>
  <c r="S284" i="12"/>
  <c r="AC284" i="12" s="1"/>
  <c r="S285" i="12"/>
  <c r="AC285" i="12" s="1"/>
  <c r="S286" i="12"/>
  <c r="S287" i="12"/>
  <c r="AC287" i="12" s="1"/>
  <c r="S288" i="12"/>
  <c r="AC288" i="12" s="1"/>
  <c r="S289" i="12"/>
  <c r="S290" i="12"/>
  <c r="S291" i="12"/>
  <c r="S292" i="12"/>
  <c r="AC292" i="12" s="1"/>
  <c r="S293" i="12"/>
  <c r="S294" i="12"/>
  <c r="AC294" i="12" s="1"/>
  <c r="S295" i="12"/>
  <c r="S296" i="12"/>
  <c r="S297" i="12"/>
  <c r="AC297" i="12" s="1"/>
  <c r="S298" i="12"/>
  <c r="S299" i="12"/>
  <c r="AC299" i="12" s="1"/>
  <c r="S300" i="12"/>
  <c r="S301" i="12"/>
  <c r="S302" i="12"/>
  <c r="AC302" i="12" s="1"/>
  <c r="S303" i="12"/>
  <c r="AC303" i="12" s="1"/>
  <c r="S304" i="12"/>
  <c r="S305" i="12"/>
  <c r="S306" i="12"/>
  <c r="AC306" i="12" s="1"/>
  <c r="S307" i="12"/>
  <c r="AC307" i="12" s="1"/>
  <c r="S308" i="12"/>
  <c r="S309" i="12"/>
  <c r="AC309" i="12" s="1"/>
  <c r="S310" i="12"/>
  <c r="S311" i="12"/>
  <c r="S312" i="12"/>
  <c r="S313" i="12"/>
  <c r="AC313" i="12" s="1"/>
  <c r="S314" i="12"/>
  <c r="AC314" i="12" s="1"/>
  <c r="S315" i="12"/>
  <c r="S316" i="12"/>
  <c r="AC316" i="12" s="1"/>
  <c r="S317" i="12"/>
  <c r="S318" i="12"/>
  <c r="S319" i="12"/>
  <c r="S320" i="12"/>
  <c r="AC320" i="12" s="1"/>
  <c r="S321" i="12"/>
  <c r="AC321" i="12" s="1"/>
  <c r="S322" i="12"/>
  <c r="S323" i="12"/>
  <c r="AC323" i="12" s="1"/>
  <c r="S324" i="12"/>
  <c r="S325" i="12"/>
  <c r="S326" i="12"/>
  <c r="S327" i="12"/>
  <c r="S328" i="12"/>
  <c r="S329" i="12"/>
  <c r="S330" i="12"/>
  <c r="S331" i="12"/>
  <c r="S332" i="12"/>
  <c r="AC332" i="12" s="1"/>
  <c r="S333" i="12"/>
  <c r="S334" i="12"/>
  <c r="S335" i="12"/>
  <c r="S336" i="12"/>
  <c r="AC336" i="12" s="1"/>
  <c r="S337" i="12"/>
  <c r="S338" i="12"/>
  <c r="AC338" i="12" s="1"/>
  <c r="S339" i="12"/>
  <c r="S340" i="12"/>
  <c r="S341" i="12"/>
  <c r="S342" i="12"/>
  <c r="AC342" i="12" s="1"/>
  <c r="S343" i="12"/>
  <c r="AC343" i="12" s="1"/>
  <c r="S344" i="12"/>
  <c r="S345" i="12"/>
  <c r="S346" i="12"/>
  <c r="AC346" i="12" s="1"/>
  <c r="S347" i="12"/>
  <c r="S348" i="12"/>
  <c r="S349" i="12"/>
  <c r="S350" i="12"/>
  <c r="S351" i="12"/>
  <c r="S352" i="12"/>
  <c r="S353" i="12"/>
  <c r="S354" i="12"/>
  <c r="AC354" i="12" s="1"/>
  <c r="S355" i="12"/>
  <c r="S356" i="12"/>
  <c r="S357" i="12"/>
  <c r="S358" i="12"/>
  <c r="AC358" i="12" s="1"/>
  <c r="S359" i="12"/>
  <c r="AC359" i="12" s="1"/>
  <c r="S360" i="12"/>
  <c r="S361" i="12"/>
  <c r="AC361" i="12" s="1"/>
  <c r="S362" i="12"/>
  <c r="AC362" i="12" s="1"/>
  <c r="S363" i="12"/>
  <c r="AC363" i="12" s="1"/>
  <c r="S364" i="12"/>
  <c r="AC364" i="12" s="1"/>
  <c r="S365" i="12"/>
  <c r="S366" i="12"/>
  <c r="S367" i="12"/>
  <c r="AC367" i="12" s="1"/>
  <c r="S368" i="12"/>
  <c r="S369" i="12"/>
  <c r="AC369" i="12" s="1"/>
  <c r="S370" i="12"/>
  <c r="AC370" i="12" s="1"/>
  <c r="S371" i="12"/>
  <c r="AC371" i="12" s="1"/>
  <c r="S372" i="12"/>
  <c r="S373" i="12"/>
  <c r="AC373" i="12" s="1"/>
  <c r="S374" i="12"/>
  <c r="AC374" i="12" s="1"/>
  <c r="S375" i="12"/>
  <c r="S376" i="12"/>
  <c r="AC376" i="12" s="1"/>
  <c r="S377" i="12"/>
  <c r="AC377" i="12" s="1"/>
  <c r="S378" i="12"/>
  <c r="AC378" i="12" s="1"/>
  <c r="S379" i="12"/>
  <c r="S380" i="12"/>
  <c r="AC380" i="12" s="1"/>
  <c r="S381" i="12"/>
  <c r="S382" i="12"/>
  <c r="S383" i="12"/>
  <c r="S384" i="12"/>
  <c r="AC384" i="12" s="1"/>
  <c r="S385" i="12"/>
  <c r="S386" i="12"/>
  <c r="AC386" i="12" s="1"/>
  <c r="S387" i="12"/>
  <c r="AC387" i="12" s="1"/>
  <c r="S388" i="12"/>
  <c r="S389" i="12"/>
  <c r="AC389" i="12" s="1"/>
  <c r="S390" i="12"/>
  <c r="S391" i="12"/>
  <c r="S392" i="12"/>
  <c r="S393" i="12"/>
  <c r="S394" i="12"/>
  <c r="S395" i="12"/>
  <c r="S396" i="12"/>
  <c r="S397" i="12"/>
  <c r="S398" i="12"/>
  <c r="AC398" i="12" s="1"/>
  <c r="S399" i="12"/>
  <c r="S400" i="12"/>
  <c r="S401" i="12"/>
  <c r="S402" i="12"/>
  <c r="S403" i="12"/>
  <c r="S404" i="12"/>
  <c r="S405" i="12"/>
  <c r="AC405" i="12" s="1"/>
  <c r="S406" i="12"/>
  <c r="AC406" i="12" s="1"/>
  <c r="S407" i="12"/>
  <c r="AC407" i="12" s="1"/>
  <c r="S408" i="12"/>
  <c r="AC408" i="12" s="1"/>
  <c r="S409" i="12"/>
  <c r="AC409" i="12" s="1"/>
  <c r="S410" i="12"/>
  <c r="AC410" i="12" s="1"/>
  <c r="S411" i="12"/>
  <c r="S412" i="12"/>
  <c r="AC412" i="12" s="1"/>
  <c r="S413" i="12"/>
  <c r="AC413" i="12" s="1"/>
  <c r="S414" i="12"/>
  <c r="S415" i="12"/>
  <c r="S416" i="12"/>
  <c r="AC416" i="12" s="1"/>
  <c r="S417" i="12"/>
  <c r="S418" i="12"/>
  <c r="AC418" i="12" s="1"/>
  <c r="S419" i="12"/>
  <c r="S420" i="12"/>
  <c r="S421" i="12"/>
  <c r="AC421" i="12" s="1"/>
  <c r="S422" i="12"/>
  <c r="S423" i="12"/>
  <c r="AC423" i="12" s="1"/>
  <c r="S424" i="12"/>
  <c r="S425" i="12"/>
  <c r="AC425" i="12" s="1"/>
  <c r="S426" i="12"/>
  <c r="AC426" i="12" s="1"/>
  <c r="S427" i="12"/>
  <c r="AC427" i="12" s="1"/>
  <c r="S428" i="12"/>
  <c r="S429" i="12"/>
  <c r="S430" i="12"/>
  <c r="S431" i="12"/>
  <c r="S432" i="12"/>
  <c r="S433" i="12"/>
  <c r="S434" i="12"/>
  <c r="S435" i="12"/>
  <c r="AC435" i="12" s="1"/>
  <c r="S436" i="12"/>
  <c r="AC436" i="12" s="1"/>
  <c r="S437" i="12"/>
  <c r="AC437" i="12" s="1"/>
  <c r="S438" i="12"/>
  <c r="S439" i="12"/>
  <c r="AC439" i="12" s="1"/>
  <c r="S440" i="12"/>
  <c r="S441" i="12"/>
  <c r="S442" i="12"/>
  <c r="S443" i="12"/>
  <c r="S444" i="12"/>
  <c r="AC444" i="12" s="1"/>
  <c r="S445" i="12"/>
  <c r="AC445" i="12" s="1"/>
  <c r="S446" i="12"/>
  <c r="AC446" i="12" s="1"/>
  <c r="S447" i="12"/>
  <c r="S448" i="12"/>
  <c r="S449" i="12"/>
  <c r="S450" i="12"/>
  <c r="AC450" i="12" s="1"/>
  <c r="S451" i="12"/>
  <c r="AC451" i="12" s="1"/>
  <c r="S452" i="12"/>
  <c r="S453" i="12"/>
  <c r="S454" i="12"/>
  <c r="AC454" i="12" s="1"/>
  <c r="S455" i="12"/>
  <c r="S456" i="12"/>
  <c r="S457" i="12"/>
  <c r="AC457" i="12" s="1"/>
  <c r="S458" i="12"/>
  <c r="S459" i="12"/>
  <c r="S460" i="12"/>
  <c r="S461" i="12"/>
  <c r="S462" i="12"/>
  <c r="AC462" i="12" s="1"/>
  <c r="S463" i="12"/>
  <c r="S464" i="12"/>
  <c r="S465" i="12"/>
  <c r="S466" i="12"/>
  <c r="S467" i="12"/>
  <c r="S468" i="12"/>
  <c r="S469" i="12"/>
  <c r="S470" i="12"/>
  <c r="AC470" i="12" s="1"/>
  <c r="S471" i="12"/>
  <c r="S472" i="12"/>
  <c r="S473" i="12"/>
  <c r="S474" i="12"/>
  <c r="S475" i="12"/>
  <c r="S476" i="12"/>
  <c r="S477" i="12"/>
  <c r="S478" i="12"/>
  <c r="S479" i="12"/>
  <c r="S480" i="12"/>
  <c r="S481" i="12"/>
  <c r="S482" i="12"/>
  <c r="AC482" i="12" s="1"/>
  <c r="S483" i="12"/>
  <c r="AC483" i="12" s="1"/>
  <c r="S484" i="12"/>
  <c r="S485" i="12"/>
  <c r="AC485" i="12" s="1"/>
  <c r="S486" i="12"/>
  <c r="S487" i="12"/>
  <c r="S488" i="12"/>
  <c r="S489" i="12"/>
  <c r="AC489" i="12" s="1"/>
  <c r="S490" i="12"/>
  <c r="AC490" i="12" s="1"/>
  <c r="S491" i="12"/>
  <c r="AC491" i="12" s="1"/>
  <c r="S492" i="12"/>
  <c r="AC492" i="12" s="1"/>
  <c r="S493" i="12"/>
  <c r="S494" i="12"/>
  <c r="AC494" i="12" s="1"/>
  <c r="S495" i="12"/>
  <c r="S496" i="12"/>
  <c r="AC496" i="12" s="1"/>
  <c r="S497" i="12"/>
  <c r="S498" i="12"/>
  <c r="AC498" i="12" s="1"/>
  <c r="S499" i="12"/>
  <c r="S500" i="12"/>
  <c r="S501" i="12"/>
  <c r="S502" i="12"/>
  <c r="AC502" i="12" s="1"/>
  <c r="S503" i="12"/>
  <c r="S504" i="12"/>
  <c r="S505" i="12"/>
  <c r="S506" i="12"/>
  <c r="S507" i="12"/>
  <c r="AC507" i="12" s="1"/>
  <c r="S508" i="12"/>
  <c r="AC508" i="12" s="1"/>
  <c r="S509" i="12"/>
  <c r="AC509" i="12" s="1"/>
  <c r="S510" i="12"/>
  <c r="S511" i="12"/>
  <c r="T7" i="14"/>
  <c r="AD7" i="14" s="1"/>
  <c r="T8" i="14"/>
  <c r="AD8" i="14" s="1"/>
  <c r="T9" i="14"/>
  <c r="AD9" i="14" s="1"/>
  <c r="T10" i="14"/>
  <c r="AD10" i="14" s="1"/>
  <c r="T11" i="14"/>
  <c r="AD11" i="14" s="1"/>
  <c r="T12" i="14"/>
  <c r="AD12" i="14" s="1"/>
  <c r="T13" i="14"/>
  <c r="AD13" i="14" s="1"/>
  <c r="T14" i="14"/>
  <c r="AD14" i="14" s="1"/>
  <c r="T15" i="14"/>
  <c r="AD15" i="14" s="1"/>
  <c r="T16" i="14"/>
  <c r="AD16" i="14" s="1"/>
  <c r="T17" i="14"/>
  <c r="AD17" i="14" s="1"/>
  <c r="T18" i="14"/>
  <c r="AD18" i="14" s="1"/>
  <c r="T19" i="14"/>
  <c r="AD19" i="14" s="1"/>
  <c r="T20" i="14"/>
  <c r="AD20" i="14" s="1"/>
  <c r="T21" i="14"/>
  <c r="AD21" i="14" s="1"/>
  <c r="T22" i="14"/>
  <c r="AD22" i="14" s="1"/>
  <c r="T23" i="14"/>
  <c r="AD23" i="14" s="1"/>
  <c r="T24" i="14"/>
  <c r="AD24" i="14" s="1"/>
  <c r="T25" i="14"/>
  <c r="AD25" i="14" s="1"/>
  <c r="T26" i="14"/>
  <c r="AD26" i="14" s="1"/>
  <c r="T27" i="14"/>
  <c r="AD27" i="14" s="1"/>
  <c r="T28" i="14"/>
  <c r="AD28" i="14" s="1"/>
  <c r="T29" i="14"/>
  <c r="AD29" i="14" s="1"/>
  <c r="T30" i="14"/>
  <c r="AD30" i="14" s="1"/>
  <c r="T31" i="14"/>
  <c r="AD31" i="14" s="1"/>
  <c r="T32" i="14"/>
  <c r="AD32" i="14" s="1"/>
  <c r="T33" i="14"/>
  <c r="AD33" i="14" s="1"/>
  <c r="T34" i="14"/>
  <c r="AD34" i="14" s="1"/>
  <c r="T35" i="14"/>
  <c r="AD35" i="14" s="1"/>
  <c r="T36" i="14"/>
  <c r="AD36" i="14" s="1"/>
  <c r="T37" i="14"/>
  <c r="AD37" i="14" s="1"/>
  <c r="T38" i="14"/>
  <c r="AD38" i="14" s="1"/>
  <c r="T39" i="14"/>
  <c r="AD39" i="14" s="1"/>
  <c r="T40" i="14"/>
  <c r="AD40" i="14" s="1"/>
  <c r="T41" i="14"/>
  <c r="AD41" i="14" s="1"/>
  <c r="T42" i="14"/>
  <c r="AD42" i="14" s="1"/>
  <c r="T43" i="14"/>
  <c r="AD43" i="14" s="1"/>
  <c r="T44" i="14"/>
  <c r="AD44" i="14" s="1"/>
  <c r="T45" i="14"/>
  <c r="AD45" i="14" s="1"/>
  <c r="T46" i="14"/>
  <c r="AD46" i="14" s="1"/>
  <c r="AL7" i="16"/>
  <c r="AN7" i="16" s="1"/>
  <c r="AL8" i="16"/>
  <c r="AN8" i="16" s="1"/>
  <c r="AL9" i="16"/>
  <c r="AL10" i="16"/>
  <c r="AN10" i="16" s="1"/>
  <c r="AL11" i="16"/>
  <c r="AN11" i="16" s="1"/>
  <c r="AL12" i="16"/>
  <c r="AN12" i="16" s="1"/>
  <c r="AL13" i="16"/>
  <c r="AN13" i="16" s="1"/>
  <c r="AL14" i="16"/>
  <c r="AN14" i="16" s="1"/>
  <c r="AL15" i="16"/>
  <c r="AN15" i="16" s="1"/>
  <c r="AL16" i="16"/>
  <c r="AN16" i="16" s="1"/>
  <c r="AL17" i="16"/>
  <c r="AL18" i="16"/>
  <c r="AN18" i="16" s="1"/>
  <c r="AL19" i="16"/>
  <c r="AN19" i="16" s="1"/>
  <c r="AL20" i="16"/>
  <c r="AN20" i="16" s="1"/>
  <c r="AL21" i="16"/>
  <c r="AL22" i="16"/>
  <c r="AN22" i="16" s="1"/>
  <c r="AL23" i="16"/>
  <c r="AN23" i="16" s="1"/>
  <c r="AL24" i="16"/>
  <c r="AN24" i="16" s="1"/>
  <c r="AL25" i="16"/>
  <c r="AN25" i="16" s="1"/>
  <c r="AL26" i="16"/>
  <c r="AN26" i="16" s="1"/>
  <c r="AL27" i="16"/>
  <c r="AN27" i="16" s="1"/>
  <c r="AL28" i="16"/>
  <c r="AL29" i="16"/>
  <c r="AL30" i="16"/>
  <c r="AN30" i="16" s="1"/>
  <c r="AL31" i="16"/>
  <c r="AL32" i="16"/>
  <c r="AN32" i="16" s="1"/>
  <c r="AL33" i="16"/>
  <c r="AN33" i="16" s="1"/>
  <c r="AL34" i="16"/>
  <c r="AN34" i="16" s="1"/>
  <c r="AL35" i="16"/>
  <c r="AN35" i="16" s="1"/>
  <c r="AL36" i="16"/>
  <c r="AN36" i="16" s="1"/>
  <c r="AL37" i="16"/>
  <c r="AN37" i="16" s="1"/>
  <c r="AL38" i="16"/>
  <c r="AN38" i="16" s="1"/>
  <c r="AL39" i="16"/>
  <c r="AN39" i="16" s="1"/>
  <c r="AL40" i="16"/>
  <c r="AN40" i="16" s="1"/>
  <c r="AL41" i="16"/>
  <c r="AN41" i="16" s="1"/>
  <c r="AL42" i="16"/>
  <c r="AN42" i="16" s="1"/>
  <c r="AL43" i="16"/>
  <c r="AN43" i="16" s="1"/>
  <c r="AL44" i="16"/>
  <c r="AN44" i="16" s="1"/>
  <c r="AL45" i="16"/>
  <c r="AN45" i="16" s="1"/>
  <c r="AL46" i="16"/>
  <c r="AN46" i="16" s="1"/>
  <c r="AL47" i="16"/>
  <c r="AN47" i="16" s="1"/>
  <c r="AL48" i="16"/>
  <c r="AN48" i="16" s="1"/>
  <c r="AL49" i="16"/>
  <c r="AN49" i="16" s="1"/>
  <c r="AL50" i="16"/>
  <c r="AN50" i="16" s="1"/>
  <c r="AL51" i="16"/>
  <c r="AL52" i="16"/>
  <c r="AN52" i="16" s="1"/>
  <c r="AL53" i="16"/>
  <c r="AN53" i="16" s="1"/>
  <c r="AL54" i="16"/>
  <c r="AN54" i="16" s="1"/>
  <c r="AL55" i="16"/>
  <c r="AN55" i="16" s="1"/>
  <c r="AL56" i="16"/>
  <c r="AN56" i="16" s="1"/>
  <c r="AL57" i="16"/>
  <c r="AN57" i="16" s="1"/>
  <c r="AL58" i="16"/>
  <c r="AN58" i="16" s="1"/>
  <c r="AL59" i="16"/>
  <c r="AN59" i="16" s="1"/>
  <c r="AL60" i="16"/>
  <c r="AN60" i="16" s="1"/>
  <c r="AL61" i="16"/>
  <c r="AL62" i="16"/>
  <c r="AN62" i="16" s="1"/>
  <c r="AL63" i="16"/>
  <c r="AN63" i="16" s="1"/>
  <c r="AL64" i="16"/>
  <c r="AN64" i="16" s="1"/>
  <c r="AL65" i="16"/>
  <c r="AN65" i="16" s="1"/>
  <c r="AL66" i="16"/>
  <c r="AN66" i="16" s="1"/>
  <c r="AL67" i="16"/>
  <c r="AN67" i="16" s="1"/>
  <c r="AL68" i="16"/>
  <c r="AN68" i="16" s="1"/>
  <c r="AL69" i="16"/>
  <c r="AN69" i="16" s="1"/>
  <c r="AL70" i="16"/>
  <c r="AN70" i="16" s="1"/>
  <c r="AL71" i="16"/>
  <c r="AN71" i="16" s="1"/>
  <c r="AL72" i="16"/>
  <c r="AN72" i="16" s="1"/>
  <c r="AL73" i="16"/>
  <c r="AN73" i="16" s="1"/>
  <c r="AL74" i="16"/>
  <c r="AN74" i="16" s="1"/>
  <c r="AL75" i="16"/>
  <c r="AN75" i="16" s="1"/>
  <c r="AL76" i="16"/>
  <c r="AN76" i="16" s="1"/>
  <c r="AL77" i="16"/>
  <c r="AN77" i="16" s="1"/>
  <c r="AL78" i="16"/>
  <c r="AN78" i="16" s="1"/>
  <c r="AL79" i="16"/>
  <c r="AN79" i="16" s="1"/>
  <c r="AL80" i="16"/>
  <c r="AN80" i="16" s="1"/>
  <c r="AL81" i="16"/>
  <c r="AN81" i="16" s="1"/>
  <c r="AL82" i="16"/>
  <c r="AN82" i="16" s="1"/>
  <c r="AL83" i="16"/>
  <c r="AL84" i="16"/>
  <c r="AN84" i="16" s="1"/>
  <c r="AL85" i="16"/>
  <c r="AN85" i="16" s="1"/>
  <c r="AL86" i="16"/>
  <c r="AN86" i="16" s="1"/>
  <c r="AL87" i="16"/>
  <c r="AN87" i="16" s="1"/>
  <c r="AL88" i="16"/>
  <c r="AL89" i="16"/>
  <c r="AN89" i="16" s="1"/>
  <c r="AL90" i="16"/>
  <c r="AN90" i="16" s="1"/>
  <c r="AL91" i="16"/>
  <c r="AN91" i="16" s="1"/>
  <c r="AL92" i="16"/>
  <c r="AN92" i="16" s="1"/>
  <c r="AL93" i="16"/>
  <c r="AN93" i="16" s="1"/>
  <c r="AL94" i="16"/>
  <c r="AN94" i="16" s="1"/>
  <c r="AL95" i="16"/>
  <c r="AN95" i="16" s="1"/>
  <c r="AL96" i="16"/>
  <c r="AN96" i="16" s="1"/>
  <c r="AL97" i="16"/>
  <c r="AN97" i="16" s="1"/>
  <c r="AL98" i="16"/>
  <c r="AN98" i="16" s="1"/>
  <c r="AL99" i="16"/>
  <c r="AN99" i="16" s="1"/>
  <c r="AL100" i="16"/>
  <c r="AN100" i="16" s="1"/>
  <c r="AL101" i="16"/>
  <c r="AN101" i="16" s="1"/>
  <c r="AL102" i="16"/>
  <c r="AL103" i="16"/>
  <c r="AN103" i="16" s="1"/>
  <c r="AL104" i="16"/>
  <c r="AN104" i="16" s="1"/>
  <c r="AL105" i="16"/>
  <c r="AL106" i="16"/>
  <c r="AN106" i="16" s="1"/>
  <c r="AL107" i="16"/>
  <c r="AN107" i="16" s="1"/>
  <c r="AL108" i="16"/>
  <c r="AN108" i="16" s="1"/>
  <c r="AL109" i="16"/>
  <c r="AN109" i="16" s="1"/>
  <c r="AL110" i="16"/>
  <c r="AN110" i="16" s="1"/>
  <c r="AL111" i="16"/>
  <c r="AN111" i="16" s="1"/>
  <c r="AL112" i="16"/>
  <c r="AN112" i="16" s="1"/>
  <c r="AL113" i="16"/>
  <c r="AN113" i="16" s="1"/>
  <c r="AL114" i="16"/>
  <c r="AN114" i="16" s="1"/>
  <c r="AL115" i="16"/>
  <c r="AL116" i="16"/>
  <c r="AN116" i="16" s="1"/>
  <c r="AL117" i="16"/>
  <c r="AN117" i="16" s="1"/>
  <c r="AL118" i="16"/>
  <c r="AN118" i="16" s="1"/>
  <c r="AL119" i="16"/>
  <c r="AL120" i="16"/>
  <c r="AN120" i="16" s="1"/>
  <c r="AL121" i="16"/>
  <c r="AN121" i="16" s="1"/>
  <c r="AL122" i="16"/>
  <c r="AN122" i="16" s="1"/>
  <c r="AL123" i="16"/>
  <c r="AN123" i="16" s="1"/>
  <c r="AL124" i="16"/>
  <c r="AN124" i="16" s="1"/>
  <c r="AL125" i="16"/>
  <c r="AN125" i="16" s="1"/>
  <c r="AL126" i="16"/>
  <c r="AN126" i="16" s="1"/>
  <c r="AL127" i="16"/>
  <c r="AN127" i="16" s="1"/>
  <c r="AL128" i="16"/>
  <c r="AN128" i="16" s="1"/>
  <c r="AL129" i="16"/>
  <c r="AN129" i="16" s="1"/>
  <c r="AL130" i="16"/>
  <c r="AL131" i="16"/>
  <c r="AN131" i="16" s="1"/>
  <c r="AL132" i="16"/>
  <c r="AN132" i="16" s="1"/>
  <c r="AL133" i="16"/>
  <c r="AN133" i="16" s="1"/>
  <c r="AL134" i="16"/>
  <c r="AN134" i="16" s="1"/>
  <c r="AL135" i="16"/>
  <c r="AN135" i="16" s="1"/>
  <c r="AL136" i="16"/>
  <c r="AN136" i="16" s="1"/>
  <c r="AL137" i="16"/>
  <c r="AN137" i="16" s="1"/>
  <c r="AL138" i="16"/>
  <c r="AN138" i="16" s="1"/>
  <c r="AL139" i="16"/>
  <c r="AN139" i="16" s="1"/>
  <c r="AL140" i="16"/>
  <c r="AN140" i="16" s="1"/>
  <c r="AL141" i="16"/>
  <c r="AN141" i="16" s="1"/>
  <c r="AL142" i="16"/>
  <c r="AN142" i="16" s="1"/>
  <c r="AL143" i="16"/>
  <c r="AN143" i="16" s="1"/>
  <c r="AL144" i="16"/>
  <c r="AN144" i="16" s="1"/>
  <c r="AL145" i="16"/>
  <c r="AN145" i="16" s="1"/>
  <c r="AL146" i="16"/>
  <c r="AN146" i="16" s="1"/>
  <c r="AL147" i="16"/>
  <c r="AN147" i="16" s="1"/>
  <c r="AL148" i="16"/>
  <c r="AN148" i="16" s="1"/>
  <c r="AL149" i="16"/>
  <c r="AN149" i="16" s="1"/>
  <c r="AL150" i="16"/>
  <c r="AN150" i="16" s="1"/>
  <c r="AL151" i="16"/>
  <c r="AN151" i="16" s="1"/>
  <c r="AL152" i="16"/>
  <c r="AN152" i="16" s="1"/>
  <c r="AL153" i="16"/>
  <c r="AN153" i="16" s="1"/>
  <c r="AL154" i="16"/>
  <c r="AN154" i="16" s="1"/>
  <c r="AL155" i="16"/>
  <c r="AL156" i="16"/>
  <c r="AN156" i="16" s="1"/>
  <c r="AL157" i="16"/>
  <c r="AN157" i="16" s="1"/>
  <c r="AL158" i="16"/>
  <c r="AL159" i="16"/>
  <c r="AN159" i="16" s="1"/>
  <c r="AL160" i="16"/>
  <c r="AN160" i="16" s="1"/>
  <c r="AL161" i="16"/>
  <c r="AN161" i="16" s="1"/>
  <c r="AL162" i="16"/>
  <c r="AN162" i="16" s="1"/>
  <c r="AL163" i="16"/>
  <c r="AN163" i="16" s="1"/>
  <c r="AL164" i="16"/>
  <c r="AN164" i="16" s="1"/>
  <c r="AL165" i="16"/>
  <c r="AN165" i="16" s="1"/>
  <c r="AL166" i="16"/>
  <c r="AN166" i="16" s="1"/>
  <c r="AL167" i="16"/>
  <c r="AL168" i="16"/>
  <c r="AL169" i="16"/>
  <c r="AL170" i="16"/>
  <c r="AN170" i="16" s="1"/>
  <c r="AL171" i="16"/>
  <c r="AN171" i="16" s="1"/>
  <c r="AL172" i="16"/>
  <c r="AL173" i="16"/>
  <c r="AN173" i="16" s="1"/>
  <c r="AL174" i="16"/>
  <c r="AN174" i="16" s="1"/>
  <c r="AL175" i="16"/>
  <c r="AN175" i="16" s="1"/>
  <c r="AL176" i="16"/>
  <c r="AN176" i="16" s="1"/>
  <c r="AL177" i="16"/>
  <c r="AN177" i="16" s="1"/>
  <c r="AL178" i="16"/>
  <c r="AN178" i="16" s="1"/>
  <c r="AL179" i="16"/>
  <c r="AN179" i="16" s="1"/>
  <c r="AL180" i="16"/>
  <c r="AN180" i="16" s="1"/>
  <c r="AL181" i="16"/>
  <c r="AN181" i="16" s="1"/>
  <c r="AL182" i="16"/>
  <c r="AN182" i="16" s="1"/>
  <c r="AL183" i="16"/>
  <c r="AN183" i="16" s="1"/>
  <c r="AL184" i="16"/>
  <c r="AN184" i="16" s="1"/>
  <c r="AL185" i="16"/>
  <c r="AN185" i="16" s="1"/>
  <c r="AL186" i="16"/>
  <c r="AN186" i="16" s="1"/>
  <c r="AL187" i="16"/>
  <c r="AN187" i="16" s="1"/>
  <c r="AL188" i="16"/>
  <c r="AN188" i="16" s="1"/>
  <c r="AL189" i="16"/>
  <c r="AN189" i="16" s="1"/>
  <c r="AL190" i="16"/>
  <c r="AN190" i="16" s="1"/>
  <c r="AL191" i="16"/>
  <c r="AN191" i="16" s="1"/>
  <c r="AL192" i="16"/>
  <c r="AN192" i="16" s="1"/>
  <c r="AL193" i="16"/>
  <c r="AL194" i="16"/>
  <c r="AN194" i="16" s="1"/>
  <c r="AL195" i="16"/>
  <c r="AN195" i="16" s="1"/>
  <c r="AL196" i="16"/>
  <c r="AN196" i="16" s="1"/>
  <c r="AL197" i="16"/>
  <c r="AL198" i="16"/>
  <c r="AL199" i="16"/>
  <c r="AN199" i="16" s="1"/>
  <c r="AL200" i="16"/>
  <c r="AN200" i="16" s="1"/>
  <c r="AL201" i="16"/>
  <c r="AN201" i="16" s="1"/>
  <c r="AL202" i="16"/>
  <c r="AN202" i="16" s="1"/>
  <c r="AL203" i="16"/>
  <c r="AN203" i="16" s="1"/>
  <c r="AL204" i="16"/>
  <c r="AL205" i="16"/>
  <c r="AN205" i="16" s="1"/>
  <c r="AL206" i="16"/>
  <c r="AN206" i="16" s="1"/>
  <c r="AL207" i="16"/>
  <c r="AN207" i="16" s="1"/>
  <c r="AL208" i="16"/>
  <c r="AN208" i="16" s="1"/>
  <c r="AL209" i="16"/>
  <c r="AN209" i="16" s="1"/>
  <c r="AL210" i="16"/>
  <c r="AN210" i="16" s="1"/>
  <c r="AL211" i="16"/>
  <c r="AN211" i="16" s="1"/>
  <c r="AL212" i="16"/>
  <c r="AL213" i="16"/>
  <c r="AN213" i="16" s="1"/>
  <c r="AL214" i="16"/>
  <c r="AN214" i="16" s="1"/>
  <c r="AL215" i="16"/>
  <c r="AN215" i="16" s="1"/>
  <c r="AL216" i="16"/>
  <c r="AN216" i="16" s="1"/>
  <c r="AL217" i="16"/>
  <c r="AN217" i="16" s="1"/>
  <c r="AL218" i="16"/>
  <c r="AN218" i="16" s="1"/>
  <c r="AL219" i="16"/>
  <c r="AN219" i="16" s="1"/>
  <c r="AL220" i="16"/>
  <c r="AN220" i="16" s="1"/>
  <c r="AL221" i="16"/>
  <c r="AN221" i="16" s="1"/>
  <c r="AL222" i="16"/>
  <c r="AN222" i="16" s="1"/>
  <c r="AL223" i="16"/>
  <c r="AN223" i="16" s="1"/>
  <c r="AL224" i="16"/>
  <c r="AN224" i="16" s="1"/>
  <c r="AL225" i="16"/>
  <c r="AN225" i="16" s="1"/>
  <c r="AL226" i="16"/>
  <c r="AL227" i="16"/>
  <c r="AN227" i="16" s="1"/>
  <c r="AL228" i="16"/>
  <c r="AN228" i="16" s="1"/>
  <c r="AL229" i="16"/>
  <c r="AN229" i="16" s="1"/>
  <c r="AL230" i="16"/>
  <c r="AL231" i="16"/>
  <c r="AN231" i="16" s="1"/>
  <c r="AL232" i="16"/>
  <c r="AN232" i="16" s="1"/>
  <c r="AL233" i="16"/>
  <c r="AN233" i="16" s="1"/>
  <c r="AL234" i="16"/>
  <c r="AL235" i="16"/>
  <c r="AL236" i="16"/>
  <c r="AN236" i="16" s="1"/>
  <c r="AL237" i="16"/>
  <c r="AN237" i="16" s="1"/>
  <c r="AL238" i="16"/>
  <c r="AN238" i="16" s="1"/>
  <c r="AL239" i="16"/>
  <c r="AN239" i="16" s="1"/>
  <c r="AL240" i="16"/>
  <c r="AN240" i="16" s="1"/>
  <c r="AL241" i="16"/>
  <c r="AN241" i="16" s="1"/>
  <c r="AL242" i="16"/>
  <c r="AN242" i="16" s="1"/>
  <c r="AL243" i="16"/>
  <c r="AN243" i="16" s="1"/>
  <c r="AL244" i="16"/>
  <c r="AN244" i="16" s="1"/>
  <c r="AL245" i="16"/>
  <c r="AN245" i="16" s="1"/>
  <c r="AL246" i="16"/>
  <c r="AL247" i="16"/>
  <c r="AL248" i="16"/>
  <c r="AN248" i="16" s="1"/>
  <c r="AK6" i="16"/>
  <c r="AK6" i="15"/>
  <c r="AK10" i="15" s="1"/>
  <c r="AM10" i="15" s="1"/>
  <c r="AK6" i="14"/>
  <c r="AK18" i="14" s="1"/>
  <c r="AM18" i="14" s="1"/>
  <c r="AK6" i="13"/>
  <c r="AK10" i="13" s="1"/>
  <c r="AM10" i="13" s="1"/>
  <c r="AK6" i="12"/>
  <c r="AK112" i="12" s="1"/>
  <c r="AM112" i="12" s="1"/>
  <c r="T7" i="16"/>
  <c r="AD7" i="16" s="1"/>
  <c r="T8" i="16"/>
  <c r="AD8" i="16" s="1"/>
  <c r="T9" i="16"/>
  <c r="AD9" i="16" s="1"/>
  <c r="T10" i="16"/>
  <c r="AD10" i="16" s="1"/>
  <c r="T11" i="16"/>
  <c r="AD11" i="16" s="1"/>
  <c r="T12" i="16"/>
  <c r="AD12" i="16" s="1"/>
  <c r="T13" i="16"/>
  <c r="AD13" i="16" s="1"/>
  <c r="T14" i="16"/>
  <c r="AD14" i="16" s="1"/>
  <c r="T15" i="16"/>
  <c r="AD15" i="16" s="1"/>
  <c r="T16" i="16"/>
  <c r="AD16" i="16" s="1"/>
  <c r="T17" i="16"/>
  <c r="AD17" i="16" s="1"/>
  <c r="T18" i="16"/>
  <c r="AD18" i="16" s="1"/>
  <c r="T19" i="16"/>
  <c r="AD19" i="16" s="1"/>
  <c r="T20" i="16"/>
  <c r="AD20" i="16" s="1"/>
  <c r="T21" i="16"/>
  <c r="AD21" i="16" s="1"/>
  <c r="T22" i="16"/>
  <c r="AD22" i="16" s="1"/>
  <c r="T23" i="16"/>
  <c r="AD23" i="16" s="1"/>
  <c r="T24" i="16"/>
  <c r="AD24" i="16" s="1"/>
  <c r="T25" i="16"/>
  <c r="AD25" i="16" s="1"/>
  <c r="T26" i="16"/>
  <c r="AD26" i="16" s="1"/>
  <c r="T27" i="16"/>
  <c r="AD27" i="16" s="1"/>
  <c r="T28" i="16"/>
  <c r="AD28" i="16" s="1"/>
  <c r="T29" i="16"/>
  <c r="AD29" i="16" s="1"/>
  <c r="T30" i="16"/>
  <c r="AD30" i="16" s="1"/>
  <c r="T31" i="16"/>
  <c r="AD31" i="16" s="1"/>
  <c r="T32" i="16"/>
  <c r="AD32" i="16" s="1"/>
  <c r="T33" i="16"/>
  <c r="AD33" i="16" s="1"/>
  <c r="T34" i="16"/>
  <c r="AD34" i="16" s="1"/>
  <c r="T35" i="16"/>
  <c r="AD35" i="16" s="1"/>
  <c r="T36" i="16"/>
  <c r="AD36" i="16" s="1"/>
  <c r="T37" i="16"/>
  <c r="AD37" i="16" s="1"/>
  <c r="T38" i="16"/>
  <c r="AD38" i="16" s="1"/>
  <c r="T39" i="16"/>
  <c r="AD39" i="16" s="1"/>
  <c r="T40" i="16"/>
  <c r="AD40" i="16" s="1"/>
  <c r="T41" i="16"/>
  <c r="AD41" i="16" s="1"/>
  <c r="T42" i="16"/>
  <c r="AD42" i="16" s="1"/>
  <c r="T43" i="16"/>
  <c r="AD43" i="16" s="1"/>
  <c r="T44" i="16"/>
  <c r="AD44" i="16" s="1"/>
  <c r="T45" i="16"/>
  <c r="AD45" i="16" s="1"/>
  <c r="T46" i="16"/>
  <c r="AD46" i="16" s="1"/>
  <c r="T47" i="16"/>
  <c r="AD47" i="16" s="1"/>
  <c r="T48" i="16"/>
  <c r="AD48" i="16" s="1"/>
  <c r="T49" i="16"/>
  <c r="AD49" i="16" s="1"/>
  <c r="T50" i="16"/>
  <c r="AD50" i="16" s="1"/>
  <c r="T51" i="16"/>
  <c r="AD51" i="16" s="1"/>
  <c r="T52" i="16"/>
  <c r="AD52" i="16" s="1"/>
  <c r="T53" i="16"/>
  <c r="AD53" i="16" s="1"/>
  <c r="T54" i="16"/>
  <c r="AD54" i="16" s="1"/>
  <c r="T55" i="16"/>
  <c r="AD55" i="16" s="1"/>
  <c r="T56" i="16"/>
  <c r="AD56" i="16" s="1"/>
  <c r="T57" i="16"/>
  <c r="AD57" i="16" s="1"/>
  <c r="T58" i="16"/>
  <c r="AD58" i="16" s="1"/>
  <c r="T59" i="16"/>
  <c r="AD59" i="16" s="1"/>
  <c r="T60" i="16"/>
  <c r="AD60" i="16" s="1"/>
  <c r="T61" i="16"/>
  <c r="T62" i="16"/>
  <c r="AD62" i="16" s="1"/>
  <c r="T63" i="16"/>
  <c r="AD63" i="16" s="1"/>
  <c r="T64" i="16"/>
  <c r="AD64" i="16" s="1"/>
  <c r="T65" i="16"/>
  <c r="AD65" i="16" s="1"/>
  <c r="T66" i="16"/>
  <c r="AD66" i="16" s="1"/>
  <c r="T67" i="16"/>
  <c r="AD67" i="16" s="1"/>
  <c r="T68" i="16"/>
  <c r="AD68" i="16" s="1"/>
  <c r="T69" i="16"/>
  <c r="AD69" i="16" s="1"/>
  <c r="T70" i="16"/>
  <c r="AD70" i="16" s="1"/>
  <c r="T71" i="16"/>
  <c r="AD71" i="16" s="1"/>
  <c r="T72" i="16"/>
  <c r="AD72" i="16" s="1"/>
  <c r="T73" i="16"/>
  <c r="AD73" i="16" s="1"/>
  <c r="T74" i="16"/>
  <c r="AD74" i="16" s="1"/>
  <c r="T75" i="16"/>
  <c r="AD75" i="16" s="1"/>
  <c r="T76" i="16"/>
  <c r="AD76" i="16" s="1"/>
  <c r="T77" i="16"/>
  <c r="AD77" i="16" s="1"/>
  <c r="T78" i="16"/>
  <c r="AD78" i="16" s="1"/>
  <c r="T79" i="16"/>
  <c r="AD79" i="16" s="1"/>
  <c r="T80" i="16"/>
  <c r="AD80" i="16" s="1"/>
  <c r="T81" i="16"/>
  <c r="AD81" i="16" s="1"/>
  <c r="T82" i="16"/>
  <c r="AD82" i="16" s="1"/>
  <c r="T83" i="16"/>
  <c r="AD83" i="16" s="1"/>
  <c r="T84" i="16"/>
  <c r="AD84" i="16" s="1"/>
  <c r="T85" i="16"/>
  <c r="AD85" i="16" s="1"/>
  <c r="T86" i="16"/>
  <c r="AD86" i="16" s="1"/>
  <c r="T87" i="16"/>
  <c r="AD87" i="16" s="1"/>
  <c r="T88" i="16"/>
  <c r="AD88" i="16" s="1"/>
  <c r="T89" i="16"/>
  <c r="AD89" i="16" s="1"/>
  <c r="T90" i="16"/>
  <c r="AD90" i="16" s="1"/>
  <c r="T91" i="16"/>
  <c r="AD91" i="16" s="1"/>
  <c r="T92" i="16"/>
  <c r="AD92" i="16" s="1"/>
  <c r="T93" i="16"/>
  <c r="AD93" i="16" s="1"/>
  <c r="T94" i="16"/>
  <c r="AD94" i="16" s="1"/>
  <c r="T95" i="16"/>
  <c r="AD95" i="16" s="1"/>
  <c r="T96" i="16"/>
  <c r="AD96" i="16" s="1"/>
  <c r="T97" i="16"/>
  <c r="AD97" i="16" s="1"/>
  <c r="T98" i="16"/>
  <c r="AD98" i="16" s="1"/>
  <c r="T99" i="16"/>
  <c r="AD99" i="16" s="1"/>
  <c r="T100" i="16"/>
  <c r="AD100" i="16" s="1"/>
  <c r="T101" i="16"/>
  <c r="AD101" i="16" s="1"/>
  <c r="T102" i="16"/>
  <c r="AD102" i="16" s="1"/>
  <c r="T103" i="16"/>
  <c r="AD103" i="16" s="1"/>
  <c r="T104" i="16"/>
  <c r="AD104" i="16" s="1"/>
  <c r="T105" i="16"/>
  <c r="AD105" i="16" s="1"/>
  <c r="T106" i="16"/>
  <c r="AD106" i="16" s="1"/>
  <c r="T107" i="16"/>
  <c r="AD107" i="16" s="1"/>
  <c r="T108" i="16"/>
  <c r="AD108" i="16" s="1"/>
  <c r="T109" i="16"/>
  <c r="AD109" i="16" s="1"/>
  <c r="T110" i="16"/>
  <c r="AD110" i="16" s="1"/>
  <c r="T111" i="16"/>
  <c r="AD111" i="16" s="1"/>
  <c r="T112" i="16"/>
  <c r="AD112" i="16" s="1"/>
  <c r="T113" i="16"/>
  <c r="AD113" i="16" s="1"/>
  <c r="T114" i="16"/>
  <c r="AD114" i="16" s="1"/>
  <c r="T115" i="16"/>
  <c r="AD115" i="16" s="1"/>
  <c r="T116" i="16"/>
  <c r="AD116" i="16" s="1"/>
  <c r="T117" i="16"/>
  <c r="AD117" i="16" s="1"/>
  <c r="T118" i="16"/>
  <c r="AD118" i="16" s="1"/>
  <c r="T119" i="16"/>
  <c r="AD119" i="16" s="1"/>
  <c r="T120" i="16"/>
  <c r="AD120" i="16" s="1"/>
  <c r="T121" i="16"/>
  <c r="AD121" i="16" s="1"/>
  <c r="T122" i="16"/>
  <c r="AD122" i="16" s="1"/>
  <c r="T123" i="16"/>
  <c r="AD123" i="16" s="1"/>
  <c r="T124" i="16"/>
  <c r="AD124" i="16" s="1"/>
  <c r="T125" i="16"/>
  <c r="AD125" i="16" s="1"/>
  <c r="T126" i="16"/>
  <c r="AD126" i="16" s="1"/>
  <c r="T127" i="16"/>
  <c r="AD127" i="16" s="1"/>
  <c r="T128" i="16"/>
  <c r="AD128" i="16" s="1"/>
  <c r="T129" i="16"/>
  <c r="AD129" i="16" s="1"/>
  <c r="T130" i="16"/>
  <c r="AD130" i="16" s="1"/>
  <c r="T131" i="16"/>
  <c r="AD131" i="16" s="1"/>
  <c r="T132" i="16"/>
  <c r="AD132" i="16" s="1"/>
  <c r="T133" i="16"/>
  <c r="AD133" i="16" s="1"/>
  <c r="T134" i="16"/>
  <c r="AD134" i="16" s="1"/>
  <c r="T135" i="16"/>
  <c r="AD135" i="16" s="1"/>
  <c r="T136" i="16"/>
  <c r="AD136" i="16" s="1"/>
  <c r="T137" i="16"/>
  <c r="AD137" i="16" s="1"/>
  <c r="T138" i="16"/>
  <c r="AD138" i="16" s="1"/>
  <c r="T139" i="16"/>
  <c r="AD139" i="16" s="1"/>
  <c r="T140" i="16"/>
  <c r="AD140" i="16" s="1"/>
  <c r="T141" i="16"/>
  <c r="AD141" i="16" s="1"/>
  <c r="T142" i="16"/>
  <c r="AD142" i="16" s="1"/>
  <c r="T143" i="16"/>
  <c r="AD143" i="16" s="1"/>
  <c r="T144" i="16"/>
  <c r="AD144" i="16" s="1"/>
  <c r="T145" i="16"/>
  <c r="AD145" i="16" s="1"/>
  <c r="T146" i="16"/>
  <c r="AD146" i="16" s="1"/>
  <c r="T147" i="16"/>
  <c r="AD147" i="16" s="1"/>
  <c r="T148" i="16"/>
  <c r="AD148" i="16" s="1"/>
  <c r="T149" i="16"/>
  <c r="AD149" i="16" s="1"/>
  <c r="T150" i="16"/>
  <c r="AD150" i="16" s="1"/>
  <c r="T151" i="16"/>
  <c r="AD151" i="16" s="1"/>
  <c r="T152" i="16"/>
  <c r="AD152" i="16" s="1"/>
  <c r="T153" i="16"/>
  <c r="AD153" i="16" s="1"/>
  <c r="T154" i="16"/>
  <c r="AD154" i="16" s="1"/>
  <c r="T155" i="16"/>
  <c r="AD155" i="16" s="1"/>
  <c r="T156" i="16"/>
  <c r="AD156" i="16" s="1"/>
  <c r="T157" i="16"/>
  <c r="AD157" i="16" s="1"/>
  <c r="T158" i="16"/>
  <c r="AD158" i="16" s="1"/>
  <c r="T159" i="16"/>
  <c r="AD159" i="16" s="1"/>
  <c r="T160" i="16"/>
  <c r="AD160" i="16" s="1"/>
  <c r="T161" i="16"/>
  <c r="AD161" i="16" s="1"/>
  <c r="T162" i="16"/>
  <c r="AD162" i="16" s="1"/>
  <c r="T163" i="16"/>
  <c r="AD163" i="16" s="1"/>
  <c r="T164" i="16"/>
  <c r="AD164" i="16" s="1"/>
  <c r="T165" i="16"/>
  <c r="AD165" i="16" s="1"/>
  <c r="T166" i="16"/>
  <c r="AD166" i="16" s="1"/>
  <c r="T167" i="16"/>
  <c r="AD167" i="16" s="1"/>
  <c r="T168" i="16"/>
  <c r="AD168" i="16" s="1"/>
  <c r="T169" i="16"/>
  <c r="AD169" i="16" s="1"/>
  <c r="T170" i="16"/>
  <c r="AD170" i="16" s="1"/>
  <c r="T171" i="16"/>
  <c r="AD171" i="16" s="1"/>
  <c r="T172" i="16"/>
  <c r="AD172" i="16" s="1"/>
  <c r="T173" i="16"/>
  <c r="AD173" i="16" s="1"/>
  <c r="T174" i="16"/>
  <c r="AD174" i="16" s="1"/>
  <c r="T175" i="16"/>
  <c r="AD175" i="16" s="1"/>
  <c r="T176" i="16"/>
  <c r="AD176" i="16" s="1"/>
  <c r="T177" i="16"/>
  <c r="AD177" i="16" s="1"/>
  <c r="T178" i="16"/>
  <c r="AD178" i="16" s="1"/>
  <c r="T179" i="16"/>
  <c r="AD179" i="16" s="1"/>
  <c r="T180" i="16"/>
  <c r="AD180" i="16" s="1"/>
  <c r="T181" i="16"/>
  <c r="AD181" i="16" s="1"/>
  <c r="T182" i="16"/>
  <c r="AD182" i="16" s="1"/>
  <c r="T183" i="16"/>
  <c r="AD183" i="16" s="1"/>
  <c r="T184" i="16"/>
  <c r="AD184" i="16" s="1"/>
  <c r="T185" i="16"/>
  <c r="AD185" i="16" s="1"/>
  <c r="T186" i="16"/>
  <c r="AD186" i="16" s="1"/>
  <c r="T187" i="16"/>
  <c r="AD187" i="16" s="1"/>
  <c r="T188" i="16"/>
  <c r="AD188" i="16" s="1"/>
  <c r="T189" i="16"/>
  <c r="AD189" i="16" s="1"/>
  <c r="T190" i="16"/>
  <c r="AD190" i="16" s="1"/>
  <c r="T191" i="16"/>
  <c r="AD191" i="16" s="1"/>
  <c r="T192" i="16"/>
  <c r="AD192" i="16" s="1"/>
  <c r="T193" i="16"/>
  <c r="AD193" i="16" s="1"/>
  <c r="T194" i="16"/>
  <c r="AD194" i="16" s="1"/>
  <c r="T195" i="16"/>
  <c r="AD195" i="16" s="1"/>
  <c r="T196" i="16"/>
  <c r="AD196" i="16" s="1"/>
  <c r="T197" i="16"/>
  <c r="AD197" i="16" s="1"/>
  <c r="T198" i="16"/>
  <c r="AD198" i="16" s="1"/>
  <c r="T199" i="16"/>
  <c r="AD199" i="16" s="1"/>
  <c r="T200" i="16"/>
  <c r="AD200" i="16" s="1"/>
  <c r="T201" i="16"/>
  <c r="AD201" i="16" s="1"/>
  <c r="T202" i="16"/>
  <c r="AD202" i="16" s="1"/>
  <c r="T203" i="16"/>
  <c r="AD203" i="16" s="1"/>
  <c r="T204" i="16"/>
  <c r="AD204" i="16" s="1"/>
  <c r="T205" i="16"/>
  <c r="AD205" i="16" s="1"/>
  <c r="T206" i="16"/>
  <c r="AD206" i="16" s="1"/>
  <c r="T207" i="16"/>
  <c r="AD207" i="16" s="1"/>
  <c r="T208" i="16"/>
  <c r="AD208" i="16" s="1"/>
  <c r="T209" i="16"/>
  <c r="AD209" i="16" s="1"/>
  <c r="T210" i="16"/>
  <c r="AD210" i="16" s="1"/>
  <c r="T211" i="16"/>
  <c r="AD211" i="16" s="1"/>
  <c r="T212" i="16"/>
  <c r="AD212" i="16" s="1"/>
  <c r="T213" i="16"/>
  <c r="AD213" i="16" s="1"/>
  <c r="T214" i="16"/>
  <c r="AD214" i="16" s="1"/>
  <c r="T215" i="16"/>
  <c r="AD215" i="16" s="1"/>
  <c r="T216" i="16"/>
  <c r="AD216" i="16" s="1"/>
  <c r="T217" i="16"/>
  <c r="AD217" i="16" s="1"/>
  <c r="T218" i="16"/>
  <c r="AD218" i="16" s="1"/>
  <c r="T219" i="16"/>
  <c r="AD219" i="16" s="1"/>
  <c r="T220" i="16"/>
  <c r="AD220" i="16" s="1"/>
  <c r="T221" i="16"/>
  <c r="AD221" i="16" s="1"/>
  <c r="T222" i="16"/>
  <c r="AD222" i="16" s="1"/>
  <c r="T223" i="16"/>
  <c r="AD223" i="16" s="1"/>
  <c r="T224" i="16"/>
  <c r="AD224" i="16" s="1"/>
  <c r="T225" i="16"/>
  <c r="AD225" i="16" s="1"/>
  <c r="T226" i="16"/>
  <c r="AD226" i="16" s="1"/>
  <c r="T227" i="16"/>
  <c r="AD227" i="16" s="1"/>
  <c r="T228" i="16"/>
  <c r="AD228" i="16" s="1"/>
  <c r="T229" i="16"/>
  <c r="AD229" i="16" s="1"/>
  <c r="T230" i="16"/>
  <c r="AD230" i="16" s="1"/>
  <c r="T231" i="16"/>
  <c r="AD231" i="16" s="1"/>
  <c r="T232" i="16"/>
  <c r="AD232" i="16" s="1"/>
  <c r="T233" i="16"/>
  <c r="AD233" i="16" s="1"/>
  <c r="T234" i="16"/>
  <c r="T235" i="16"/>
  <c r="AD235" i="16" s="1"/>
  <c r="T236" i="16"/>
  <c r="AD236" i="16" s="1"/>
  <c r="T237" i="16"/>
  <c r="AD237" i="16" s="1"/>
  <c r="T238" i="16"/>
  <c r="AD238" i="16" s="1"/>
  <c r="T239" i="16"/>
  <c r="AD239" i="16" s="1"/>
  <c r="T240" i="16"/>
  <c r="AD240" i="16" s="1"/>
  <c r="T241" i="16"/>
  <c r="AD241" i="16" s="1"/>
  <c r="T242" i="16"/>
  <c r="AD242" i="16" s="1"/>
  <c r="T243" i="16"/>
  <c r="AD243" i="16" s="1"/>
  <c r="T244" i="16"/>
  <c r="AD244" i="16" s="1"/>
  <c r="T245" i="16"/>
  <c r="AD245" i="16" s="1"/>
  <c r="T246" i="16"/>
  <c r="AD246" i="16" s="1"/>
  <c r="T247" i="16"/>
  <c r="AD247" i="16" s="1"/>
  <c r="T248" i="16"/>
  <c r="AD248" i="16" s="1"/>
  <c r="W7" i="14"/>
  <c r="AA7" i="14" s="1"/>
  <c r="W8" i="14"/>
  <c r="AA8" i="14" s="1"/>
  <c r="W9" i="14"/>
  <c r="AA9" i="14" s="1"/>
  <c r="W10" i="14"/>
  <c r="AA10" i="14" s="1"/>
  <c r="W11" i="14"/>
  <c r="AA11" i="14" s="1"/>
  <c r="W12" i="14"/>
  <c r="AA12" i="14" s="1"/>
  <c r="W13" i="14"/>
  <c r="AA13" i="14" s="1"/>
  <c r="W14" i="14"/>
  <c r="AA14" i="14" s="1"/>
  <c r="W15" i="14"/>
  <c r="AA15" i="14" s="1"/>
  <c r="W16" i="14"/>
  <c r="AA16" i="14" s="1"/>
  <c r="W17" i="14"/>
  <c r="AA17" i="14" s="1"/>
  <c r="W18" i="14"/>
  <c r="AA18" i="14" s="1"/>
  <c r="W19" i="14"/>
  <c r="AA19" i="14" s="1"/>
  <c r="W20" i="14"/>
  <c r="AA20" i="14" s="1"/>
  <c r="W21" i="14"/>
  <c r="AA21" i="14" s="1"/>
  <c r="W22" i="14"/>
  <c r="AA22" i="14" s="1"/>
  <c r="W23" i="14"/>
  <c r="AA23" i="14" s="1"/>
  <c r="W24" i="14"/>
  <c r="AA24" i="14" s="1"/>
  <c r="W25" i="14"/>
  <c r="AA25" i="14" s="1"/>
  <c r="W26" i="14"/>
  <c r="AA26" i="14" s="1"/>
  <c r="W27" i="14"/>
  <c r="AA27" i="14" s="1"/>
  <c r="W28" i="14"/>
  <c r="AA28" i="14" s="1"/>
  <c r="W29" i="14"/>
  <c r="AA29" i="14" s="1"/>
  <c r="W30" i="14"/>
  <c r="AA30" i="14" s="1"/>
  <c r="W31" i="14"/>
  <c r="AA31" i="14" s="1"/>
  <c r="W32" i="14"/>
  <c r="AA32" i="14" s="1"/>
  <c r="W33" i="14"/>
  <c r="AA33" i="14" s="1"/>
  <c r="W34" i="14"/>
  <c r="AA34" i="14" s="1"/>
  <c r="W35" i="14"/>
  <c r="AA35" i="14" s="1"/>
  <c r="W36" i="14"/>
  <c r="AA36" i="14" s="1"/>
  <c r="W37" i="14"/>
  <c r="AA37" i="14" s="1"/>
  <c r="W38" i="14"/>
  <c r="AA38" i="14" s="1"/>
  <c r="W39" i="14"/>
  <c r="AA39" i="14" s="1"/>
  <c r="W40" i="14"/>
  <c r="AA40" i="14" s="1"/>
  <c r="W41" i="14"/>
  <c r="AA41" i="14" s="1"/>
  <c r="W42" i="14"/>
  <c r="AA42" i="14" s="1"/>
  <c r="W43" i="14"/>
  <c r="AA43" i="14" s="1"/>
  <c r="W44" i="14"/>
  <c r="AA44" i="14" s="1"/>
  <c r="W45" i="14"/>
  <c r="AA45" i="14" s="1"/>
  <c r="W46" i="14"/>
  <c r="AA46" i="14" s="1"/>
  <c r="X7" i="12"/>
  <c r="AB7" i="12" s="1"/>
  <c r="X8" i="12"/>
  <c r="X9" i="12"/>
  <c r="AB9" i="12" s="1"/>
  <c r="X10" i="12"/>
  <c r="AB10" i="12" s="1"/>
  <c r="X11" i="12"/>
  <c r="X12" i="12"/>
  <c r="X13" i="12"/>
  <c r="AB13" i="12" s="1"/>
  <c r="X14" i="12"/>
  <c r="AB14" i="12" s="1"/>
  <c r="X15" i="12"/>
  <c r="AB15" i="12" s="1"/>
  <c r="X16" i="12"/>
  <c r="AB16" i="12" s="1"/>
  <c r="X17" i="12"/>
  <c r="AB17" i="12" s="1"/>
  <c r="X18" i="12"/>
  <c r="AB18" i="12" s="1"/>
  <c r="X19" i="12"/>
  <c r="AB19" i="12" s="1"/>
  <c r="X20" i="12"/>
  <c r="AB20" i="12" s="1"/>
  <c r="X21" i="12"/>
  <c r="AB21" i="12" s="1"/>
  <c r="X22" i="12"/>
  <c r="AB22" i="12" s="1"/>
  <c r="X23" i="12"/>
  <c r="AB23" i="12" s="1"/>
  <c r="X24" i="12"/>
  <c r="AB24" i="12" s="1"/>
  <c r="X25" i="12"/>
  <c r="AB25" i="12" s="1"/>
  <c r="X26" i="12"/>
  <c r="AB26" i="12" s="1"/>
  <c r="X27" i="12"/>
  <c r="AB27" i="12" s="1"/>
  <c r="X28" i="12"/>
  <c r="AB28" i="12" s="1"/>
  <c r="X29" i="12"/>
  <c r="AB29" i="12" s="1"/>
  <c r="X30" i="12"/>
  <c r="AB30" i="12" s="1"/>
  <c r="X31" i="12"/>
  <c r="AB31" i="12" s="1"/>
  <c r="X32" i="12"/>
  <c r="X33" i="12"/>
  <c r="AB33" i="12" s="1"/>
  <c r="X34" i="12"/>
  <c r="X35" i="12"/>
  <c r="AB35" i="12" s="1"/>
  <c r="X36" i="12"/>
  <c r="AB36" i="12" s="1"/>
  <c r="X37" i="12"/>
  <c r="X38" i="12"/>
  <c r="AB38" i="12" s="1"/>
  <c r="X39" i="12"/>
  <c r="AB39" i="12" s="1"/>
  <c r="X40" i="12"/>
  <c r="AB40" i="12" s="1"/>
  <c r="X41" i="12"/>
  <c r="AB41" i="12" s="1"/>
  <c r="X42" i="12"/>
  <c r="X43" i="12"/>
  <c r="AB43" i="12" s="1"/>
  <c r="X44" i="12"/>
  <c r="X45" i="12"/>
  <c r="AB45" i="12" s="1"/>
  <c r="X46" i="12"/>
  <c r="AB46" i="12" s="1"/>
  <c r="X47" i="12"/>
  <c r="AB47" i="12" s="1"/>
  <c r="X48" i="12"/>
  <c r="AB48" i="12" s="1"/>
  <c r="X49" i="12"/>
  <c r="X50" i="12"/>
  <c r="AB50" i="12" s="1"/>
  <c r="X51" i="12"/>
  <c r="AB51" i="12" s="1"/>
  <c r="X52" i="12"/>
  <c r="X53" i="12"/>
  <c r="X54" i="12"/>
  <c r="AB54" i="12" s="1"/>
  <c r="X55" i="12"/>
  <c r="AB55" i="12" s="1"/>
  <c r="X56" i="12"/>
  <c r="AB56" i="12" s="1"/>
  <c r="X57" i="12"/>
  <c r="AB57" i="12" s="1"/>
  <c r="X58" i="12"/>
  <c r="X59" i="12"/>
  <c r="AB59" i="12" s="1"/>
  <c r="X60" i="12"/>
  <c r="AB60" i="12" s="1"/>
  <c r="X61" i="12"/>
  <c r="AB61" i="12" s="1"/>
  <c r="X62" i="12"/>
  <c r="AB62" i="12" s="1"/>
  <c r="X63" i="12"/>
  <c r="AB63" i="12" s="1"/>
  <c r="X64" i="12"/>
  <c r="AB64" i="12" s="1"/>
  <c r="X65" i="12"/>
  <c r="AB65" i="12" s="1"/>
  <c r="X66" i="12"/>
  <c r="AB66" i="12" s="1"/>
  <c r="X67" i="12"/>
  <c r="AB67" i="12" s="1"/>
  <c r="X68" i="12"/>
  <c r="AB68" i="12" s="1"/>
  <c r="X69" i="12"/>
  <c r="AB69" i="12" s="1"/>
  <c r="X70" i="12"/>
  <c r="AB70" i="12" s="1"/>
  <c r="X71" i="12"/>
  <c r="X72" i="12"/>
  <c r="AB72" i="12" s="1"/>
  <c r="X73" i="12"/>
  <c r="X74" i="12"/>
  <c r="AB74" i="12" s="1"/>
  <c r="X75" i="12"/>
  <c r="AB75" i="12" s="1"/>
  <c r="X76" i="12"/>
  <c r="X77" i="12"/>
  <c r="AB77" i="12" s="1"/>
  <c r="X78" i="12"/>
  <c r="AB78" i="12" s="1"/>
  <c r="X79" i="12"/>
  <c r="AB79" i="12" s="1"/>
  <c r="X80" i="12"/>
  <c r="AB80" i="12" s="1"/>
  <c r="X81" i="12"/>
  <c r="AB81" i="12" s="1"/>
  <c r="X82" i="12"/>
  <c r="AB82" i="12" s="1"/>
  <c r="X83" i="12"/>
  <c r="AB83" i="12" s="1"/>
  <c r="X84" i="12"/>
  <c r="AB84" i="12" s="1"/>
  <c r="X85" i="12"/>
  <c r="X86" i="12"/>
  <c r="AB86" i="12" s="1"/>
  <c r="X87" i="12"/>
  <c r="AB87" i="12" s="1"/>
  <c r="X88" i="12"/>
  <c r="AB88" i="12" s="1"/>
  <c r="X89" i="12"/>
  <c r="X90" i="12"/>
  <c r="X91" i="12"/>
  <c r="AB91" i="12" s="1"/>
  <c r="X92" i="12"/>
  <c r="AB92" i="12" s="1"/>
  <c r="X93" i="12"/>
  <c r="AB93" i="12" s="1"/>
  <c r="X94" i="12"/>
  <c r="X95" i="12"/>
  <c r="AB95" i="12" s="1"/>
  <c r="X96" i="12"/>
  <c r="X97" i="12"/>
  <c r="AB97" i="12" s="1"/>
  <c r="X98" i="12"/>
  <c r="X99" i="12"/>
  <c r="X100" i="12"/>
  <c r="AB100" i="12" s="1"/>
  <c r="X101" i="12"/>
  <c r="AB101" i="12" s="1"/>
  <c r="X102" i="12"/>
  <c r="AB102" i="12" s="1"/>
  <c r="X103" i="12"/>
  <c r="AB103" i="12" s="1"/>
  <c r="X104" i="12"/>
  <c r="AB104" i="12" s="1"/>
  <c r="X105" i="12"/>
  <c r="AB105" i="12" s="1"/>
  <c r="X106" i="12"/>
  <c r="X107" i="12"/>
  <c r="AB107" i="12" s="1"/>
  <c r="X108" i="12"/>
  <c r="AB108" i="12" s="1"/>
  <c r="X109" i="12"/>
  <c r="AB109" i="12" s="1"/>
  <c r="X110" i="12"/>
  <c r="AB110" i="12" s="1"/>
  <c r="X111" i="12"/>
  <c r="X112" i="12"/>
  <c r="AB112" i="12" s="1"/>
  <c r="X113" i="12"/>
  <c r="AB113" i="12" s="1"/>
  <c r="X114" i="12"/>
  <c r="X115" i="12"/>
  <c r="AB115" i="12" s="1"/>
  <c r="X116" i="12"/>
  <c r="X117" i="12"/>
  <c r="AB117" i="12" s="1"/>
  <c r="X118" i="12"/>
  <c r="AB118" i="12" s="1"/>
  <c r="X119" i="12"/>
  <c r="X120" i="12"/>
  <c r="AB120" i="12" s="1"/>
  <c r="X121" i="12"/>
  <c r="X122" i="12"/>
  <c r="AB122" i="12" s="1"/>
  <c r="X123" i="12"/>
  <c r="AB123" i="12" s="1"/>
  <c r="X124" i="12"/>
  <c r="AB124" i="12" s="1"/>
  <c r="X125" i="12"/>
  <c r="X126" i="12"/>
  <c r="AB126" i="12" s="1"/>
  <c r="X127" i="12"/>
  <c r="AB127" i="12" s="1"/>
  <c r="X128" i="12"/>
  <c r="AB128" i="12" s="1"/>
  <c r="X129" i="12"/>
  <c r="AB129" i="12" s="1"/>
  <c r="X130" i="12"/>
  <c r="AB130" i="12" s="1"/>
  <c r="X131" i="12"/>
  <c r="X132" i="12"/>
  <c r="AB132" i="12" s="1"/>
  <c r="X133" i="12"/>
  <c r="AB133" i="12" s="1"/>
  <c r="X134" i="12"/>
  <c r="AB134" i="12" s="1"/>
  <c r="X135" i="12"/>
  <c r="X136" i="12"/>
  <c r="X137" i="12"/>
  <c r="X138" i="12"/>
  <c r="AB138" i="12" s="1"/>
  <c r="X139" i="12"/>
  <c r="X140" i="12"/>
  <c r="AB140" i="12" s="1"/>
  <c r="X141" i="12"/>
  <c r="AB141" i="12" s="1"/>
  <c r="X142" i="12"/>
  <c r="AB142" i="12" s="1"/>
  <c r="X143" i="12"/>
  <c r="AB143" i="12" s="1"/>
  <c r="X144" i="12"/>
  <c r="AB144" i="12" s="1"/>
  <c r="X145" i="12"/>
  <c r="AB145" i="12" s="1"/>
  <c r="X146" i="12"/>
  <c r="AB146" i="12" s="1"/>
  <c r="X147" i="12"/>
  <c r="AB147" i="12" s="1"/>
  <c r="X148" i="12"/>
  <c r="X149" i="12"/>
  <c r="X150" i="12"/>
  <c r="AB150" i="12" s="1"/>
  <c r="X151" i="12"/>
  <c r="AB151" i="12" s="1"/>
  <c r="X152" i="12"/>
  <c r="AB152" i="12" s="1"/>
  <c r="X153" i="12"/>
  <c r="AB153" i="12" s="1"/>
  <c r="X154" i="12"/>
  <c r="X155" i="12"/>
  <c r="AB155" i="12" s="1"/>
  <c r="X156" i="12"/>
  <c r="AB156" i="12" s="1"/>
  <c r="X157" i="12"/>
  <c r="AB157" i="12" s="1"/>
  <c r="X158" i="12"/>
  <c r="AB158" i="12" s="1"/>
  <c r="X159" i="12"/>
  <c r="X160" i="12"/>
  <c r="X161" i="12"/>
  <c r="X162" i="12"/>
  <c r="AB162" i="12" s="1"/>
  <c r="X163" i="12"/>
  <c r="X164" i="12"/>
  <c r="AB164" i="12" s="1"/>
  <c r="X165" i="12"/>
  <c r="AB165" i="12" s="1"/>
  <c r="X166" i="12"/>
  <c r="AB166" i="12" s="1"/>
  <c r="X167" i="12"/>
  <c r="AB167" i="12" s="1"/>
  <c r="X168" i="12"/>
  <c r="AB168" i="12" s="1"/>
  <c r="X169" i="12"/>
  <c r="X170" i="12"/>
  <c r="AB170" i="12" s="1"/>
  <c r="X171" i="12"/>
  <c r="X172" i="12"/>
  <c r="AB172" i="12" s="1"/>
  <c r="X173" i="12"/>
  <c r="AB173" i="12" s="1"/>
  <c r="X174" i="12"/>
  <c r="AB174" i="12" s="1"/>
  <c r="X175" i="12"/>
  <c r="AB175" i="12" s="1"/>
  <c r="X176" i="12"/>
  <c r="X177" i="12"/>
  <c r="AB177" i="12" s="1"/>
  <c r="X178" i="12"/>
  <c r="AB178" i="12" s="1"/>
  <c r="X179" i="12"/>
  <c r="AB179" i="12" s="1"/>
  <c r="X180" i="12"/>
  <c r="AB180" i="12" s="1"/>
  <c r="X181" i="12"/>
  <c r="AB181" i="12" s="1"/>
  <c r="X182" i="12"/>
  <c r="AB182" i="12" s="1"/>
  <c r="X183" i="12"/>
  <c r="X184" i="12"/>
  <c r="AB184" i="12" s="1"/>
  <c r="X185" i="12"/>
  <c r="X186" i="12"/>
  <c r="X187" i="12"/>
  <c r="AB187" i="12" s="1"/>
  <c r="X188" i="12"/>
  <c r="AB188" i="12" s="1"/>
  <c r="X189" i="12"/>
  <c r="AB189" i="12" s="1"/>
  <c r="X190" i="12"/>
  <c r="AB190" i="12" s="1"/>
  <c r="X191" i="12"/>
  <c r="X192" i="12"/>
  <c r="AB192" i="12" s="1"/>
  <c r="X193" i="12"/>
  <c r="X194" i="12"/>
  <c r="AB194" i="12" s="1"/>
  <c r="X195" i="12"/>
  <c r="AB195" i="12" s="1"/>
  <c r="X196" i="12"/>
  <c r="AB196" i="12" s="1"/>
  <c r="X197" i="12"/>
  <c r="X198" i="12"/>
  <c r="AB198" i="12" s="1"/>
  <c r="X199" i="12"/>
  <c r="AB199" i="12" s="1"/>
  <c r="X200" i="12"/>
  <c r="AB200" i="12" s="1"/>
  <c r="X201" i="12"/>
  <c r="AB201" i="12" s="1"/>
  <c r="X202" i="12"/>
  <c r="AB202" i="12" s="1"/>
  <c r="X203" i="12"/>
  <c r="AB203" i="12" s="1"/>
  <c r="X204" i="12"/>
  <c r="AB204" i="12" s="1"/>
  <c r="X205" i="12"/>
  <c r="AB205" i="12" s="1"/>
  <c r="X206" i="12"/>
  <c r="X207" i="12"/>
  <c r="AB207" i="12" s="1"/>
  <c r="X208" i="12"/>
  <c r="AB208" i="12" s="1"/>
  <c r="X209" i="12"/>
  <c r="AB209" i="12" s="1"/>
  <c r="X210" i="12"/>
  <c r="AB210" i="12" s="1"/>
  <c r="X211" i="12"/>
  <c r="X212" i="12"/>
  <c r="AB212" i="12" s="1"/>
  <c r="X213" i="12"/>
  <c r="X214" i="12"/>
  <c r="X215" i="12"/>
  <c r="AB215" i="12" s="1"/>
  <c r="X216" i="12"/>
  <c r="AB216" i="12" s="1"/>
  <c r="X217" i="12"/>
  <c r="AB217" i="12" s="1"/>
  <c r="X218" i="12"/>
  <c r="AB218" i="12" s="1"/>
  <c r="X219" i="12"/>
  <c r="X220" i="12"/>
  <c r="AB220" i="12" s="1"/>
  <c r="X221" i="12"/>
  <c r="AB221" i="12" s="1"/>
  <c r="X222" i="12"/>
  <c r="AB222" i="12" s="1"/>
  <c r="X223" i="12"/>
  <c r="X224" i="12"/>
  <c r="AB224" i="12" s="1"/>
  <c r="X225" i="12"/>
  <c r="AB225" i="12" s="1"/>
  <c r="X226" i="12"/>
  <c r="X227" i="12"/>
  <c r="X228" i="12"/>
  <c r="AB228" i="12" s="1"/>
  <c r="X229" i="12"/>
  <c r="AB229" i="12" s="1"/>
  <c r="X230" i="12"/>
  <c r="AB230" i="12" s="1"/>
  <c r="X231" i="12"/>
  <c r="X232" i="12"/>
  <c r="AB232" i="12" s="1"/>
  <c r="X233" i="12"/>
  <c r="AB233" i="12" s="1"/>
  <c r="X234" i="12"/>
  <c r="AB234" i="12" s="1"/>
  <c r="X235" i="12"/>
  <c r="AB235" i="12" s="1"/>
  <c r="X236" i="12"/>
  <c r="AB236" i="12" s="1"/>
  <c r="X237" i="12"/>
  <c r="AB237" i="12" s="1"/>
  <c r="X238" i="12"/>
  <c r="X239" i="12"/>
  <c r="X240" i="12"/>
  <c r="X241" i="12"/>
  <c r="X242" i="12"/>
  <c r="AB242" i="12" s="1"/>
  <c r="X243" i="12"/>
  <c r="AB243" i="12" s="1"/>
  <c r="X244" i="12"/>
  <c r="AB244" i="12" s="1"/>
  <c r="X245" i="12"/>
  <c r="AB245" i="12" s="1"/>
  <c r="X246" i="12"/>
  <c r="X247" i="12"/>
  <c r="X248" i="12"/>
  <c r="AB248" i="12" s="1"/>
  <c r="X249" i="12"/>
  <c r="AB249" i="12" s="1"/>
  <c r="X250" i="12"/>
  <c r="AB250" i="12" s="1"/>
  <c r="X251" i="12"/>
  <c r="AB251" i="12" s="1"/>
  <c r="X252" i="12"/>
  <c r="AB252" i="12" s="1"/>
  <c r="X253" i="12"/>
  <c r="AB253" i="12" s="1"/>
  <c r="X254" i="12"/>
  <c r="X255" i="12"/>
  <c r="AB255" i="12" s="1"/>
  <c r="X256" i="12"/>
  <c r="X257" i="12"/>
  <c r="X258" i="12"/>
  <c r="AB258" i="12" s="1"/>
  <c r="X259" i="12"/>
  <c r="AB259" i="12" s="1"/>
  <c r="X260" i="12"/>
  <c r="AB260" i="12" s="1"/>
  <c r="X261" i="12"/>
  <c r="AB261" i="12" s="1"/>
  <c r="X262" i="12"/>
  <c r="AB262" i="12" s="1"/>
  <c r="X263" i="12"/>
  <c r="AB263" i="12" s="1"/>
  <c r="X264" i="12"/>
  <c r="AB264" i="12" s="1"/>
  <c r="X265" i="12"/>
  <c r="X266" i="12"/>
  <c r="AB266" i="12" s="1"/>
  <c r="X267" i="12"/>
  <c r="AB267" i="12" s="1"/>
  <c r="X268" i="12"/>
  <c r="AB268" i="12" s="1"/>
  <c r="X269" i="12"/>
  <c r="AB269" i="12" s="1"/>
  <c r="X270" i="12"/>
  <c r="AB270" i="12" s="1"/>
  <c r="X271" i="12"/>
  <c r="AB271" i="12" s="1"/>
  <c r="X272" i="12"/>
  <c r="X273" i="12"/>
  <c r="AB273" i="12" s="1"/>
  <c r="X274" i="12"/>
  <c r="X275" i="12"/>
  <c r="AB275" i="12" s="1"/>
  <c r="X276" i="12"/>
  <c r="AB276" i="12" s="1"/>
  <c r="X277" i="12"/>
  <c r="AB277" i="12" s="1"/>
  <c r="X278" i="12"/>
  <c r="AB278" i="12" s="1"/>
  <c r="X279" i="12"/>
  <c r="AB279" i="12" s="1"/>
  <c r="X280" i="12"/>
  <c r="AB280" i="12" s="1"/>
  <c r="X281" i="12"/>
  <c r="AB281" i="12" s="1"/>
  <c r="X282" i="12"/>
  <c r="AB282" i="12" s="1"/>
  <c r="X283" i="12"/>
  <c r="AB283" i="12" s="1"/>
  <c r="X284" i="12"/>
  <c r="AB284" i="12" s="1"/>
  <c r="X285" i="12"/>
  <c r="X286" i="12"/>
  <c r="X287" i="12"/>
  <c r="AB287" i="12" s="1"/>
  <c r="X288" i="12"/>
  <c r="AB288" i="12" s="1"/>
  <c r="X289" i="12"/>
  <c r="X290" i="12"/>
  <c r="AB290" i="12" s="1"/>
  <c r="X291" i="12"/>
  <c r="AB291" i="12" s="1"/>
  <c r="X292" i="12"/>
  <c r="AB292" i="12" s="1"/>
  <c r="X293" i="12"/>
  <c r="AB293" i="12" s="1"/>
  <c r="X294" i="12"/>
  <c r="AB294" i="12" s="1"/>
  <c r="X295" i="12"/>
  <c r="AB295" i="12" s="1"/>
  <c r="X296" i="12"/>
  <c r="AB296" i="12" s="1"/>
  <c r="X297" i="12"/>
  <c r="AB297" i="12" s="1"/>
  <c r="X298" i="12"/>
  <c r="AB298" i="12" s="1"/>
  <c r="X299" i="12"/>
  <c r="AB299" i="12" s="1"/>
  <c r="X300" i="12"/>
  <c r="AB300" i="12" s="1"/>
  <c r="X301" i="12"/>
  <c r="AB301" i="12" s="1"/>
  <c r="X302" i="12"/>
  <c r="X303" i="12"/>
  <c r="AB303" i="12" s="1"/>
  <c r="X304" i="12"/>
  <c r="X305" i="12"/>
  <c r="X306" i="12"/>
  <c r="AB306" i="12" s="1"/>
  <c r="X307" i="12"/>
  <c r="AB307" i="12" s="1"/>
  <c r="X308" i="12"/>
  <c r="AB308" i="12" s="1"/>
  <c r="X309" i="12"/>
  <c r="AB309" i="12" s="1"/>
  <c r="X310" i="12"/>
  <c r="AB310" i="12" s="1"/>
  <c r="X311" i="12"/>
  <c r="AB311" i="12" s="1"/>
  <c r="X312" i="12"/>
  <c r="AB312" i="12" s="1"/>
  <c r="X313" i="12"/>
  <c r="X314" i="12"/>
  <c r="AB314" i="12" s="1"/>
  <c r="X315" i="12"/>
  <c r="AB315" i="12" s="1"/>
  <c r="X316" i="12"/>
  <c r="AB316" i="12" s="1"/>
  <c r="X317" i="12"/>
  <c r="AB317" i="12" s="1"/>
  <c r="X318" i="12"/>
  <c r="AB318" i="12" s="1"/>
  <c r="X319" i="12"/>
  <c r="X320" i="12"/>
  <c r="AB320" i="12" s="1"/>
  <c r="X321" i="12"/>
  <c r="AB321" i="12" s="1"/>
  <c r="X322" i="12"/>
  <c r="AB322" i="12" s="1"/>
  <c r="X323" i="12"/>
  <c r="AB323" i="12" s="1"/>
  <c r="X324" i="12"/>
  <c r="AB324" i="12" s="1"/>
  <c r="X325" i="12"/>
  <c r="AB325" i="12" s="1"/>
  <c r="X326" i="12"/>
  <c r="AB326" i="12" s="1"/>
  <c r="X327" i="12"/>
  <c r="X328" i="12"/>
  <c r="X329" i="12"/>
  <c r="AB329" i="12" s="1"/>
  <c r="X330" i="12"/>
  <c r="X331" i="12"/>
  <c r="AB331" i="12" s="1"/>
  <c r="X332" i="12"/>
  <c r="AB332" i="12" s="1"/>
  <c r="X333" i="12"/>
  <c r="AB333" i="12" s="1"/>
  <c r="X334" i="12"/>
  <c r="AB334" i="12" s="1"/>
  <c r="X335" i="12"/>
  <c r="AB335" i="12" s="1"/>
  <c r="X336" i="12"/>
  <c r="AB336" i="12" s="1"/>
  <c r="X337" i="12"/>
  <c r="X338" i="12"/>
  <c r="AB338" i="12" s="1"/>
  <c r="X339" i="12"/>
  <c r="X340" i="12"/>
  <c r="X341" i="12"/>
  <c r="X342" i="12"/>
  <c r="AB342" i="12" s="1"/>
  <c r="X343" i="12"/>
  <c r="AB343" i="12" s="1"/>
  <c r="X344" i="12"/>
  <c r="AB344" i="12" s="1"/>
  <c r="X345" i="12"/>
  <c r="AB345" i="12" s="1"/>
  <c r="X346" i="12"/>
  <c r="AB346" i="12" s="1"/>
  <c r="X347" i="12"/>
  <c r="AB347" i="12" s="1"/>
  <c r="X348" i="12"/>
  <c r="AB348" i="12" s="1"/>
  <c r="X349" i="12"/>
  <c r="X350" i="12"/>
  <c r="AB350" i="12" s="1"/>
  <c r="X351" i="12"/>
  <c r="AB351" i="12" s="1"/>
  <c r="X352" i="12"/>
  <c r="X353" i="12"/>
  <c r="AB353" i="12" s="1"/>
  <c r="X354" i="12"/>
  <c r="X355" i="12"/>
  <c r="AB355" i="12" s="1"/>
  <c r="X356" i="12"/>
  <c r="X357" i="12"/>
  <c r="AB357" i="12" s="1"/>
  <c r="X358" i="12"/>
  <c r="AB358" i="12" s="1"/>
  <c r="X359" i="12"/>
  <c r="X360" i="12"/>
  <c r="X361" i="12"/>
  <c r="AB361" i="12" s="1"/>
  <c r="X362" i="12"/>
  <c r="AB362" i="12" s="1"/>
  <c r="X363" i="12"/>
  <c r="X364" i="12"/>
  <c r="AB364" i="12" s="1"/>
  <c r="X365" i="12"/>
  <c r="AB365" i="12" s="1"/>
  <c r="X366" i="12"/>
  <c r="X367" i="12"/>
  <c r="AB367" i="12" s="1"/>
  <c r="X368" i="12"/>
  <c r="AB368" i="12" s="1"/>
  <c r="X369" i="12"/>
  <c r="X370" i="12"/>
  <c r="AB370" i="12" s="1"/>
  <c r="X371" i="12"/>
  <c r="AB371" i="12" s="1"/>
  <c r="X372" i="12"/>
  <c r="AB372" i="12" s="1"/>
  <c r="X373" i="12"/>
  <c r="AB373" i="12" s="1"/>
  <c r="X374" i="12"/>
  <c r="AB374" i="12" s="1"/>
  <c r="X375" i="12"/>
  <c r="AB375" i="12" s="1"/>
  <c r="X376" i="12"/>
  <c r="AB376" i="12" s="1"/>
  <c r="X377" i="12"/>
  <c r="X378" i="12"/>
  <c r="X379" i="12"/>
  <c r="AB379" i="12" s="1"/>
  <c r="X380" i="12"/>
  <c r="AB380" i="12" s="1"/>
  <c r="X381" i="12"/>
  <c r="AB381" i="12" s="1"/>
  <c r="X382" i="12"/>
  <c r="AB382" i="12" s="1"/>
  <c r="X383" i="12"/>
  <c r="AB383" i="12" s="1"/>
  <c r="X384" i="12"/>
  <c r="AB384" i="12" s="1"/>
  <c r="X385" i="12"/>
  <c r="AB385" i="12" s="1"/>
  <c r="X386" i="12"/>
  <c r="AB386" i="12" s="1"/>
  <c r="X387" i="12"/>
  <c r="AB387" i="12" s="1"/>
  <c r="X388" i="12"/>
  <c r="AB388" i="12" s="1"/>
  <c r="X389" i="12"/>
  <c r="AB389" i="12" s="1"/>
  <c r="X390" i="12"/>
  <c r="X391" i="12"/>
  <c r="X392" i="12"/>
  <c r="X393" i="12"/>
  <c r="X394" i="12"/>
  <c r="AB394" i="12" s="1"/>
  <c r="X395" i="12"/>
  <c r="AB395" i="12" s="1"/>
  <c r="X396" i="12"/>
  <c r="AB396" i="12" s="1"/>
  <c r="X397" i="12"/>
  <c r="AB397" i="12" s="1"/>
  <c r="X398" i="12"/>
  <c r="AB398" i="12" s="1"/>
  <c r="X399" i="12"/>
  <c r="AB399" i="12" s="1"/>
  <c r="X400" i="12"/>
  <c r="X401" i="12"/>
  <c r="AB401" i="12" s="1"/>
  <c r="X402" i="12"/>
  <c r="X403" i="12"/>
  <c r="X404" i="12"/>
  <c r="X405" i="12"/>
  <c r="AB405" i="12" s="1"/>
  <c r="X406" i="12"/>
  <c r="AB406" i="12" s="1"/>
  <c r="X407" i="12"/>
  <c r="AB407" i="12" s="1"/>
  <c r="X408" i="12"/>
  <c r="AB408" i="12" s="1"/>
  <c r="X409" i="12"/>
  <c r="AB409" i="12" s="1"/>
  <c r="X410" i="12"/>
  <c r="AB410" i="12" s="1"/>
  <c r="X411" i="12"/>
  <c r="AB411" i="12" s="1"/>
  <c r="X412" i="12"/>
  <c r="AB412" i="12" s="1"/>
  <c r="X413" i="12"/>
  <c r="AB413" i="12" s="1"/>
  <c r="X414" i="12"/>
  <c r="X415" i="12"/>
  <c r="AB415" i="12" s="1"/>
  <c r="X416" i="12"/>
  <c r="AB416" i="12" s="1"/>
  <c r="X417" i="12"/>
  <c r="AB417" i="12" s="1"/>
  <c r="X418" i="12"/>
  <c r="AB418" i="12" s="1"/>
  <c r="X419" i="12"/>
  <c r="X420" i="12"/>
  <c r="AB420" i="12" s="1"/>
  <c r="X421" i="12"/>
  <c r="AB421" i="12" s="1"/>
  <c r="X422" i="12"/>
  <c r="AB422" i="12" s="1"/>
  <c r="X423" i="12"/>
  <c r="AB423" i="12" s="1"/>
  <c r="X424" i="12"/>
  <c r="AB424" i="12" s="1"/>
  <c r="X425" i="12"/>
  <c r="AB425" i="12" s="1"/>
  <c r="X426" i="12"/>
  <c r="AB426" i="12" s="1"/>
  <c r="X427" i="12"/>
  <c r="AB427" i="12" s="1"/>
  <c r="X428" i="12"/>
  <c r="AB428" i="12" s="1"/>
  <c r="X429" i="12"/>
  <c r="X430" i="12"/>
  <c r="AB430" i="12" s="1"/>
  <c r="X431" i="12"/>
  <c r="AB431" i="12" s="1"/>
  <c r="X432" i="12"/>
  <c r="X433" i="12"/>
  <c r="AB433" i="12" s="1"/>
  <c r="X434" i="12"/>
  <c r="AB434" i="12" s="1"/>
  <c r="X435" i="12"/>
  <c r="AB435" i="12" s="1"/>
  <c r="X436" i="12"/>
  <c r="AB436" i="12" s="1"/>
  <c r="X437" i="12"/>
  <c r="X438" i="12"/>
  <c r="X439" i="12"/>
  <c r="AB439" i="12" s="1"/>
  <c r="X440" i="12"/>
  <c r="AB440" i="12" s="1"/>
  <c r="X441" i="12"/>
  <c r="AB441" i="12" s="1"/>
  <c r="X442" i="12"/>
  <c r="AB442" i="12" s="1"/>
  <c r="X443" i="12"/>
  <c r="AB443" i="12" s="1"/>
  <c r="X444" i="12"/>
  <c r="AB444" i="12" s="1"/>
  <c r="X445" i="12"/>
  <c r="AB445" i="12" s="1"/>
  <c r="X446" i="12"/>
  <c r="AB446" i="12" s="1"/>
  <c r="X447" i="12"/>
  <c r="X448" i="12"/>
  <c r="X449" i="12"/>
  <c r="X450" i="12"/>
  <c r="AB450" i="12" s="1"/>
  <c r="X451" i="12"/>
  <c r="AB451" i="12" s="1"/>
  <c r="X452" i="12"/>
  <c r="AB452" i="12" s="1"/>
  <c r="X453" i="12"/>
  <c r="AB453" i="12" s="1"/>
  <c r="X454" i="12"/>
  <c r="AB454" i="12" s="1"/>
  <c r="X455" i="12"/>
  <c r="AB455" i="12" s="1"/>
  <c r="X456" i="12"/>
  <c r="AB456" i="12" s="1"/>
  <c r="X457" i="12"/>
  <c r="AB457" i="12" s="1"/>
  <c r="X458" i="12"/>
  <c r="X459" i="12"/>
  <c r="AB459" i="12" s="1"/>
  <c r="X460" i="12"/>
  <c r="AB460" i="12" s="1"/>
  <c r="X461" i="12"/>
  <c r="X462" i="12"/>
  <c r="AB462" i="12" s="1"/>
  <c r="X463" i="12"/>
  <c r="X464" i="12"/>
  <c r="AB464" i="12" s="1"/>
  <c r="X465" i="12"/>
  <c r="AB465" i="12" s="1"/>
  <c r="X466" i="12"/>
  <c r="AB466" i="12" s="1"/>
  <c r="X467" i="12"/>
  <c r="AB467" i="12" s="1"/>
  <c r="X468" i="12"/>
  <c r="AB468" i="12" s="1"/>
  <c r="X469" i="12"/>
  <c r="X470" i="12"/>
  <c r="AB470" i="12" s="1"/>
  <c r="X471" i="12"/>
  <c r="AB471" i="12" s="1"/>
  <c r="X472" i="12"/>
  <c r="AB472" i="12" s="1"/>
  <c r="X473" i="12"/>
  <c r="AB473" i="12" s="1"/>
  <c r="X474" i="12"/>
  <c r="AB474" i="12" s="1"/>
  <c r="X475" i="12"/>
  <c r="X476" i="12"/>
  <c r="X477" i="12"/>
  <c r="AB477" i="12" s="1"/>
  <c r="X478" i="12"/>
  <c r="AB478" i="12" s="1"/>
  <c r="X479" i="12"/>
  <c r="AB479" i="12" s="1"/>
  <c r="X480" i="12"/>
  <c r="AB480" i="12" s="1"/>
  <c r="X481" i="12"/>
  <c r="AB481" i="12" s="1"/>
  <c r="X482" i="12"/>
  <c r="AB482" i="12" s="1"/>
  <c r="X483" i="12"/>
  <c r="X484" i="12"/>
  <c r="AB484" i="12" s="1"/>
  <c r="X485" i="12"/>
  <c r="AB485" i="12" s="1"/>
  <c r="X486" i="12"/>
  <c r="X487" i="12"/>
  <c r="AB487" i="12" s="1"/>
  <c r="X488" i="12"/>
  <c r="X489" i="12"/>
  <c r="AB489" i="12" s="1"/>
  <c r="X490" i="12"/>
  <c r="AB490" i="12" s="1"/>
  <c r="X491" i="12"/>
  <c r="AB491" i="12" s="1"/>
  <c r="X492" i="12"/>
  <c r="X493" i="12"/>
  <c r="AB493" i="12" s="1"/>
  <c r="X494" i="12"/>
  <c r="AB494" i="12" s="1"/>
  <c r="X495" i="12"/>
  <c r="AB495" i="12" s="1"/>
  <c r="X496" i="12"/>
  <c r="AB496" i="12" s="1"/>
  <c r="X497" i="12"/>
  <c r="X498" i="12"/>
  <c r="AB498" i="12" s="1"/>
  <c r="X499" i="12"/>
  <c r="AB499" i="12" s="1"/>
  <c r="X500" i="12"/>
  <c r="AB500" i="12" s="1"/>
  <c r="X501" i="12"/>
  <c r="X502" i="12"/>
  <c r="AB502" i="12" s="1"/>
  <c r="X503" i="12"/>
  <c r="AB503" i="12" s="1"/>
  <c r="X504" i="12"/>
  <c r="X505" i="12"/>
  <c r="AB505" i="12" s="1"/>
  <c r="X506" i="12"/>
  <c r="X507" i="12"/>
  <c r="AB507" i="12" s="1"/>
  <c r="X508" i="12"/>
  <c r="AB508" i="12" s="1"/>
  <c r="X509" i="12"/>
  <c r="AB509" i="12" s="1"/>
  <c r="X510" i="12"/>
  <c r="AB510" i="12" s="1"/>
  <c r="X511" i="12"/>
  <c r="AB511" i="12" s="1"/>
  <c r="U7" i="13"/>
  <c r="Y7" i="13" s="1"/>
  <c r="U8" i="13"/>
  <c r="Y8" i="13" s="1"/>
  <c r="U9" i="13"/>
  <c r="Y9" i="13" s="1"/>
  <c r="U10" i="13"/>
  <c r="Y10" i="13" s="1"/>
  <c r="U11" i="13"/>
  <c r="Y11" i="13" s="1"/>
  <c r="U12" i="13"/>
  <c r="Y12" i="13" s="1"/>
  <c r="U13" i="13"/>
  <c r="Y13" i="13" s="1"/>
  <c r="U14" i="13"/>
  <c r="Y14" i="13" s="1"/>
  <c r="U15" i="13"/>
  <c r="Y15" i="13" s="1"/>
  <c r="U16" i="13"/>
  <c r="Y16" i="13" s="1"/>
  <c r="U17" i="13"/>
  <c r="Y17" i="13" s="1"/>
  <c r="U18" i="13"/>
  <c r="Y18" i="13" s="1"/>
  <c r="U19" i="13"/>
  <c r="Y19" i="13" s="1"/>
  <c r="U20" i="13"/>
  <c r="Y20" i="13" s="1"/>
  <c r="U21" i="13"/>
  <c r="Y21" i="13" s="1"/>
  <c r="U22" i="13"/>
  <c r="Y22" i="13" s="1"/>
  <c r="U23" i="13"/>
  <c r="Y23" i="13" s="1"/>
  <c r="U24" i="13"/>
  <c r="Y24" i="13" s="1"/>
  <c r="U25" i="13"/>
  <c r="Y25" i="13" s="1"/>
  <c r="U26" i="13"/>
  <c r="Y26" i="13" s="1"/>
  <c r="U27" i="13"/>
  <c r="Y27" i="13" s="1"/>
  <c r="U28" i="13"/>
  <c r="Y28" i="13" s="1"/>
  <c r="U29" i="13"/>
  <c r="Y29" i="13" s="1"/>
  <c r="U30" i="13"/>
  <c r="Y30" i="13" s="1"/>
  <c r="U31" i="13"/>
  <c r="Y31" i="13" s="1"/>
  <c r="U32" i="13"/>
  <c r="Y32" i="13" s="1"/>
  <c r="U33" i="13"/>
  <c r="Y33" i="13" s="1"/>
  <c r="U34" i="13"/>
  <c r="Y34" i="13" s="1"/>
  <c r="U35" i="13"/>
  <c r="Y35" i="13" s="1"/>
  <c r="U36" i="13"/>
  <c r="Y36" i="13" s="1"/>
  <c r="X7" i="14"/>
  <c r="AB7" i="14" s="1"/>
  <c r="X8" i="14"/>
  <c r="AB8" i="14" s="1"/>
  <c r="X9" i="14"/>
  <c r="AB9" i="14" s="1"/>
  <c r="X10" i="14"/>
  <c r="AB10" i="14" s="1"/>
  <c r="X11" i="14"/>
  <c r="AB11" i="14" s="1"/>
  <c r="X12" i="14"/>
  <c r="AB12" i="14" s="1"/>
  <c r="X13" i="14"/>
  <c r="AB13" i="14" s="1"/>
  <c r="X14" i="14"/>
  <c r="AB14" i="14" s="1"/>
  <c r="X15" i="14"/>
  <c r="AB15" i="14" s="1"/>
  <c r="X16" i="14"/>
  <c r="AB16" i="14" s="1"/>
  <c r="X17" i="14"/>
  <c r="AB17" i="14" s="1"/>
  <c r="X18" i="14"/>
  <c r="AB18" i="14" s="1"/>
  <c r="X19" i="14"/>
  <c r="AB19" i="14" s="1"/>
  <c r="X20" i="14"/>
  <c r="X21" i="14"/>
  <c r="X22" i="14"/>
  <c r="X23" i="14"/>
  <c r="X24" i="14"/>
  <c r="AB24" i="14" s="1"/>
  <c r="X25" i="14"/>
  <c r="AB25" i="14" s="1"/>
  <c r="X26" i="14"/>
  <c r="AB26" i="14" s="1"/>
  <c r="X27" i="14"/>
  <c r="AB27" i="14" s="1"/>
  <c r="X28" i="14"/>
  <c r="AB28" i="14" s="1"/>
  <c r="X29" i="14"/>
  <c r="X30" i="14"/>
  <c r="X31" i="14"/>
  <c r="AB31" i="14" s="1"/>
  <c r="X32" i="14"/>
  <c r="X33" i="14"/>
  <c r="X34" i="14"/>
  <c r="AB34" i="14" s="1"/>
  <c r="X35" i="14"/>
  <c r="AB35" i="14" s="1"/>
  <c r="X36" i="14"/>
  <c r="X37" i="14"/>
  <c r="AB37" i="14" s="1"/>
  <c r="X38" i="14"/>
  <c r="AB38" i="14" s="1"/>
  <c r="X39" i="14"/>
  <c r="X40" i="14"/>
  <c r="AB40" i="14" s="1"/>
  <c r="X41" i="14"/>
  <c r="AB41" i="14" s="1"/>
  <c r="X42" i="14"/>
  <c r="AB42" i="14" s="1"/>
  <c r="X43" i="14"/>
  <c r="X44" i="14"/>
  <c r="AB44" i="14" s="1"/>
  <c r="X45" i="14"/>
  <c r="AB45" i="14" s="1"/>
  <c r="X46" i="14"/>
  <c r="AB46" i="14" s="1"/>
  <c r="AL7" i="13"/>
  <c r="AL8" i="13"/>
  <c r="AN8" i="13" s="1"/>
  <c r="AL9" i="13"/>
  <c r="AN9" i="13" s="1"/>
  <c r="AL10" i="13"/>
  <c r="AN10" i="13" s="1"/>
  <c r="AL11" i="13"/>
  <c r="AN11" i="13" s="1"/>
  <c r="AL12" i="13"/>
  <c r="AN12" i="13" s="1"/>
  <c r="AL13" i="13"/>
  <c r="AN13" i="13" s="1"/>
  <c r="AL14" i="13"/>
  <c r="AL15" i="13"/>
  <c r="AN15" i="13" s="1"/>
  <c r="AL16" i="13"/>
  <c r="AN16" i="13" s="1"/>
  <c r="AL17" i="13"/>
  <c r="AL18" i="13"/>
  <c r="AN18" i="13" s="1"/>
  <c r="AL19" i="13"/>
  <c r="AN19" i="13" s="1"/>
  <c r="AL20" i="13"/>
  <c r="AN20" i="13" s="1"/>
  <c r="AL21" i="13"/>
  <c r="AN21" i="13" s="1"/>
  <c r="AL22" i="13"/>
  <c r="AN22" i="13" s="1"/>
  <c r="AL23" i="13"/>
  <c r="AN23" i="13" s="1"/>
  <c r="AL24" i="13"/>
  <c r="AN24" i="13" s="1"/>
  <c r="AL25" i="13"/>
  <c r="AN25" i="13" s="1"/>
  <c r="AL26" i="13"/>
  <c r="AN26" i="13" s="1"/>
  <c r="AL27" i="13"/>
  <c r="AN27" i="13" s="1"/>
  <c r="AL28" i="13"/>
  <c r="AN28" i="13" s="1"/>
  <c r="AL29" i="13"/>
  <c r="AN29" i="13" s="1"/>
  <c r="AL30" i="13"/>
  <c r="AN30" i="13" s="1"/>
  <c r="AL31" i="13"/>
  <c r="AN31" i="13" s="1"/>
  <c r="AL32" i="13"/>
  <c r="AN32" i="13" s="1"/>
  <c r="AL33" i="13"/>
  <c r="AL34" i="13"/>
  <c r="AN34" i="13" s="1"/>
  <c r="AL35" i="13"/>
  <c r="AN35" i="13" s="1"/>
  <c r="AL36" i="13"/>
  <c r="AN36" i="13" s="1"/>
  <c r="V7" i="16"/>
  <c r="Z7" i="16" s="1"/>
  <c r="V8" i="16"/>
  <c r="Z8" i="16" s="1"/>
  <c r="V9" i="16"/>
  <c r="Z9" i="16" s="1"/>
  <c r="V10" i="16"/>
  <c r="Z10" i="16" s="1"/>
  <c r="V11" i="16"/>
  <c r="Z11" i="16" s="1"/>
  <c r="V12" i="16"/>
  <c r="Z12" i="16" s="1"/>
  <c r="V13" i="16"/>
  <c r="Z13" i="16" s="1"/>
  <c r="V14" i="16"/>
  <c r="Z14" i="16" s="1"/>
  <c r="V15" i="16"/>
  <c r="Z15" i="16" s="1"/>
  <c r="V16" i="16"/>
  <c r="Z16" i="16" s="1"/>
  <c r="V17" i="16"/>
  <c r="Z17" i="16" s="1"/>
  <c r="V18" i="16"/>
  <c r="Z18" i="16" s="1"/>
  <c r="V19" i="16"/>
  <c r="Z19" i="16" s="1"/>
  <c r="V20" i="16"/>
  <c r="Z20" i="16" s="1"/>
  <c r="V21" i="16"/>
  <c r="Z21" i="16" s="1"/>
  <c r="V22" i="16"/>
  <c r="V23" i="16"/>
  <c r="Z23" i="16" s="1"/>
  <c r="V24" i="16"/>
  <c r="Z24" i="16" s="1"/>
  <c r="V25" i="16"/>
  <c r="Z25" i="16" s="1"/>
  <c r="V26" i="16"/>
  <c r="V27" i="16"/>
  <c r="Z27" i="16" s="1"/>
  <c r="V28" i="16"/>
  <c r="Z28" i="16" s="1"/>
  <c r="V29" i="16"/>
  <c r="Z29" i="16" s="1"/>
  <c r="V30" i="16"/>
  <c r="Z30" i="16" s="1"/>
  <c r="V31" i="16"/>
  <c r="V32" i="16"/>
  <c r="Z32" i="16" s="1"/>
  <c r="V33" i="16"/>
  <c r="Z33" i="16" s="1"/>
  <c r="V34" i="16"/>
  <c r="Z34" i="16" s="1"/>
  <c r="V35" i="16"/>
  <c r="Z35" i="16" s="1"/>
  <c r="V36" i="16"/>
  <c r="V37" i="16"/>
  <c r="Z37" i="16" s="1"/>
  <c r="V38" i="16"/>
  <c r="Z38" i="16" s="1"/>
  <c r="V39" i="16"/>
  <c r="Z39" i="16" s="1"/>
  <c r="V40" i="16"/>
  <c r="V41" i="16"/>
  <c r="V42" i="16"/>
  <c r="Z42" i="16" s="1"/>
  <c r="V43" i="16"/>
  <c r="V44" i="16"/>
  <c r="Z44" i="16" s="1"/>
  <c r="V45" i="16"/>
  <c r="Z45" i="16" s="1"/>
  <c r="V46" i="16"/>
  <c r="Z46" i="16" s="1"/>
  <c r="V47" i="16"/>
  <c r="V48" i="16"/>
  <c r="Z48" i="16" s="1"/>
  <c r="V49" i="16"/>
  <c r="Z49" i="16" s="1"/>
  <c r="V50" i="16"/>
  <c r="Z50" i="16" s="1"/>
  <c r="V51" i="16"/>
  <c r="Z51" i="16" s="1"/>
  <c r="V52" i="16"/>
  <c r="Z52" i="16" s="1"/>
  <c r="V53" i="16"/>
  <c r="Z53" i="16" s="1"/>
  <c r="V54" i="16"/>
  <c r="Z54" i="16" s="1"/>
  <c r="V55" i="16"/>
  <c r="Z55" i="16" s="1"/>
  <c r="V56" i="16"/>
  <c r="Z56" i="16" s="1"/>
  <c r="V57" i="16"/>
  <c r="V58" i="16"/>
  <c r="Z58" i="16" s="1"/>
  <c r="V59" i="16"/>
  <c r="V60" i="16"/>
  <c r="Z60" i="16" s="1"/>
  <c r="V61" i="16"/>
  <c r="Z61" i="16" s="1"/>
  <c r="V62" i="16"/>
  <c r="V63" i="16"/>
  <c r="V64" i="16"/>
  <c r="Z64" i="16" s="1"/>
  <c r="V65" i="16"/>
  <c r="Z65" i="16" s="1"/>
  <c r="V66" i="16"/>
  <c r="V67" i="16"/>
  <c r="Z67" i="16" s="1"/>
  <c r="V68" i="16"/>
  <c r="V69" i="16"/>
  <c r="Z69" i="16" s="1"/>
  <c r="V70" i="16"/>
  <c r="Z70" i="16" s="1"/>
  <c r="V71" i="16"/>
  <c r="Z71" i="16" s="1"/>
  <c r="V72" i="16"/>
  <c r="V73" i="16"/>
  <c r="Z73" i="16" s="1"/>
  <c r="V74" i="16"/>
  <c r="Z74" i="16" s="1"/>
  <c r="V75" i="16"/>
  <c r="Z75" i="16" s="1"/>
  <c r="V76" i="16"/>
  <c r="V77" i="16"/>
  <c r="Z77" i="16" s="1"/>
  <c r="V78" i="16"/>
  <c r="Z78" i="16" s="1"/>
  <c r="V79" i="16"/>
  <c r="Z79" i="16" s="1"/>
  <c r="V80" i="16"/>
  <c r="Z80" i="16" s="1"/>
  <c r="V81" i="16"/>
  <c r="Z81" i="16" s="1"/>
  <c r="V82" i="16"/>
  <c r="Z82" i="16" s="1"/>
  <c r="V83" i="16"/>
  <c r="Z83" i="16" s="1"/>
  <c r="V84" i="16"/>
  <c r="V85" i="16"/>
  <c r="Z85" i="16" s="1"/>
  <c r="V86" i="16"/>
  <c r="Z86" i="16" s="1"/>
  <c r="V87" i="16"/>
  <c r="Z87" i="16" s="1"/>
  <c r="V88" i="16"/>
  <c r="V89" i="16"/>
  <c r="Z89" i="16" s="1"/>
  <c r="V90" i="16"/>
  <c r="Z90" i="16" s="1"/>
  <c r="V91" i="16"/>
  <c r="Z91" i="16" s="1"/>
  <c r="V92" i="16"/>
  <c r="Z92" i="16" s="1"/>
  <c r="V93" i="16"/>
  <c r="Z93" i="16" s="1"/>
  <c r="V94" i="16"/>
  <c r="Z94" i="16" s="1"/>
  <c r="V95" i="16"/>
  <c r="V96" i="16"/>
  <c r="Z96" i="16" s="1"/>
  <c r="V97" i="16"/>
  <c r="Z97" i="16" s="1"/>
  <c r="V98" i="16"/>
  <c r="Z98" i="16" s="1"/>
  <c r="V99" i="16"/>
  <c r="Z99" i="16" s="1"/>
  <c r="V100" i="16"/>
  <c r="V101" i="16"/>
  <c r="V102" i="16"/>
  <c r="Z102" i="16" s="1"/>
  <c r="V103" i="16"/>
  <c r="Z103" i="16" s="1"/>
  <c r="V104" i="16"/>
  <c r="Z104" i="16" s="1"/>
  <c r="V105" i="16"/>
  <c r="Z105" i="16" s="1"/>
  <c r="V106" i="16"/>
  <c r="Z106" i="16" s="1"/>
  <c r="V107" i="16"/>
  <c r="Z107" i="16" s="1"/>
  <c r="V108" i="16"/>
  <c r="Z108" i="16" s="1"/>
  <c r="V109" i="16"/>
  <c r="Z109" i="16" s="1"/>
  <c r="V110" i="16"/>
  <c r="Z110" i="16" s="1"/>
  <c r="V111" i="16"/>
  <c r="Z111" i="16" s="1"/>
  <c r="V112" i="16"/>
  <c r="Z112" i="16" s="1"/>
  <c r="V113" i="16"/>
  <c r="Z113" i="16" s="1"/>
  <c r="V114" i="16"/>
  <c r="V115" i="16"/>
  <c r="V116" i="16"/>
  <c r="Z116" i="16" s="1"/>
  <c r="V117" i="16"/>
  <c r="V118" i="16"/>
  <c r="Z118" i="16" s="1"/>
  <c r="V119" i="16"/>
  <c r="Z119" i="16" s="1"/>
  <c r="V120" i="16"/>
  <c r="Z120" i="16" s="1"/>
  <c r="V121" i="16"/>
  <c r="Z121" i="16" s="1"/>
  <c r="V122" i="16"/>
  <c r="Z122" i="16" s="1"/>
  <c r="V123" i="16"/>
  <c r="Z123" i="16" s="1"/>
  <c r="V124" i="16"/>
  <c r="V125" i="16"/>
  <c r="V126" i="16"/>
  <c r="Z126" i="16" s="1"/>
  <c r="V127" i="16"/>
  <c r="Z127" i="16" s="1"/>
  <c r="V128" i="16"/>
  <c r="Z128" i="16" s="1"/>
  <c r="V129" i="16"/>
  <c r="Z129" i="16" s="1"/>
  <c r="V130" i="16"/>
  <c r="Z130" i="16" s="1"/>
  <c r="V131" i="16"/>
  <c r="Z131" i="16" s="1"/>
  <c r="V132" i="16"/>
  <c r="Z132" i="16" s="1"/>
  <c r="V133" i="16"/>
  <c r="Z133" i="16" s="1"/>
  <c r="V134" i="16"/>
  <c r="Z134" i="16" s="1"/>
  <c r="V135" i="16"/>
  <c r="Z135" i="16" s="1"/>
  <c r="V136" i="16"/>
  <c r="Z136" i="16" s="1"/>
  <c r="V137" i="16"/>
  <c r="Z137" i="16" s="1"/>
  <c r="V138" i="16"/>
  <c r="Z138" i="16" s="1"/>
  <c r="V139" i="16"/>
  <c r="Z139" i="16" s="1"/>
  <c r="V140" i="16"/>
  <c r="V141" i="16"/>
  <c r="Z141" i="16" s="1"/>
  <c r="V142" i="16"/>
  <c r="Z142" i="16" s="1"/>
  <c r="V143" i="16"/>
  <c r="V144" i="16"/>
  <c r="V145" i="16"/>
  <c r="V146" i="16"/>
  <c r="Z146" i="16" s="1"/>
  <c r="V147" i="16"/>
  <c r="Z147" i="16" s="1"/>
  <c r="V148" i="16"/>
  <c r="Z148" i="16" s="1"/>
  <c r="V149" i="16"/>
  <c r="V150" i="16"/>
  <c r="Z150" i="16" s="1"/>
  <c r="V151" i="16"/>
  <c r="V152" i="16"/>
  <c r="V153" i="16"/>
  <c r="V154" i="16"/>
  <c r="Z154" i="16" s="1"/>
  <c r="V155" i="16"/>
  <c r="Z155" i="16" s="1"/>
  <c r="V156" i="16"/>
  <c r="Z156" i="16" s="1"/>
  <c r="V157" i="16"/>
  <c r="Z157" i="16" s="1"/>
  <c r="V158" i="16"/>
  <c r="Z158" i="16" s="1"/>
  <c r="V159" i="16"/>
  <c r="V160" i="16"/>
  <c r="V161" i="16"/>
  <c r="Z161" i="16" s="1"/>
  <c r="V162" i="16"/>
  <c r="Z162" i="16" s="1"/>
  <c r="V163" i="16"/>
  <c r="Z163" i="16" s="1"/>
  <c r="V164" i="16"/>
  <c r="Z164" i="16" s="1"/>
  <c r="V165" i="16"/>
  <c r="V166" i="16"/>
  <c r="Z166" i="16" s="1"/>
  <c r="V167" i="16"/>
  <c r="Z167" i="16" s="1"/>
  <c r="V168" i="16"/>
  <c r="Z168" i="16" s="1"/>
  <c r="V169" i="16"/>
  <c r="Z169" i="16" s="1"/>
  <c r="V170" i="16"/>
  <c r="Z170" i="16" s="1"/>
  <c r="V171" i="16"/>
  <c r="Z171" i="16" s="1"/>
  <c r="V172" i="16"/>
  <c r="Z172" i="16" s="1"/>
  <c r="V173" i="16"/>
  <c r="Z173" i="16" s="1"/>
  <c r="V174" i="16"/>
  <c r="Z174" i="16" s="1"/>
  <c r="V175" i="16"/>
  <c r="Z175" i="16" s="1"/>
  <c r="V176" i="16"/>
  <c r="Z176" i="16" s="1"/>
  <c r="V177" i="16"/>
  <c r="V178" i="16"/>
  <c r="Z178" i="16" s="1"/>
  <c r="V179" i="16"/>
  <c r="V180" i="16"/>
  <c r="Z180" i="16" s="1"/>
  <c r="V181" i="16"/>
  <c r="Z181" i="16" s="1"/>
  <c r="V182" i="16"/>
  <c r="Z182" i="16" s="1"/>
  <c r="V183" i="16"/>
  <c r="Z183" i="16" s="1"/>
  <c r="V184" i="16"/>
  <c r="V185" i="16"/>
  <c r="V186" i="16"/>
  <c r="Z186" i="16" s="1"/>
  <c r="V187" i="16"/>
  <c r="Z187" i="16" s="1"/>
  <c r="V188" i="16"/>
  <c r="Z188" i="16" s="1"/>
  <c r="V189" i="16"/>
  <c r="Z189" i="16" s="1"/>
  <c r="V190" i="16"/>
  <c r="Z190" i="16" s="1"/>
  <c r="V191" i="16"/>
  <c r="Z191" i="16" s="1"/>
  <c r="V192" i="16"/>
  <c r="Z192" i="16" s="1"/>
  <c r="V193" i="16"/>
  <c r="V194" i="16"/>
  <c r="Z194" i="16" s="1"/>
  <c r="V195" i="16"/>
  <c r="Z195" i="16" s="1"/>
  <c r="V196" i="16"/>
  <c r="Z196" i="16" s="1"/>
  <c r="V197" i="16"/>
  <c r="Z197" i="16" s="1"/>
  <c r="V198" i="16"/>
  <c r="Z198" i="16" s="1"/>
  <c r="V199" i="16"/>
  <c r="Z199" i="16" s="1"/>
  <c r="V200" i="16"/>
  <c r="Z200" i="16" s="1"/>
  <c r="V201" i="16"/>
  <c r="Z201" i="16" s="1"/>
  <c r="V202" i="16"/>
  <c r="Z202" i="16" s="1"/>
  <c r="V203" i="16"/>
  <c r="V204" i="16"/>
  <c r="Z204" i="16" s="1"/>
  <c r="V205" i="16"/>
  <c r="Z205" i="16" s="1"/>
  <c r="V206" i="16"/>
  <c r="Z206" i="16" s="1"/>
  <c r="V207" i="16"/>
  <c r="Z207" i="16" s="1"/>
  <c r="V208" i="16"/>
  <c r="Z208" i="16" s="1"/>
  <c r="V209" i="16"/>
  <c r="Z209" i="16" s="1"/>
  <c r="V210" i="16"/>
  <c r="Z210" i="16" s="1"/>
  <c r="V211" i="16"/>
  <c r="Z211" i="16" s="1"/>
  <c r="V212" i="16"/>
  <c r="Z212" i="16" s="1"/>
  <c r="V213" i="16"/>
  <c r="Z213" i="16" s="1"/>
  <c r="V214" i="16"/>
  <c r="Z214" i="16" s="1"/>
  <c r="V215" i="16"/>
  <c r="V216" i="16"/>
  <c r="V217" i="16"/>
  <c r="V218" i="16"/>
  <c r="V219" i="16"/>
  <c r="V220" i="16"/>
  <c r="Z220" i="16" s="1"/>
  <c r="V221" i="16"/>
  <c r="Z221" i="16" s="1"/>
  <c r="V222" i="16"/>
  <c r="V223" i="16"/>
  <c r="Z223" i="16" s="1"/>
  <c r="V224" i="16"/>
  <c r="Z224" i="16" s="1"/>
  <c r="V225" i="16"/>
  <c r="Z225" i="16" s="1"/>
  <c r="V226" i="16"/>
  <c r="V227" i="16"/>
  <c r="Z227" i="16" s="1"/>
  <c r="V228" i="16"/>
  <c r="V229" i="16"/>
  <c r="Z229" i="16" s="1"/>
  <c r="V230" i="16"/>
  <c r="Z230" i="16" s="1"/>
  <c r="V231" i="16"/>
  <c r="V232" i="16"/>
  <c r="Z232" i="16" s="1"/>
  <c r="V233" i="16"/>
  <c r="Z233" i="16" s="1"/>
  <c r="V234" i="16"/>
  <c r="Z234" i="16" s="1"/>
  <c r="V235" i="16"/>
  <c r="Z235" i="16" s="1"/>
  <c r="V236" i="16"/>
  <c r="Z236" i="16" s="1"/>
  <c r="V237" i="16"/>
  <c r="Z237" i="16" s="1"/>
  <c r="V238" i="16"/>
  <c r="Z238" i="16" s="1"/>
  <c r="V239" i="16"/>
  <c r="Z239" i="16" s="1"/>
  <c r="V240" i="16"/>
  <c r="Z240" i="16" s="1"/>
  <c r="V241" i="16"/>
  <c r="Z241" i="16" s="1"/>
  <c r="V242" i="16"/>
  <c r="V243" i="16"/>
  <c r="Z243" i="16" s="1"/>
  <c r="V244" i="16"/>
  <c r="Z244" i="16" s="1"/>
  <c r="V245" i="16"/>
  <c r="Z245" i="16" s="1"/>
  <c r="V246" i="16"/>
  <c r="Z246" i="16" s="1"/>
  <c r="V247" i="16"/>
  <c r="Z247" i="16" s="1"/>
  <c r="V248" i="16"/>
  <c r="AH7" i="14"/>
  <c r="AJ7" i="14" s="1"/>
  <c r="AH8" i="14"/>
  <c r="AJ8" i="14" s="1"/>
  <c r="AH9" i="14"/>
  <c r="AJ9" i="14" s="1"/>
  <c r="AH10" i="14"/>
  <c r="AJ10" i="14" s="1"/>
  <c r="AH11" i="14"/>
  <c r="AJ11" i="14" s="1"/>
  <c r="AH12" i="14"/>
  <c r="AJ12" i="14" s="1"/>
  <c r="AH13" i="14"/>
  <c r="AJ13" i="14" s="1"/>
  <c r="AH14" i="14"/>
  <c r="AJ14" i="14" s="1"/>
  <c r="AH15" i="14"/>
  <c r="AJ15" i="14" s="1"/>
  <c r="AH16" i="14"/>
  <c r="AJ16" i="14" s="1"/>
  <c r="AH17" i="14"/>
  <c r="AJ17" i="14" s="1"/>
  <c r="AH18" i="14"/>
  <c r="AJ18" i="14" s="1"/>
  <c r="AH19" i="14"/>
  <c r="AJ19" i="14" s="1"/>
  <c r="AH20" i="14"/>
  <c r="AJ20" i="14" s="1"/>
  <c r="AH21" i="14"/>
  <c r="AJ21" i="14" s="1"/>
  <c r="AH22" i="14"/>
  <c r="AJ22" i="14" s="1"/>
  <c r="AH23" i="14"/>
  <c r="AJ23" i="14" s="1"/>
  <c r="AH24" i="14"/>
  <c r="AJ24" i="14" s="1"/>
  <c r="AH25" i="14"/>
  <c r="AJ25" i="14" s="1"/>
  <c r="AH26" i="14"/>
  <c r="AJ26" i="14" s="1"/>
  <c r="AH27" i="14"/>
  <c r="AJ27" i="14" s="1"/>
  <c r="AH28" i="14"/>
  <c r="AJ28" i="14" s="1"/>
  <c r="AH29" i="14"/>
  <c r="AJ29" i="14" s="1"/>
  <c r="AH30" i="14"/>
  <c r="AJ30" i="14" s="1"/>
  <c r="AH31" i="14"/>
  <c r="AJ31" i="14" s="1"/>
  <c r="AH32" i="14"/>
  <c r="AJ32" i="14" s="1"/>
  <c r="AH33" i="14"/>
  <c r="AJ33" i="14" s="1"/>
  <c r="AH34" i="14"/>
  <c r="AJ34" i="14" s="1"/>
  <c r="AH35" i="14"/>
  <c r="AJ35" i="14" s="1"/>
  <c r="AH36" i="14"/>
  <c r="AJ36" i="14" s="1"/>
  <c r="AH37" i="14"/>
  <c r="AJ37" i="14" s="1"/>
  <c r="AH38" i="14"/>
  <c r="AJ38" i="14" s="1"/>
  <c r="AH39" i="14"/>
  <c r="AJ39" i="14" s="1"/>
  <c r="AH40" i="14"/>
  <c r="AJ40" i="14" s="1"/>
  <c r="AH41" i="14"/>
  <c r="AJ41" i="14" s="1"/>
  <c r="AH42" i="14"/>
  <c r="AJ42" i="14" s="1"/>
  <c r="AH43" i="14"/>
  <c r="AJ43" i="14" s="1"/>
  <c r="AH44" i="14"/>
  <c r="AJ44" i="14" s="1"/>
  <c r="AH45" i="14"/>
  <c r="AJ45" i="14" s="1"/>
  <c r="AH46" i="14"/>
  <c r="AJ46" i="14" s="1"/>
  <c r="T7" i="12"/>
  <c r="AD7" i="12" s="1"/>
  <c r="T8" i="12"/>
  <c r="AD8" i="12" s="1"/>
  <c r="T9" i="12"/>
  <c r="AD9" i="12" s="1"/>
  <c r="T10" i="12"/>
  <c r="AD10" i="12" s="1"/>
  <c r="T11" i="12"/>
  <c r="AD11" i="12" s="1"/>
  <c r="T12" i="12"/>
  <c r="AD12" i="12" s="1"/>
  <c r="T13" i="12"/>
  <c r="AD13" i="12" s="1"/>
  <c r="T14" i="12"/>
  <c r="AD14" i="12" s="1"/>
  <c r="T15" i="12"/>
  <c r="AD15" i="12" s="1"/>
  <c r="T16" i="12"/>
  <c r="AD16" i="12" s="1"/>
  <c r="T17" i="12"/>
  <c r="AD17" i="12" s="1"/>
  <c r="T18" i="12"/>
  <c r="AD18" i="12" s="1"/>
  <c r="T19" i="12"/>
  <c r="AD19" i="12" s="1"/>
  <c r="T20" i="12"/>
  <c r="AD20" i="12" s="1"/>
  <c r="T21" i="12"/>
  <c r="AD21" i="12" s="1"/>
  <c r="T22" i="12"/>
  <c r="AD22" i="12" s="1"/>
  <c r="T23" i="12"/>
  <c r="AD23" i="12" s="1"/>
  <c r="T24" i="12"/>
  <c r="AD24" i="12" s="1"/>
  <c r="T25" i="12"/>
  <c r="AD25" i="12" s="1"/>
  <c r="T26" i="12"/>
  <c r="AD26" i="12" s="1"/>
  <c r="T27" i="12"/>
  <c r="AD27" i="12" s="1"/>
  <c r="T28" i="12"/>
  <c r="AD28" i="12" s="1"/>
  <c r="T29" i="12"/>
  <c r="AD29" i="12" s="1"/>
  <c r="T30" i="12"/>
  <c r="AD30" i="12" s="1"/>
  <c r="T31" i="12"/>
  <c r="AD31" i="12" s="1"/>
  <c r="T32" i="12"/>
  <c r="AD32" i="12" s="1"/>
  <c r="T33" i="12"/>
  <c r="AD33" i="12" s="1"/>
  <c r="T34" i="12"/>
  <c r="AD34" i="12" s="1"/>
  <c r="T35" i="12"/>
  <c r="AD35" i="12" s="1"/>
  <c r="T36" i="12"/>
  <c r="AD36" i="12" s="1"/>
  <c r="T37" i="12"/>
  <c r="AD37" i="12" s="1"/>
  <c r="T38" i="12"/>
  <c r="AD38" i="12" s="1"/>
  <c r="T39" i="12"/>
  <c r="AD39" i="12" s="1"/>
  <c r="T40" i="12"/>
  <c r="T41" i="12"/>
  <c r="AD41" i="12" s="1"/>
  <c r="T42" i="12"/>
  <c r="AD42" i="12" s="1"/>
  <c r="T43" i="12"/>
  <c r="AD43" i="12" s="1"/>
  <c r="T44" i="12"/>
  <c r="AD44" i="12" s="1"/>
  <c r="T45" i="12"/>
  <c r="AD45" i="12" s="1"/>
  <c r="T46" i="12"/>
  <c r="AD46" i="12" s="1"/>
  <c r="T47" i="12"/>
  <c r="AD47" i="12" s="1"/>
  <c r="T48" i="12"/>
  <c r="AD48" i="12" s="1"/>
  <c r="T49" i="12"/>
  <c r="AD49" i="12" s="1"/>
  <c r="T50" i="12"/>
  <c r="AD50" i="12" s="1"/>
  <c r="T51" i="12"/>
  <c r="AD51" i="12" s="1"/>
  <c r="T52" i="12"/>
  <c r="AD52" i="12" s="1"/>
  <c r="T53" i="12"/>
  <c r="AD53" i="12" s="1"/>
  <c r="T54" i="12"/>
  <c r="AD54" i="12" s="1"/>
  <c r="T55" i="12"/>
  <c r="AD55" i="12" s="1"/>
  <c r="T56" i="12"/>
  <c r="AD56" i="12" s="1"/>
  <c r="T57" i="12"/>
  <c r="AD57" i="12" s="1"/>
  <c r="T58" i="12"/>
  <c r="AD58" i="12" s="1"/>
  <c r="T59" i="12"/>
  <c r="AD59" i="12" s="1"/>
  <c r="T60" i="12"/>
  <c r="AD60" i="12" s="1"/>
  <c r="T61" i="12"/>
  <c r="AD61" i="12" s="1"/>
  <c r="T62" i="12"/>
  <c r="AD62" i="12" s="1"/>
  <c r="T63" i="12"/>
  <c r="AD63" i="12" s="1"/>
  <c r="T64" i="12"/>
  <c r="AD64" i="12" s="1"/>
  <c r="T65" i="12"/>
  <c r="AD65" i="12" s="1"/>
  <c r="T66" i="12"/>
  <c r="AD66" i="12" s="1"/>
  <c r="T67" i="12"/>
  <c r="AD67" i="12" s="1"/>
  <c r="T68" i="12"/>
  <c r="AD68" i="12" s="1"/>
  <c r="T69" i="12"/>
  <c r="AD69" i="12" s="1"/>
  <c r="T70" i="12"/>
  <c r="AD70" i="12" s="1"/>
  <c r="T71" i="12"/>
  <c r="AD71" i="12" s="1"/>
  <c r="T72" i="12"/>
  <c r="AD72" i="12" s="1"/>
  <c r="T73" i="12"/>
  <c r="AD73" i="12" s="1"/>
  <c r="T74" i="12"/>
  <c r="T75" i="12"/>
  <c r="AD75" i="12" s="1"/>
  <c r="T76" i="12"/>
  <c r="AD76" i="12" s="1"/>
  <c r="T77" i="12"/>
  <c r="AD77" i="12" s="1"/>
  <c r="T78" i="12"/>
  <c r="AD78" i="12" s="1"/>
  <c r="T79" i="12"/>
  <c r="AD79" i="12" s="1"/>
  <c r="T80" i="12"/>
  <c r="AD80" i="12" s="1"/>
  <c r="T81" i="12"/>
  <c r="AD81" i="12" s="1"/>
  <c r="T82" i="12"/>
  <c r="AD82" i="12" s="1"/>
  <c r="T83" i="12"/>
  <c r="AD83" i="12" s="1"/>
  <c r="T84" i="12"/>
  <c r="AD84" i="12" s="1"/>
  <c r="T85" i="12"/>
  <c r="AD85" i="12" s="1"/>
  <c r="T86" i="12"/>
  <c r="AD86" i="12" s="1"/>
  <c r="T87" i="12"/>
  <c r="AD87" i="12" s="1"/>
  <c r="T88" i="12"/>
  <c r="AD88" i="12" s="1"/>
  <c r="T89" i="12"/>
  <c r="AD89" i="12" s="1"/>
  <c r="T90" i="12"/>
  <c r="AD90" i="12" s="1"/>
  <c r="T91" i="12"/>
  <c r="AD91" i="12" s="1"/>
  <c r="T92" i="12"/>
  <c r="AD92" i="12" s="1"/>
  <c r="T93" i="12"/>
  <c r="AD93" i="12" s="1"/>
  <c r="T94" i="12"/>
  <c r="AD94" i="12" s="1"/>
  <c r="T95" i="12"/>
  <c r="AD95" i="12" s="1"/>
  <c r="T96" i="12"/>
  <c r="AD96" i="12" s="1"/>
  <c r="T97" i="12"/>
  <c r="AD97" i="12" s="1"/>
  <c r="T98" i="12"/>
  <c r="AD98" i="12" s="1"/>
  <c r="T99" i="12"/>
  <c r="AD99" i="12" s="1"/>
  <c r="T100" i="12"/>
  <c r="AD100" i="12" s="1"/>
  <c r="T101" i="12"/>
  <c r="AD101" i="12" s="1"/>
  <c r="T102" i="12"/>
  <c r="AD102" i="12" s="1"/>
  <c r="T103" i="12"/>
  <c r="AD103" i="12" s="1"/>
  <c r="T104" i="12"/>
  <c r="AD104" i="12" s="1"/>
  <c r="T105" i="12"/>
  <c r="AD105" i="12" s="1"/>
  <c r="T106" i="12"/>
  <c r="AD106" i="12" s="1"/>
  <c r="T107" i="12"/>
  <c r="AD107" i="12" s="1"/>
  <c r="T108" i="12"/>
  <c r="AD108" i="12" s="1"/>
  <c r="T109" i="12"/>
  <c r="AD109" i="12" s="1"/>
  <c r="T110" i="12"/>
  <c r="AD110" i="12" s="1"/>
  <c r="T111" i="12"/>
  <c r="AD111" i="12" s="1"/>
  <c r="T112" i="12"/>
  <c r="AD112" i="12" s="1"/>
  <c r="T113" i="12"/>
  <c r="AD113" i="12" s="1"/>
  <c r="T114" i="12"/>
  <c r="AD114" i="12" s="1"/>
  <c r="T115" i="12"/>
  <c r="AD115" i="12" s="1"/>
  <c r="T116" i="12"/>
  <c r="AD116" i="12" s="1"/>
  <c r="T117" i="12"/>
  <c r="AD117" i="12" s="1"/>
  <c r="T118" i="12"/>
  <c r="AD118" i="12" s="1"/>
  <c r="T119" i="12"/>
  <c r="AD119" i="12" s="1"/>
  <c r="T120" i="12"/>
  <c r="AD120" i="12" s="1"/>
  <c r="T121" i="12"/>
  <c r="AD121" i="12" s="1"/>
  <c r="T122" i="12"/>
  <c r="AD122" i="12" s="1"/>
  <c r="T123" i="12"/>
  <c r="AD123" i="12" s="1"/>
  <c r="T124" i="12"/>
  <c r="AD124" i="12" s="1"/>
  <c r="T125" i="12"/>
  <c r="AD125" i="12" s="1"/>
  <c r="T126" i="12"/>
  <c r="AD126" i="12" s="1"/>
  <c r="T127" i="12"/>
  <c r="AD127" i="12" s="1"/>
  <c r="T128" i="12"/>
  <c r="AD128" i="12" s="1"/>
  <c r="T129" i="12"/>
  <c r="AD129" i="12" s="1"/>
  <c r="T130" i="12"/>
  <c r="AD130" i="12" s="1"/>
  <c r="T131" i="12"/>
  <c r="AD131" i="12" s="1"/>
  <c r="T132" i="12"/>
  <c r="AD132" i="12" s="1"/>
  <c r="T133" i="12"/>
  <c r="AD133" i="12" s="1"/>
  <c r="T134" i="12"/>
  <c r="AD134" i="12" s="1"/>
  <c r="T135" i="12"/>
  <c r="AD135" i="12" s="1"/>
  <c r="T136" i="12"/>
  <c r="AD136" i="12" s="1"/>
  <c r="T137" i="12"/>
  <c r="AD137" i="12" s="1"/>
  <c r="T138" i="12"/>
  <c r="AD138" i="12" s="1"/>
  <c r="T139" i="12"/>
  <c r="AD139" i="12" s="1"/>
  <c r="T140" i="12"/>
  <c r="AD140" i="12" s="1"/>
  <c r="T141" i="12"/>
  <c r="AD141" i="12" s="1"/>
  <c r="T142" i="12"/>
  <c r="AD142" i="12" s="1"/>
  <c r="T143" i="12"/>
  <c r="AD143" i="12" s="1"/>
  <c r="T144" i="12"/>
  <c r="AD144" i="12" s="1"/>
  <c r="T145" i="12"/>
  <c r="AD145" i="12" s="1"/>
  <c r="T146" i="12"/>
  <c r="AD146" i="12" s="1"/>
  <c r="T147" i="12"/>
  <c r="AD147" i="12" s="1"/>
  <c r="T148" i="12"/>
  <c r="AD148" i="12" s="1"/>
  <c r="T149" i="12"/>
  <c r="AD149" i="12" s="1"/>
  <c r="T150" i="12"/>
  <c r="AD150" i="12" s="1"/>
  <c r="T151" i="12"/>
  <c r="AD151" i="12" s="1"/>
  <c r="T152" i="12"/>
  <c r="AD152" i="12" s="1"/>
  <c r="T153" i="12"/>
  <c r="AD153" i="12" s="1"/>
  <c r="T154" i="12"/>
  <c r="AD154" i="12" s="1"/>
  <c r="T155" i="12"/>
  <c r="AD155" i="12" s="1"/>
  <c r="T156" i="12"/>
  <c r="AD156" i="12" s="1"/>
  <c r="T157" i="12"/>
  <c r="AD157" i="12" s="1"/>
  <c r="T158" i="12"/>
  <c r="AD158" i="12" s="1"/>
  <c r="T159" i="12"/>
  <c r="AD159" i="12" s="1"/>
  <c r="T160" i="12"/>
  <c r="AD160" i="12" s="1"/>
  <c r="T161" i="12"/>
  <c r="AD161" i="12" s="1"/>
  <c r="T162" i="12"/>
  <c r="AD162" i="12" s="1"/>
  <c r="T163" i="12"/>
  <c r="AD163" i="12" s="1"/>
  <c r="T164" i="12"/>
  <c r="AD164" i="12" s="1"/>
  <c r="T165" i="12"/>
  <c r="AD165" i="12" s="1"/>
  <c r="T166" i="12"/>
  <c r="AD166" i="12" s="1"/>
  <c r="T167" i="12"/>
  <c r="AD167" i="12" s="1"/>
  <c r="T168" i="12"/>
  <c r="AD168" i="12" s="1"/>
  <c r="T169" i="12"/>
  <c r="AD169" i="12" s="1"/>
  <c r="T170" i="12"/>
  <c r="AD170" i="12" s="1"/>
  <c r="T171" i="12"/>
  <c r="AD171" i="12" s="1"/>
  <c r="T172" i="12"/>
  <c r="AD172" i="12" s="1"/>
  <c r="T173" i="12"/>
  <c r="AD173" i="12" s="1"/>
  <c r="T174" i="12"/>
  <c r="AD174" i="12" s="1"/>
  <c r="T175" i="12"/>
  <c r="AD175" i="12" s="1"/>
  <c r="T176" i="12"/>
  <c r="AD176" i="12" s="1"/>
  <c r="T177" i="12"/>
  <c r="AD177" i="12" s="1"/>
  <c r="T178" i="12"/>
  <c r="AD178" i="12" s="1"/>
  <c r="T179" i="12"/>
  <c r="AD179" i="12" s="1"/>
  <c r="T180" i="12"/>
  <c r="AD180" i="12" s="1"/>
  <c r="T181" i="12"/>
  <c r="AD181" i="12" s="1"/>
  <c r="T182" i="12"/>
  <c r="AD182" i="12" s="1"/>
  <c r="T183" i="12"/>
  <c r="AD183" i="12" s="1"/>
  <c r="T184" i="12"/>
  <c r="AD184" i="12" s="1"/>
  <c r="T185" i="12"/>
  <c r="AD185" i="12" s="1"/>
  <c r="T186" i="12"/>
  <c r="AD186" i="12" s="1"/>
  <c r="T187" i="12"/>
  <c r="AD187" i="12" s="1"/>
  <c r="T188" i="12"/>
  <c r="AD188" i="12" s="1"/>
  <c r="T189" i="12"/>
  <c r="AD189" i="12" s="1"/>
  <c r="T190" i="12"/>
  <c r="AD190" i="12" s="1"/>
  <c r="T191" i="12"/>
  <c r="AD191" i="12" s="1"/>
  <c r="T192" i="12"/>
  <c r="AD192" i="12" s="1"/>
  <c r="T193" i="12"/>
  <c r="AD193" i="12" s="1"/>
  <c r="T194" i="12"/>
  <c r="AD194" i="12" s="1"/>
  <c r="T195" i="12"/>
  <c r="AD195" i="12" s="1"/>
  <c r="T196" i="12"/>
  <c r="AD196" i="12" s="1"/>
  <c r="T197" i="12"/>
  <c r="AD197" i="12" s="1"/>
  <c r="T198" i="12"/>
  <c r="AD198" i="12" s="1"/>
  <c r="T199" i="12"/>
  <c r="AD199" i="12" s="1"/>
  <c r="T200" i="12"/>
  <c r="AD200" i="12" s="1"/>
  <c r="T201" i="12"/>
  <c r="AD201" i="12" s="1"/>
  <c r="T202" i="12"/>
  <c r="AD202" i="12" s="1"/>
  <c r="T203" i="12"/>
  <c r="AD203" i="12" s="1"/>
  <c r="T204" i="12"/>
  <c r="AD204" i="12" s="1"/>
  <c r="T205" i="12"/>
  <c r="AD205" i="12" s="1"/>
  <c r="T206" i="12"/>
  <c r="AD206" i="12" s="1"/>
  <c r="T207" i="12"/>
  <c r="AD207" i="12" s="1"/>
  <c r="T208" i="12"/>
  <c r="AD208" i="12" s="1"/>
  <c r="T209" i="12"/>
  <c r="AD209" i="12" s="1"/>
  <c r="T210" i="12"/>
  <c r="AD210" i="12" s="1"/>
  <c r="T211" i="12"/>
  <c r="AD211" i="12" s="1"/>
  <c r="T212" i="12"/>
  <c r="AD212" i="12" s="1"/>
  <c r="T213" i="12"/>
  <c r="AD213" i="12" s="1"/>
  <c r="T214" i="12"/>
  <c r="AD214" i="12" s="1"/>
  <c r="T215" i="12"/>
  <c r="AD215" i="12" s="1"/>
  <c r="T216" i="12"/>
  <c r="AD216" i="12" s="1"/>
  <c r="T217" i="12"/>
  <c r="AD217" i="12" s="1"/>
  <c r="T218" i="12"/>
  <c r="AD218" i="12" s="1"/>
  <c r="T219" i="12"/>
  <c r="AD219" i="12" s="1"/>
  <c r="T220" i="12"/>
  <c r="AD220" i="12" s="1"/>
  <c r="T221" i="12"/>
  <c r="AD221" i="12" s="1"/>
  <c r="T222" i="12"/>
  <c r="AD222" i="12" s="1"/>
  <c r="T223" i="12"/>
  <c r="AD223" i="12" s="1"/>
  <c r="T224" i="12"/>
  <c r="AD224" i="12" s="1"/>
  <c r="T225" i="12"/>
  <c r="AD225" i="12" s="1"/>
  <c r="T226" i="12"/>
  <c r="AD226" i="12" s="1"/>
  <c r="T227" i="12"/>
  <c r="AD227" i="12" s="1"/>
  <c r="T228" i="12"/>
  <c r="AD228" i="12" s="1"/>
  <c r="T229" i="12"/>
  <c r="AD229" i="12" s="1"/>
  <c r="T230" i="12"/>
  <c r="AD230" i="12" s="1"/>
  <c r="T231" i="12"/>
  <c r="AD231" i="12" s="1"/>
  <c r="T232" i="12"/>
  <c r="AD232" i="12" s="1"/>
  <c r="T233" i="12"/>
  <c r="AD233" i="12" s="1"/>
  <c r="T234" i="12"/>
  <c r="AD234" i="12" s="1"/>
  <c r="T235" i="12"/>
  <c r="AD235" i="12" s="1"/>
  <c r="T236" i="12"/>
  <c r="AD236" i="12" s="1"/>
  <c r="T237" i="12"/>
  <c r="AD237" i="12" s="1"/>
  <c r="T238" i="12"/>
  <c r="AD238" i="12" s="1"/>
  <c r="T239" i="12"/>
  <c r="AD239" i="12" s="1"/>
  <c r="T240" i="12"/>
  <c r="AD240" i="12" s="1"/>
  <c r="T241" i="12"/>
  <c r="AD241" i="12" s="1"/>
  <c r="T242" i="12"/>
  <c r="T243" i="12"/>
  <c r="AD243" i="12" s="1"/>
  <c r="T244" i="12"/>
  <c r="AD244" i="12" s="1"/>
  <c r="T245" i="12"/>
  <c r="AD245" i="12" s="1"/>
  <c r="T246" i="12"/>
  <c r="AD246" i="12" s="1"/>
  <c r="T247" i="12"/>
  <c r="AD247" i="12" s="1"/>
  <c r="T248" i="12"/>
  <c r="AD248" i="12" s="1"/>
  <c r="T249" i="12"/>
  <c r="AD249" i="12" s="1"/>
  <c r="T250" i="12"/>
  <c r="AD250" i="12" s="1"/>
  <c r="T251" i="12"/>
  <c r="AD251" i="12" s="1"/>
  <c r="T252" i="12"/>
  <c r="AD252" i="12" s="1"/>
  <c r="T253" i="12"/>
  <c r="AD253" i="12" s="1"/>
  <c r="T254" i="12"/>
  <c r="AD254" i="12" s="1"/>
  <c r="T255" i="12"/>
  <c r="AD255" i="12" s="1"/>
  <c r="T256" i="12"/>
  <c r="AD256" i="12" s="1"/>
  <c r="T257" i="12"/>
  <c r="AD257" i="12" s="1"/>
  <c r="T258" i="12"/>
  <c r="AD258" i="12" s="1"/>
  <c r="T259" i="12"/>
  <c r="AD259" i="12" s="1"/>
  <c r="T260" i="12"/>
  <c r="AD260" i="12" s="1"/>
  <c r="T261" i="12"/>
  <c r="AD261" i="12" s="1"/>
  <c r="T262" i="12"/>
  <c r="AD262" i="12" s="1"/>
  <c r="T263" i="12"/>
  <c r="AD263" i="12" s="1"/>
  <c r="T264" i="12"/>
  <c r="AD264" i="12" s="1"/>
  <c r="T265" i="12"/>
  <c r="AD265" i="12" s="1"/>
  <c r="T266" i="12"/>
  <c r="AD266" i="12" s="1"/>
  <c r="T267" i="12"/>
  <c r="AD267" i="12" s="1"/>
  <c r="T268" i="12"/>
  <c r="AD268" i="12" s="1"/>
  <c r="T269" i="12"/>
  <c r="AD269" i="12" s="1"/>
  <c r="T270" i="12"/>
  <c r="AD270" i="12" s="1"/>
  <c r="T271" i="12"/>
  <c r="AD271" i="12" s="1"/>
  <c r="T272" i="12"/>
  <c r="AD272" i="12" s="1"/>
  <c r="T273" i="12"/>
  <c r="AD273" i="12" s="1"/>
  <c r="T274" i="12"/>
  <c r="AD274" i="12" s="1"/>
  <c r="T275" i="12"/>
  <c r="AD275" i="12" s="1"/>
  <c r="T276" i="12"/>
  <c r="AD276" i="12" s="1"/>
  <c r="T277" i="12"/>
  <c r="AD277" i="12" s="1"/>
  <c r="T278" i="12"/>
  <c r="AD278" i="12" s="1"/>
  <c r="T279" i="12"/>
  <c r="AD279" i="12" s="1"/>
  <c r="T280" i="12"/>
  <c r="AD280" i="12" s="1"/>
  <c r="T281" i="12"/>
  <c r="AD281" i="12" s="1"/>
  <c r="T282" i="12"/>
  <c r="AD282" i="12" s="1"/>
  <c r="T283" i="12"/>
  <c r="AD283" i="12" s="1"/>
  <c r="T284" i="12"/>
  <c r="AD284" i="12" s="1"/>
  <c r="T285" i="12"/>
  <c r="AD285" i="12" s="1"/>
  <c r="T286" i="12"/>
  <c r="AD286" i="12" s="1"/>
  <c r="T287" i="12"/>
  <c r="AD287" i="12" s="1"/>
  <c r="T288" i="12"/>
  <c r="AD288" i="12" s="1"/>
  <c r="T289" i="12"/>
  <c r="AD289" i="12" s="1"/>
  <c r="T290" i="12"/>
  <c r="AD290" i="12" s="1"/>
  <c r="T291" i="12"/>
  <c r="AD291" i="12" s="1"/>
  <c r="T292" i="12"/>
  <c r="AD292" i="12" s="1"/>
  <c r="T293" i="12"/>
  <c r="AD293" i="12" s="1"/>
  <c r="T294" i="12"/>
  <c r="AD294" i="12" s="1"/>
  <c r="T295" i="12"/>
  <c r="AD295" i="12" s="1"/>
  <c r="T296" i="12"/>
  <c r="AD296" i="12" s="1"/>
  <c r="T297" i="12"/>
  <c r="AD297" i="12" s="1"/>
  <c r="T298" i="12"/>
  <c r="AD298" i="12" s="1"/>
  <c r="T299" i="12"/>
  <c r="AD299" i="12" s="1"/>
  <c r="T300" i="12"/>
  <c r="AD300" i="12" s="1"/>
  <c r="T301" i="12"/>
  <c r="AD301" i="12" s="1"/>
  <c r="T302" i="12"/>
  <c r="AD302" i="12" s="1"/>
  <c r="T303" i="12"/>
  <c r="AD303" i="12" s="1"/>
  <c r="T304" i="12"/>
  <c r="AD304" i="12" s="1"/>
  <c r="T305" i="12"/>
  <c r="AD305" i="12" s="1"/>
  <c r="T306" i="12"/>
  <c r="AD306" i="12" s="1"/>
  <c r="T307" i="12"/>
  <c r="AD307" i="12" s="1"/>
  <c r="T308" i="12"/>
  <c r="AD308" i="12" s="1"/>
  <c r="T309" i="12"/>
  <c r="AD309" i="12" s="1"/>
  <c r="T310" i="12"/>
  <c r="AD310" i="12" s="1"/>
  <c r="T311" i="12"/>
  <c r="AD311" i="12" s="1"/>
  <c r="T312" i="12"/>
  <c r="AD312" i="12" s="1"/>
  <c r="T313" i="12"/>
  <c r="AD313" i="12" s="1"/>
  <c r="T314" i="12"/>
  <c r="AD314" i="12" s="1"/>
  <c r="T315" i="12"/>
  <c r="AD315" i="12" s="1"/>
  <c r="T316" i="12"/>
  <c r="AD316" i="12" s="1"/>
  <c r="T317" i="12"/>
  <c r="AD317" i="12" s="1"/>
  <c r="T318" i="12"/>
  <c r="AD318" i="12" s="1"/>
  <c r="T319" i="12"/>
  <c r="AD319" i="12" s="1"/>
  <c r="T320" i="12"/>
  <c r="AD320" i="12" s="1"/>
  <c r="T321" i="12"/>
  <c r="T322" i="12"/>
  <c r="AD322" i="12" s="1"/>
  <c r="T323" i="12"/>
  <c r="AD323" i="12" s="1"/>
  <c r="T324" i="12"/>
  <c r="AD324" i="12" s="1"/>
  <c r="T325" i="12"/>
  <c r="AD325" i="12" s="1"/>
  <c r="T326" i="12"/>
  <c r="AD326" i="12" s="1"/>
  <c r="T327" i="12"/>
  <c r="AD327" i="12" s="1"/>
  <c r="T328" i="12"/>
  <c r="AD328" i="12" s="1"/>
  <c r="T329" i="12"/>
  <c r="AD329" i="12" s="1"/>
  <c r="T330" i="12"/>
  <c r="AD330" i="12" s="1"/>
  <c r="T331" i="12"/>
  <c r="AD331" i="12" s="1"/>
  <c r="T332" i="12"/>
  <c r="AD332" i="12" s="1"/>
  <c r="T333" i="12"/>
  <c r="AD333" i="12" s="1"/>
  <c r="T334" i="12"/>
  <c r="AD334" i="12" s="1"/>
  <c r="T335" i="12"/>
  <c r="AD335" i="12" s="1"/>
  <c r="T336" i="12"/>
  <c r="T337" i="12"/>
  <c r="AD337" i="12" s="1"/>
  <c r="T338" i="12"/>
  <c r="AD338" i="12" s="1"/>
  <c r="T339" i="12"/>
  <c r="AD339" i="12" s="1"/>
  <c r="T340" i="12"/>
  <c r="AD340" i="12" s="1"/>
  <c r="T341" i="12"/>
  <c r="AD341" i="12" s="1"/>
  <c r="T342" i="12"/>
  <c r="AD342" i="12" s="1"/>
  <c r="T343" i="12"/>
  <c r="AD343" i="12" s="1"/>
  <c r="T344" i="12"/>
  <c r="AD344" i="12" s="1"/>
  <c r="T345" i="12"/>
  <c r="AD345" i="12" s="1"/>
  <c r="T346" i="12"/>
  <c r="AD346" i="12" s="1"/>
  <c r="T347" i="12"/>
  <c r="AD347" i="12" s="1"/>
  <c r="T348" i="12"/>
  <c r="AD348" i="12" s="1"/>
  <c r="T349" i="12"/>
  <c r="AD349" i="12" s="1"/>
  <c r="T350" i="12"/>
  <c r="AD350" i="12" s="1"/>
  <c r="T351" i="12"/>
  <c r="AD351" i="12" s="1"/>
  <c r="T352" i="12"/>
  <c r="AD352" i="12" s="1"/>
  <c r="T353" i="12"/>
  <c r="AD353" i="12" s="1"/>
  <c r="T354" i="12"/>
  <c r="AD354" i="12" s="1"/>
  <c r="T355" i="12"/>
  <c r="AD355" i="12" s="1"/>
  <c r="T356" i="12"/>
  <c r="AD356" i="12" s="1"/>
  <c r="T357" i="12"/>
  <c r="AD357" i="12" s="1"/>
  <c r="T358" i="12"/>
  <c r="AD358" i="12" s="1"/>
  <c r="T359" i="12"/>
  <c r="AD359" i="12" s="1"/>
  <c r="T360" i="12"/>
  <c r="AD360" i="12" s="1"/>
  <c r="T361" i="12"/>
  <c r="AD361" i="12" s="1"/>
  <c r="T362" i="12"/>
  <c r="AD362" i="12" s="1"/>
  <c r="T363" i="12"/>
  <c r="AD363" i="12" s="1"/>
  <c r="T364" i="12"/>
  <c r="AD364" i="12" s="1"/>
  <c r="T365" i="12"/>
  <c r="AD365" i="12" s="1"/>
  <c r="T366" i="12"/>
  <c r="AD366" i="12" s="1"/>
  <c r="T367" i="12"/>
  <c r="AD367" i="12" s="1"/>
  <c r="T368" i="12"/>
  <c r="AD368" i="12" s="1"/>
  <c r="T369" i="12"/>
  <c r="AD369" i="12" s="1"/>
  <c r="T370" i="12"/>
  <c r="AD370" i="12" s="1"/>
  <c r="T371" i="12"/>
  <c r="AD371" i="12" s="1"/>
  <c r="T372" i="12"/>
  <c r="AD372" i="12" s="1"/>
  <c r="T373" i="12"/>
  <c r="AD373" i="12" s="1"/>
  <c r="T374" i="12"/>
  <c r="AD374" i="12" s="1"/>
  <c r="T375" i="12"/>
  <c r="AD375" i="12" s="1"/>
  <c r="T376" i="12"/>
  <c r="AD376" i="12" s="1"/>
  <c r="T377" i="12"/>
  <c r="AD377" i="12" s="1"/>
  <c r="T378" i="12"/>
  <c r="AD378" i="12" s="1"/>
  <c r="T379" i="12"/>
  <c r="AD379" i="12" s="1"/>
  <c r="T380" i="12"/>
  <c r="AD380" i="12" s="1"/>
  <c r="T381" i="12"/>
  <c r="AD381" i="12" s="1"/>
  <c r="T382" i="12"/>
  <c r="AD382" i="12" s="1"/>
  <c r="T383" i="12"/>
  <c r="AD383" i="12" s="1"/>
  <c r="T384" i="12"/>
  <c r="AD384" i="12" s="1"/>
  <c r="T385" i="12"/>
  <c r="AD385" i="12" s="1"/>
  <c r="T386" i="12"/>
  <c r="AD386" i="12" s="1"/>
  <c r="T387" i="12"/>
  <c r="AD387" i="12" s="1"/>
  <c r="T388" i="12"/>
  <c r="AD388" i="12" s="1"/>
  <c r="T389" i="12"/>
  <c r="AD389" i="12" s="1"/>
  <c r="T390" i="12"/>
  <c r="AD390" i="12" s="1"/>
  <c r="T391" i="12"/>
  <c r="AD391" i="12" s="1"/>
  <c r="T392" i="12"/>
  <c r="AD392" i="12" s="1"/>
  <c r="T393" i="12"/>
  <c r="AD393" i="12" s="1"/>
  <c r="T394" i="12"/>
  <c r="AD394" i="12" s="1"/>
  <c r="T395" i="12"/>
  <c r="AD395" i="12" s="1"/>
  <c r="T396" i="12"/>
  <c r="AD396" i="12" s="1"/>
  <c r="T397" i="12"/>
  <c r="AD397" i="12" s="1"/>
  <c r="T398" i="12"/>
  <c r="AD398" i="12" s="1"/>
  <c r="T399" i="12"/>
  <c r="AD399" i="12" s="1"/>
  <c r="T400" i="12"/>
  <c r="AD400" i="12" s="1"/>
  <c r="T401" i="12"/>
  <c r="AD401" i="12" s="1"/>
  <c r="T402" i="12"/>
  <c r="AD402" i="12" s="1"/>
  <c r="T403" i="12"/>
  <c r="AD403" i="12" s="1"/>
  <c r="T404" i="12"/>
  <c r="AD404" i="12" s="1"/>
  <c r="T405" i="12"/>
  <c r="AD405" i="12" s="1"/>
  <c r="T406" i="12"/>
  <c r="AD406" i="12" s="1"/>
  <c r="T407" i="12"/>
  <c r="AD407" i="12" s="1"/>
  <c r="T408" i="12"/>
  <c r="AD408" i="12" s="1"/>
  <c r="T409" i="12"/>
  <c r="AD409" i="12" s="1"/>
  <c r="T410" i="12"/>
  <c r="AD410" i="12" s="1"/>
  <c r="T411" i="12"/>
  <c r="AD411" i="12" s="1"/>
  <c r="T412" i="12"/>
  <c r="AD412" i="12" s="1"/>
  <c r="T413" i="12"/>
  <c r="AD413" i="12" s="1"/>
  <c r="T414" i="12"/>
  <c r="AD414" i="12" s="1"/>
  <c r="T415" i="12"/>
  <c r="AD415" i="12" s="1"/>
  <c r="T416" i="12"/>
  <c r="AD416" i="12" s="1"/>
  <c r="T417" i="12"/>
  <c r="AD417" i="12" s="1"/>
  <c r="T418" i="12"/>
  <c r="AD418" i="12" s="1"/>
  <c r="T419" i="12"/>
  <c r="AD419" i="12" s="1"/>
  <c r="T420" i="12"/>
  <c r="AD420" i="12" s="1"/>
  <c r="T421" i="12"/>
  <c r="AD421" i="12" s="1"/>
  <c r="T422" i="12"/>
  <c r="AD422" i="12" s="1"/>
  <c r="T423" i="12"/>
  <c r="AD423" i="12" s="1"/>
  <c r="T424" i="12"/>
  <c r="AD424" i="12" s="1"/>
  <c r="T425" i="12"/>
  <c r="AD425" i="12" s="1"/>
  <c r="T426" i="12"/>
  <c r="AD426" i="12" s="1"/>
  <c r="T427" i="12"/>
  <c r="AD427" i="12" s="1"/>
  <c r="T428" i="12"/>
  <c r="AD428" i="12" s="1"/>
  <c r="T429" i="12"/>
  <c r="AD429" i="12" s="1"/>
  <c r="T430" i="12"/>
  <c r="AD430" i="12" s="1"/>
  <c r="T431" i="12"/>
  <c r="AD431" i="12" s="1"/>
  <c r="T432" i="12"/>
  <c r="AD432" i="12" s="1"/>
  <c r="T433" i="12"/>
  <c r="AD433" i="12" s="1"/>
  <c r="T434" i="12"/>
  <c r="AD434" i="12" s="1"/>
  <c r="T435" i="12"/>
  <c r="AD435" i="12" s="1"/>
  <c r="T436" i="12"/>
  <c r="AD436" i="12" s="1"/>
  <c r="T437" i="12"/>
  <c r="AD437" i="12" s="1"/>
  <c r="T438" i="12"/>
  <c r="AD438" i="12" s="1"/>
  <c r="T439" i="12"/>
  <c r="AD439" i="12" s="1"/>
  <c r="T440" i="12"/>
  <c r="AD440" i="12" s="1"/>
  <c r="T441" i="12"/>
  <c r="AD441" i="12" s="1"/>
  <c r="T442" i="12"/>
  <c r="AD442" i="12" s="1"/>
  <c r="T443" i="12"/>
  <c r="AD443" i="12" s="1"/>
  <c r="T444" i="12"/>
  <c r="AD444" i="12" s="1"/>
  <c r="T445" i="12"/>
  <c r="AD445" i="12" s="1"/>
  <c r="T446" i="12"/>
  <c r="AD446" i="12" s="1"/>
  <c r="T447" i="12"/>
  <c r="AD447" i="12" s="1"/>
  <c r="T448" i="12"/>
  <c r="AD448" i="12" s="1"/>
  <c r="T449" i="12"/>
  <c r="AD449" i="12" s="1"/>
  <c r="T450" i="12"/>
  <c r="AD450" i="12" s="1"/>
  <c r="T451" i="12"/>
  <c r="AD451" i="12" s="1"/>
  <c r="T452" i="12"/>
  <c r="AD452" i="12" s="1"/>
  <c r="T453" i="12"/>
  <c r="AD453" i="12" s="1"/>
  <c r="T454" i="12"/>
  <c r="AD454" i="12" s="1"/>
  <c r="T455" i="12"/>
  <c r="AD455" i="12" s="1"/>
  <c r="T456" i="12"/>
  <c r="AD456" i="12" s="1"/>
  <c r="T457" i="12"/>
  <c r="AD457" i="12" s="1"/>
  <c r="T458" i="12"/>
  <c r="AD458" i="12" s="1"/>
  <c r="T459" i="12"/>
  <c r="AD459" i="12" s="1"/>
  <c r="T460" i="12"/>
  <c r="AD460" i="12" s="1"/>
  <c r="T461" i="12"/>
  <c r="AD461" i="12" s="1"/>
  <c r="T462" i="12"/>
  <c r="AD462" i="12" s="1"/>
  <c r="T463" i="12"/>
  <c r="AD463" i="12" s="1"/>
  <c r="T464" i="12"/>
  <c r="AD464" i="12" s="1"/>
  <c r="T465" i="12"/>
  <c r="AD465" i="12" s="1"/>
  <c r="T466" i="12"/>
  <c r="AD466" i="12" s="1"/>
  <c r="T467" i="12"/>
  <c r="AD467" i="12" s="1"/>
  <c r="T468" i="12"/>
  <c r="AD468" i="12" s="1"/>
  <c r="T469" i="12"/>
  <c r="AD469" i="12" s="1"/>
  <c r="T470" i="12"/>
  <c r="AD470" i="12" s="1"/>
  <c r="T471" i="12"/>
  <c r="AD471" i="12" s="1"/>
  <c r="T472" i="12"/>
  <c r="AD472" i="12" s="1"/>
  <c r="T473" i="12"/>
  <c r="AD473" i="12" s="1"/>
  <c r="T474" i="12"/>
  <c r="AD474" i="12" s="1"/>
  <c r="T475" i="12"/>
  <c r="AD475" i="12" s="1"/>
  <c r="T476" i="12"/>
  <c r="AD476" i="12" s="1"/>
  <c r="T477" i="12"/>
  <c r="AD477" i="12" s="1"/>
  <c r="T478" i="12"/>
  <c r="AD478" i="12" s="1"/>
  <c r="T479" i="12"/>
  <c r="AD479" i="12" s="1"/>
  <c r="T480" i="12"/>
  <c r="AD480" i="12" s="1"/>
  <c r="T481" i="12"/>
  <c r="AD481" i="12" s="1"/>
  <c r="T482" i="12"/>
  <c r="AD482" i="12" s="1"/>
  <c r="T483" i="12"/>
  <c r="AD483" i="12" s="1"/>
  <c r="T484" i="12"/>
  <c r="AD484" i="12" s="1"/>
  <c r="T485" i="12"/>
  <c r="AD485" i="12" s="1"/>
  <c r="T486" i="12"/>
  <c r="AD486" i="12" s="1"/>
  <c r="T487" i="12"/>
  <c r="AD487" i="12" s="1"/>
  <c r="T488" i="12"/>
  <c r="AD488" i="12" s="1"/>
  <c r="T489" i="12"/>
  <c r="AD489" i="12" s="1"/>
  <c r="T490" i="12"/>
  <c r="AD490" i="12" s="1"/>
  <c r="T491" i="12"/>
  <c r="AD491" i="12" s="1"/>
  <c r="T492" i="12"/>
  <c r="AD492" i="12" s="1"/>
  <c r="T493" i="12"/>
  <c r="AD493" i="12" s="1"/>
  <c r="T494" i="12"/>
  <c r="AD494" i="12" s="1"/>
  <c r="T495" i="12"/>
  <c r="AD495" i="12" s="1"/>
  <c r="T496" i="12"/>
  <c r="AD496" i="12" s="1"/>
  <c r="T497" i="12"/>
  <c r="AD497" i="12" s="1"/>
  <c r="T498" i="12"/>
  <c r="T499" i="12"/>
  <c r="AD499" i="12" s="1"/>
  <c r="T500" i="12"/>
  <c r="AD500" i="12" s="1"/>
  <c r="T501" i="12"/>
  <c r="AD501" i="12" s="1"/>
  <c r="T502" i="12"/>
  <c r="AD502" i="12" s="1"/>
  <c r="T503" i="12"/>
  <c r="AD503" i="12" s="1"/>
  <c r="T504" i="12"/>
  <c r="AD504" i="12" s="1"/>
  <c r="T505" i="12"/>
  <c r="AD505" i="12" s="1"/>
  <c r="T506" i="12"/>
  <c r="AD506" i="12" s="1"/>
  <c r="T507" i="12"/>
  <c r="AD507" i="12" s="1"/>
  <c r="T508" i="12"/>
  <c r="AD508" i="12" s="1"/>
  <c r="T509" i="12"/>
  <c r="AD509" i="12" s="1"/>
  <c r="T510" i="12"/>
  <c r="AD510" i="12" s="1"/>
  <c r="T511" i="12"/>
  <c r="AD511" i="12" s="1"/>
  <c r="U7" i="15"/>
  <c r="Y7" i="15" s="1"/>
  <c r="U8" i="15"/>
  <c r="Y8" i="15" s="1"/>
  <c r="U9" i="15"/>
  <c r="Y9" i="15" s="1"/>
  <c r="U10" i="15"/>
  <c r="Y10" i="15" s="1"/>
  <c r="U11" i="15"/>
  <c r="Y11" i="15" s="1"/>
  <c r="U12" i="15"/>
  <c r="Y12" i="15" s="1"/>
  <c r="U13" i="15"/>
  <c r="Y13" i="15" s="1"/>
  <c r="U14" i="15"/>
  <c r="Y14" i="15" s="1"/>
  <c r="U15" i="15"/>
  <c r="Y15" i="15" s="1"/>
  <c r="U16" i="15"/>
  <c r="Y16" i="15" s="1"/>
  <c r="U17" i="15"/>
  <c r="Y17" i="15" s="1"/>
  <c r="U18" i="15"/>
  <c r="Y18" i="15" s="1"/>
  <c r="U19" i="15"/>
  <c r="Y19" i="15" s="1"/>
  <c r="U20" i="15"/>
  <c r="Y20" i="15" s="1"/>
  <c r="U21" i="15"/>
  <c r="Y21" i="15" s="1"/>
  <c r="U22" i="15"/>
  <c r="Y22" i="15" s="1"/>
  <c r="U23" i="15"/>
  <c r="Y23" i="15" s="1"/>
  <c r="U24" i="15"/>
  <c r="Y24" i="15" s="1"/>
  <c r="U25" i="15"/>
  <c r="Y25" i="15" s="1"/>
  <c r="U26" i="15"/>
  <c r="Y26" i="15" s="1"/>
  <c r="U27" i="15"/>
  <c r="Y27" i="15" s="1"/>
  <c r="U28" i="15"/>
  <c r="Y28" i="15" s="1"/>
  <c r="U29" i="15"/>
  <c r="Y29" i="15" s="1"/>
  <c r="U30" i="15"/>
  <c r="Y30" i="15" s="1"/>
  <c r="U31" i="15"/>
  <c r="Y31" i="15" s="1"/>
  <c r="U32" i="15"/>
  <c r="Y32" i="15" s="1"/>
  <c r="U33" i="15"/>
  <c r="Y33" i="15" s="1"/>
  <c r="U34" i="15"/>
  <c r="Y34" i="15" s="1"/>
  <c r="U35" i="15"/>
  <c r="Y35" i="15" s="1"/>
  <c r="U36" i="15"/>
  <c r="Y36" i="15" s="1"/>
  <c r="U37" i="15"/>
  <c r="Y37" i="15" s="1"/>
  <c r="U38" i="15"/>
  <c r="Y38" i="15" s="1"/>
  <c r="U39" i="15"/>
  <c r="Y39" i="15" s="1"/>
  <c r="U40" i="15"/>
  <c r="Y40" i="15" s="1"/>
  <c r="U41" i="15"/>
  <c r="Y41" i="15" s="1"/>
  <c r="U42" i="15"/>
  <c r="Y42" i="15" s="1"/>
  <c r="U43" i="15"/>
  <c r="Y43" i="15" s="1"/>
  <c r="U44" i="15"/>
  <c r="U45" i="15"/>
  <c r="Y45" i="15" s="1"/>
  <c r="U46" i="15"/>
  <c r="Y46" i="15" s="1"/>
  <c r="U47" i="15"/>
  <c r="Y47" i="15" s="1"/>
  <c r="U48" i="15"/>
  <c r="Y48" i="15" s="1"/>
  <c r="U49" i="15"/>
  <c r="Y49" i="15" s="1"/>
  <c r="U50" i="15"/>
  <c r="Y50" i="15" s="1"/>
  <c r="U51" i="15"/>
  <c r="Y51" i="15" s="1"/>
  <c r="U52" i="15"/>
  <c r="Y52" i="15" s="1"/>
  <c r="U53" i="15"/>
  <c r="Y53" i="15" s="1"/>
  <c r="U54" i="15"/>
  <c r="Y54" i="15" s="1"/>
  <c r="U55" i="15"/>
  <c r="Y55" i="15" s="1"/>
  <c r="U56" i="15"/>
  <c r="Y56" i="15" s="1"/>
  <c r="U57" i="15"/>
  <c r="Y57" i="15" s="1"/>
  <c r="U58" i="15"/>
  <c r="Y58" i="15" s="1"/>
  <c r="U59" i="15"/>
  <c r="Y59" i="15" s="1"/>
  <c r="U60" i="15"/>
  <c r="Y60" i="15" s="1"/>
  <c r="U61" i="15"/>
  <c r="Y61" i="15" s="1"/>
  <c r="U62" i="15"/>
  <c r="Y62" i="15" s="1"/>
  <c r="U63" i="15"/>
  <c r="Y63" i="15" s="1"/>
  <c r="U64" i="15"/>
  <c r="Y64" i="15" s="1"/>
  <c r="U65" i="15"/>
  <c r="Y65" i="15" s="1"/>
  <c r="U66" i="15"/>
  <c r="Y66" i="15" s="1"/>
  <c r="U67" i="15"/>
  <c r="Y67" i="15" s="1"/>
  <c r="U68" i="15"/>
  <c r="Y68" i="15" s="1"/>
  <c r="U69" i="15"/>
  <c r="Y69" i="15" s="1"/>
  <c r="U70" i="15"/>
  <c r="Y70" i="15" s="1"/>
  <c r="U71" i="15"/>
  <c r="Y71" i="15" s="1"/>
  <c r="U72" i="15"/>
  <c r="Y72" i="15" s="1"/>
  <c r="U73" i="15"/>
  <c r="Y73" i="15" s="1"/>
  <c r="U74" i="15"/>
  <c r="Y74" i="15" s="1"/>
  <c r="U75" i="15"/>
  <c r="Y75" i="15" s="1"/>
  <c r="U76" i="15"/>
  <c r="Y76" i="15" s="1"/>
  <c r="U77" i="15"/>
  <c r="Y77" i="15" s="1"/>
  <c r="U78" i="15"/>
  <c r="Y78" i="15" s="1"/>
  <c r="U79" i="15"/>
  <c r="Y79" i="15" s="1"/>
  <c r="U80" i="15"/>
  <c r="Y80" i="15" s="1"/>
  <c r="U81" i="15"/>
  <c r="Y81" i="15" s="1"/>
  <c r="U82" i="15"/>
  <c r="U83" i="15"/>
  <c r="Y83" i="15" s="1"/>
  <c r="U84" i="15"/>
  <c r="Y84" i="15" s="1"/>
  <c r="U85" i="15"/>
  <c r="Y85" i="15" s="1"/>
  <c r="U86" i="15"/>
  <c r="Y86" i="15" s="1"/>
  <c r="U87" i="15"/>
  <c r="Y87" i="15" s="1"/>
  <c r="U88" i="15"/>
  <c r="Y88" i="15" s="1"/>
  <c r="U89" i="15"/>
  <c r="Y89" i="15" s="1"/>
  <c r="U90" i="15"/>
  <c r="Y90" i="15" s="1"/>
  <c r="U91" i="15"/>
  <c r="Y91" i="15" s="1"/>
  <c r="U92" i="15"/>
  <c r="Y92" i="15" s="1"/>
  <c r="U93" i="15"/>
  <c r="Y93" i="15" s="1"/>
  <c r="U94" i="15"/>
  <c r="Y94" i="15" s="1"/>
  <c r="U95" i="15"/>
  <c r="Y95" i="15" s="1"/>
  <c r="U96" i="15"/>
  <c r="Y96" i="15" s="1"/>
  <c r="U97" i="15"/>
  <c r="Y97" i="15" s="1"/>
  <c r="U98" i="15"/>
  <c r="Y98" i="15" s="1"/>
  <c r="U99" i="15"/>
  <c r="Y99" i="15" s="1"/>
  <c r="U100" i="15"/>
  <c r="Y100" i="15" s="1"/>
  <c r="U101" i="15"/>
  <c r="Y101" i="15" s="1"/>
  <c r="U102" i="15"/>
  <c r="Y102" i="15" s="1"/>
  <c r="U103" i="15"/>
  <c r="Y103" i="15" s="1"/>
  <c r="U104" i="15"/>
  <c r="Y104" i="15" s="1"/>
  <c r="U105" i="15"/>
  <c r="Y105" i="15" s="1"/>
  <c r="U106" i="15"/>
  <c r="Y106" i="15" s="1"/>
  <c r="U107" i="15"/>
  <c r="Y107" i="15" s="1"/>
  <c r="R7" i="13"/>
  <c r="R8" i="13"/>
  <c r="R9" i="13"/>
  <c r="R10" i="13"/>
  <c r="R11" i="13"/>
  <c r="R12" i="13"/>
  <c r="R13" i="13"/>
  <c r="R14" i="13"/>
  <c r="R15" i="13"/>
  <c r="R16" i="13"/>
  <c r="R17" i="13"/>
  <c r="R18" i="13"/>
  <c r="R19" i="13"/>
  <c r="R20" i="13"/>
  <c r="R21" i="13"/>
  <c r="R22" i="13"/>
  <c r="R23" i="13"/>
  <c r="R24" i="13"/>
  <c r="R25" i="13"/>
  <c r="R26" i="13"/>
  <c r="R27" i="13"/>
  <c r="R28" i="13"/>
  <c r="R29" i="13"/>
  <c r="R30" i="13"/>
  <c r="R31" i="13"/>
  <c r="R32" i="13"/>
  <c r="R33" i="13"/>
  <c r="R34" i="13"/>
  <c r="R35" i="13"/>
  <c r="R36" i="13"/>
  <c r="W7" i="12"/>
  <c r="AA7" i="12" s="1"/>
  <c r="W8" i="12"/>
  <c r="AA8" i="12" s="1"/>
  <c r="W9" i="12"/>
  <c r="AA9" i="12" s="1"/>
  <c r="W10" i="12"/>
  <c r="AA10" i="12" s="1"/>
  <c r="W11" i="12"/>
  <c r="AA11" i="12" s="1"/>
  <c r="W12" i="12"/>
  <c r="AA12" i="12" s="1"/>
  <c r="W13" i="12"/>
  <c r="AA13" i="12" s="1"/>
  <c r="W14" i="12"/>
  <c r="AA14" i="12" s="1"/>
  <c r="W15" i="12"/>
  <c r="AA15" i="12" s="1"/>
  <c r="W16" i="12"/>
  <c r="AA16" i="12" s="1"/>
  <c r="W17" i="12"/>
  <c r="AA17" i="12" s="1"/>
  <c r="W18" i="12"/>
  <c r="AA18" i="12" s="1"/>
  <c r="W19" i="12"/>
  <c r="AA19" i="12" s="1"/>
  <c r="W20" i="12"/>
  <c r="AA20" i="12" s="1"/>
  <c r="W21" i="12"/>
  <c r="AA21" i="12" s="1"/>
  <c r="W22" i="12"/>
  <c r="AA22" i="12" s="1"/>
  <c r="W23" i="12"/>
  <c r="AA23" i="12" s="1"/>
  <c r="W24" i="12"/>
  <c r="AA24" i="12" s="1"/>
  <c r="W25" i="12"/>
  <c r="AA25" i="12" s="1"/>
  <c r="W26" i="12"/>
  <c r="AA26" i="12" s="1"/>
  <c r="W27" i="12"/>
  <c r="AA27" i="12" s="1"/>
  <c r="W28" i="12"/>
  <c r="AA28" i="12" s="1"/>
  <c r="W29" i="12"/>
  <c r="AA29" i="12" s="1"/>
  <c r="W30" i="12"/>
  <c r="AA30" i="12" s="1"/>
  <c r="W31" i="12"/>
  <c r="AA31" i="12" s="1"/>
  <c r="W32" i="12"/>
  <c r="AA32" i="12" s="1"/>
  <c r="W33" i="12"/>
  <c r="AA33" i="12" s="1"/>
  <c r="W34" i="12"/>
  <c r="AA34" i="12" s="1"/>
  <c r="W35" i="12"/>
  <c r="AA35" i="12" s="1"/>
  <c r="W36" i="12"/>
  <c r="AA36" i="12" s="1"/>
  <c r="W37" i="12"/>
  <c r="AA37" i="12" s="1"/>
  <c r="W38" i="12"/>
  <c r="AA38" i="12" s="1"/>
  <c r="W39" i="12"/>
  <c r="AA39" i="12" s="1"/>
  <c r="W40" i="12"/>
  <c r="AA40" i="12" s="1"/>
  <c r="W41" i="12"/>
  <c r="AA41" i="12" s="1"/>
  <c r="W42" i="12"/>
  <c r="AA42" i="12" s="1"/>
  <c r="W43" i="12"/>
  <c r="AA43" i="12" s="1"/>
  <c r="W44" i="12"/>
  <c r="AA44" i="12" s="1"/>
  <c r="W45" i="12"/>
  <c r="AA45" i="12" s="1"/>
  <c r="W46" i="12"/>
  <c r="AA46" i="12" s="1"/>
  <c r="W47" i="12"/>
  <c r="AA47" i="12" s="1"/>
  <c r="W48" i="12"/>
  <c r="AA48" i="12" s="1"/>
  <c r="W49" i="12"/>
  <c r="AA49" i="12" s="1"/>
  <c r="W50" i="12"/>
  <c r="AA50" i="12" s="1"/>
  <c r="W51" i="12"/>
  <c r="AA51" i="12" s="1"/>
  <c r="W52" i="12"/>
  <c r="AA52" i="12" s="1"/>
  <c r="W53" i="12"/>
  <c r="AA53" i="12" s="1"/>
  <c r="W54" i="12"/>
  <c r="AA54" i="12" s="1"/>
  <c r="W55" i="12"/>
  <c r="AA55" i="12" s="1"/>
  <c r="W56" i="12"/>
  <c r="AA56" i="12" s="1"/>
  <c r="W57" i="12"/>
  <c r="AA57" i="12" s="1"/>
  <c r="W58" i="12"/>
  <c r="AA58" i="12" s="1"/>
  <c r="W59" i="12"/>
  <c r="AA59" i="12" s="1"/>
  <c r="W60" i="12"/>
  <c r="AA60" i="12" s="1"/>
  <c r="W61" i="12"/>
  <c r="AA61" i="12" s="1"/>
  <c r="W62" i="12"/>
  <c r="AA62" i="12" s="1"/>
  <c r="W63" i="12"/>
  <c r="AA63" i="12" s="1"/>
  <c r="W64" i="12"/>
  <c r="AA64" i="12" s="1"/>
  <c r="W65" i="12"/>
  <c r="AA65" i="12" s="1"/>
  <c r="W66" i="12"/>
  <c r="AA66" i="12" s="1"/>
  <c r="W67" i="12"/>
  <c r="AA67" i="12" s="1"/>
  <c r="W68" i="12"/>
  <c r="AA68" i="12" s="1"/>
  <c r="W69" i="12"/>
  <c r="AA69" i="12" s="1"/>
  <c r="W70" i="12"/>
  <c r="AA70" i="12" s="1"/>
  <c r="W71" i="12"/>
  <c r="AA71" i="12" s="1"/>
  <c r="W72" i="12"/>
  <c r="AA72" i="12" s="1"/>
  <c r="W73" i="12"/>
  <c r="AA73" i="12" s="1"/>
  <c r="W74" i="12"/>
  <c r="AA74" i="12" s="1"/>
  <c r="W75" i="12"/>
  <c r="AA75" i="12" s="1"/>
  <c r="W76" i="12"/>
  <c r="AA76" i="12" s="1"/>
  <c r="W77" i="12"/>
  <c r="AA77" i="12" s="1"/>
  <c r="W78" i="12"/>
  <c r="AA78" i="12" s="1"/>
  <c r="W79" i="12"/>
  <c r="AA79" i="12" s="1"/>
  <c r="W80" i="12"/>
  <c r="AA80" i="12" s="1"/>
  <c r="W81" i="12"/>
  <c r="AA81" i="12" s="1"/>
  <c r="W82" i="12"/>
  <c r="AA82" i="12" s="1"/>
  <c r="W83" i="12"/>
  <c r="AA83" i="12" s="1"/>
  <c r="W84" i="12"/>
  <c r="AA84" i="12" s="1"/>
  <c r="W85" i="12"/>
  <c r="AA85" i="12" s="1"/>
  <c r="W86" i="12"/>
  <c r="AA86" i="12" s="1"/>
  <c r="W87" i="12"/>
  <c r="AA87" i="12" s="1"/>
  <c r="W88" i="12"/>
  <c r="AA88" i="12" s="1"/>
  <c r="W89" i="12"/>
  <c r="AA89" i="12" s="1"/>
  <c r="W90" i="12"/>
  <c r="AA90" i="12" s="1"/>
  <c r="W91" i="12"/>
  <c r="AA91" i="12" s="1"/>
  <c r="W92" i="12"/>
  <c r="AA92" i="12" s="1"/>
  <c r="W93" i="12"/>
  <c r="AA93" i="12" s="1"/>
  <c r="W94" i="12"/>
  <c r="AA94" i="12" s="1"/>
  <c r="W95" i="12"/>
  <c r="AA95" i="12" s="1"/>
  <c r="W96" i="12"/>
  <c r="AA96" i="12" s="1"/>
  <c r="W97" i="12"/>
  <c r="AA97" i="12" s="1"/>
  <c r="W98" i="12"/>
  <c r="AA98" i="12" s="1"/>
  <c r="W99" i="12"/>
  <c r="AA99" i="12" s="1"/>
  <c r="W100" i="12"/>
  <c r="AA100" i="12" s="1"/>
  <c r="W101" i="12"/>
  <c r="AA101" i="12" s="1"/>
  <c r="W102" i="12"/>
  <c r="AA102" i="12" s="1"/>
  <c r="W103" i="12"/>
  <c r="AA103" i="12" s="1"/>
  <c r="W104" i="12"/>
  <c r="AA104" i="12" s="1"/>
  <c r="W105" i="12"/>
  <c r="AA105" i="12" s="1"/>
  <c r="W106" i="12"/>
  <c r="AA106" i="12" s="1"/>
  <c r="W107" i="12"/>
  <c r="AA107" i="12" s="1"/>
  <c r="W108" i="12"/>
  <c r="AA108" i="12" s="1"/>
  <c r="W109" i="12"/>
  <c r="AA109" i="12" s="1"/>
  <c r="W110" i="12"/>
  <c r="AA110" i="12" s="1"/>
  <c r="W111" i="12"/>
  <c r="AA111" i="12" s="1"/>
  <c r="W112" i="12"/>
  <c r="AA112" i="12" s="1"/>
  <c r="W113" i="12"/>
  <c r="AA113" i="12" s="1"/>
  <c r="W114" i="12"/>
  <c r="AA114" i="12" s="1"/>
  <c r="W115" i="12"/>
  <c r="AA115" i="12" s="1"/>
  <c r="W116" i="12"/>
  <c r="AA116" i="12" s="1"/>
  <c r="W117" i="12"/>
  <c r="AA117" i="12" s="1"/>
  <c r="W118" i="12"/>
  <c r="AA118" i="12" s="1"/>
  <c r="W119" i="12"/>
  <c r="AA119" i="12" s="1"/>
  <c r="W120" i="12"/>
  <c r="AA120" i="12" s="1"/>
  <c r="W121" i="12"/>
  <c r="AA121" i="12" s="1"/>
  <c r="W122" i="12"/>
  <c r="AA122" i="12" s="1"/>
  <c r="W123" i="12"/>
  <c r="AA123" i="12" s="1"/>
  <c r="W124" i="12"/>
  <c r="AA124" i="12" s="1"/>
  <c r="W125" i="12"/>
  <c r="AA125" i="12" s="1"/>
  <c r="W126" i="12"/>
  <c r="AA126" i="12" s="1"/>
  <c r="W127" i="12"/>
  <c r="AA127" i="12" s="1"/>
  <c r="W128" i="12"/>
  <c r="AA128" i="12" s="1"/>
  <c r="W129" i="12"/>
  <c r="AA129" i="12" s="1"/>
  <c r="W130" i="12"/>
  <c r="AA130" i="12" s="1"/>
  <c r="W131" i="12"/>
  <c r="AA131" i="12" s="1"/>
  <c r="W132" i="12"/>
  <c r="AA132" i="12" s="1"/>
  <c r="W133" i="12"/>
  <c r="AA133" i="12" s="1"/>
  <c r="W134" i="12"/>
  <c r="AA134" i="12" s="1"/>
  <c r="W135" i="12"/>
  <c r="AA135" i="12" s="1"/>
  <c r="W136" i="12"/>
  <c r="AA136" i="12" s="1"/>
  <c r="W137" i="12"/>
  <c r="AA137" i="12" s="1"/>
  <c r="W138" i="12"/>
  <c r="AA138" i="12" s="1"/>
  <c r="W139" i="12"/>
  <c r="AA139" i="12" s="1"/>
  <c r="W140" i="12"/>
  <c r="AA140" i="12" s="1"/>
  <c r="W141" i="12"/>
  <c r="AA141" i="12" s="1"/>
  <c r="W142" i="12"/>
  <c r="AA142" i="12" s="1"/>
  <c r="W143" i="12"/>
  <c r="AA143" i="12" s="1"/>
  <c r="W144" i="12"/>
  <c r="AA144" i="12" s="1"/>
  <c r="W145" i="12"/>
  <c r="AA145" i="12" s="1"/>
  <c r="W146" i="12"/>
  <c r="AA146" i="12" s="1"/>
  <c r="W147" i="12"/>
  <c r="AA147" i="12" s="1"/>
  <c r="W148" i="12"/>
  <c r="AA148" i="12" s="1"/>
  <c r="W149" i="12"/>
  <c r="AA149" i="12" s="1"/>
  <c r="W150" i="12"/>
  <c r="AA150" i="12" s="1"/>
  <c r="W151" i="12"/>
  <c r="AA151" i="12" s="1"/>
  <c r="W152" i="12"/>
  <c r="AA152" i="12" s="1"/>
  <c r="W153" i="12"/>
  <c r="AA153" i="12" s="1"/>
  <c r="W154" i="12"/>
  <c r="AA154" i="12" s="1"/>
  <c r="W155" i="12"/>
  <c r="AA155" i="12" s="1"/>
  <c r="W156" i="12"/>
  <c r="AA156" i="12" s="1"/>
  <c r="W157" i="12"/>
  <c r="AA157" i="12" s="1"/>
  <c r="W158" i="12"/>
  <c r="AA158" i="12" s="1"/>
  <c r="W159" i="12"/>
  <c r="AA159" i="12" s="1"/>
  <c r="W160" i="12"/>
  <c r="AA160" i="12" s="1"/>
  <c r="W161" i="12"/>
  <c r="AA161" i="12" s="1"/>
  <c r="W162" i="12"/>
  <c r="AA162" i="12" s="1"/>
  <c r="W163" i="12"/>
  <c r="AA163" i="12" s="1"/>
  <c r="W164" i="12"/>
  <c r="AA164" i="12" s="1"/>
  <c r="W165" i="12"/>
  <c r="AA165" i="12" s="1"/>
  <c r="W166" i="12"/>
  <c r="AA166" i="12" s="1"/>
  <c r="W167" i="12"/>
  <c r="AA167" i="12" s="1"/>
  <c r="W168" i="12"/>
  <c r="AA168" i="12" s="1"/>
  <c r="W169" i="12"/>
  <c r="AA169" i="12" s="1"/>
  <c r="W170" i="12"/>
  <c r="AA170" i="12" s="1"/>
  <c r="W171" i="12"/>
  <c r="AA171" i="12" s="1"/>
  <c r="W172" i="12"/>
  <c r="AA172" i="12" s="1"/>
  <c r="W173" i="12"/>
  <c r="AA173" i="12" s="1"/>
  <c r="W174" i="12"/>
  <c r="AA174" i="12" s="1"/>
  <c r="W175" i="12"/>
  <c r="AA175" i="12" s="1"/>
  <c r="W176" i="12"/>
  <c r="AA176" i="12" s="1"/>
  <c r="W177" i="12"/>
  <c r="AA177" i="12" s="1"/>
  <c r="W178" i="12"/>
  <c r="AA178" i="12" s="1"/>
  <c r="W179" i="12"/>
  <c r="AA179" i="12" s="1"/>
  <c r="W180" i="12"/>
  <c r="AA180" i="12" s="1"/>
  <c r="W181" i="12"/>
  <c r="AA181" i="12" s="1"/>
  <c r="W182" i="12"/>
  <c r="AA182" i="12" s="1"/>
  <c r="W183" i="12"/>
  <c r="AA183" i="12" s="1"/>
  <c r="W184" i="12"/>
  <c r="AA184" i="12" s="1"/>
  <c r="W185" i="12"/>
  <c r="AA185" i="12" s="1"/>
  <c r="W186" i="12"/>
  <c r="AA186" i="12" s="1"/>
  <c r="W187" i="12"/>
  <c r="AA187" i="12" s="1"/>
  <c r="W188" i="12"/>
  <c r="AA188" i="12" s="1"/>
  <c r="W189" i="12"/>
  <c r="AA189" i="12" s="1"/>
  <c r="W190" i="12"/>
  <c r="AA190" i="12" s="1"/>
  <c r="W191" i="12"/>
  <c r="AA191" i="12" s="1"/>
  <c r="W192" i="12"/>
  <c r="AA192" i="12" s="1"/>
  <c r="W193" i="12"/>
  <c r="AA193" i="12" s="1"/>
  <c r="W194" i="12"/>
  <c r="AA194" i="12" s="1"/>
  <c r="W195" i="12"/>
  <c r="AA195" i="12" s="1"/>
  <c r="W196" i="12"/>
  <c r="AA196" i="12" s="1"/>
  <c r="W197" i="12"/>
  <c r="AA197" i="12" s="1"/>
  <c r="W198" i="12"/>
  <c r="AA198" i="12" s="1"/>
  <c r="W199" i="12"/>
  <c r="AA199" i="12" s="1"/>
  <c r="W200" i="12"/>
  <c r="AA200" i="12" s="1"/>
  <c r="W201" i="12"/>
  <c r="AA201" i="12" s="1"/>
  <c r="W202" i="12"/>
  <c r="AA202" i="12" s="1"/>
  <c r="W203" i="12"/>
  <c r="AA203" i="12" s="1"/>
  <c r="W204" i="12"/>
  <c r="AA204" i="12" s="1"/>
  <c r="W205" i="12"/>
  <c r="AA205" i="12" s="1"/>
  <c r="W206" i="12"/>
  <c r="AA206" i="12" s="1"/>
  <c r="W207" i="12"/>
  <c r="AA207" i="12" s="1"/>
  <c r="W208" i="12"/>
  <c r="AA208" i="12" s="1"/>
  <c r="W209" i="12"/>
  <c r="AA209" i="12" s="1"/>
  <c r="W210" i="12"/>
  <c r="AA210" i="12" s="1"/>
  <c r="W211" i="12"/>
  <c r="AA211" i="12" s="1"/>
  <c r="W212" i="12"/>
  <c r="AA212" i="12" s="1"/>
  <c r="W213" i="12"/>
  <c r="AA213" i="12" s="1"/>
  <c r="W214" i="12"/>
  <c r="AA214" i="12" s="1"/>
  <c r="W215" i="12"/>
  <c r="AA215" i="12" s="1"/>
  <c r="W216" i="12"/>
  <c r="AA216" i="12" s="1"/>
  <c r="W217" i="12"/>
  <c r="AA217" i="12" s="1"/>
  <c r="W218" i="12"/>
  <c r="AA218" i="12" s="1"/>
  <c r="W219" i="12"/>
  <c r="AA219" i="12" s="1"/>
  <c r="W220" i="12"/>
  <c r="AA220" i="12" s="1"/>
  <c r="W221" i="12"/>
  <c r="AA221" i="12" s="1"/>
  <c r="W222" i="12"/>
  <c r="AA222" i="12" s="1"/>
  <c r="W223" i="12"/>
  <c r="AA223" i="12" s="1"/>
  <c r="W224" i="12"/>
  <c r="AA224" i="12" s="1"/>
  <c r="W225" i="12"/>
  <c r="AA225" i="12" s="1"/>
  <c r="W226" i="12"/>
  <c r="AA226" i="12" s="1"/>
  <c r="W227" i="12"/>
  <c r="AA227" i="12" s="1"/>
  <c r="W228" i="12"/>
  <c r="AA228" i="12" s="1"/>
  <c r="W229" i="12"/>
  <c r="AA229" i="12" s="1"/>
  <c r="W230" i="12"/>
  <c r="AA230" i="12" s="1"/>
  <c r="W231" i="12"/>
  <c r="AA231" i="12" s="1"/>
  <c r="W232" i="12"/>
  <c r="AA232" i="12" s="1"/>
  <c r="W233" i="12"/>
  <c r="AA233" i="12" s="1"/>
  <c r="W234" i="12"/>
  <c r="AA234" i="12" s="1"/>
  <c r="W235" i="12"/>
  <c r="AA235" i="12" s="1"/>
  <c r="W236" i="12"/>
  <c r="AA236" i="12" s="1"/>
  <c r="W237" i="12"/>
  <c r="AA237" i="12" s="1"/>
  <c r="W238" i="12"/>
  <c r="AA238" i="12" s="1"/>
  <c r="W239" i="12"/>
  <c r="AA239" i="12" s="1"/>
  <c r="W240" i="12"/>
  <c r="AA240" i="12" s="1"/>
  <c r="W241" i="12"/>
  <c r="AA241" i="12" s="1"/>
  <c r="W242" i="12"/>
  <c r="AA242" i="12" s="1"/>
  <c r="W243" i="12"/>
  <c r="AA243" i="12" s="1"/>
  <c r="W244" i="12"/>
  <c r="AA244" i="12" s="1"/>
  <c r="W245" i="12"/>
  <c r="AA245" i="12" s="1"/>
  <c r="W246" i="12"/>
  <c r="AA246" i="12" s="1"/>
  <c r="W247" i="12"/>
  <c r="AA247" i="12" s="1"/>
  <c r="W248" i="12"/>
  <c r="AA248" i="12" s="1"/>
  <c r="W249" i="12"/>
  <c r="AA249" i="12" s="1"/>
  <c r="W250" i="12"/>
  <c r="AA250" i="12" s="1"/>
  <c r="W251" i="12"/>
  <c r="AA251" i="12" s="1"/>
  <c r="W252" i="12"/>
  <c r="AA252" i="12" s="1"/>
  <c r="W253" i="12"/>
  <c r="AA253" i="12" s="1"/>
  <c r="W254" i="12"/>
  <c r="AA254" i="12" s="1"/>
  <c r="W255" i="12"/>
  <c r="AA255" i="12" s="1"/>
  <c r="W256" i="12"/>
  <c r="AA256" i="12" s="1"/>
  <c r="W257" i="12"/>
  <c r="AA257" i="12" s="1"/>
  <c r="W258" i="12"/>
  <c r="AA258" i="12" s="1"/>
  <c r="W259" i="12"/>
  <c r="AA259" i="12" s="1"/>
  <c r="W260" i="12"/>
  <c r="AA260" i="12" s="1"/>
  <c r="W261" i="12"/>
  <c r="AA261" i="12" s="1"/>
  <c r="W262" i="12"/>
  <c r="AA262" i="12" s="1"/>
  <c r="W263" i="12"/>
  <c r="AA263" i="12" s="1"/>
  <c r="W264" i="12"/>
  <c r="AA264" i="12" s="1"/>
  <c r="W265" i="12"/>
  <c r="AA265" i="12" s="1"/>
  <c r="W266" i="12"/>
  <c r="AA266" i="12" s="1"/>
  <c r="W267" i="12"/>
  <c r="AA267" i="12" s="1"/>
  <c r="W268" i="12"/>
  <c r="AA268" i="12" s="1"/>
  <c r="W269" i="12"/>
  <c r="AA269" i="12" s="1"/>
  <c r="W270" i="12"/>
  <c r="AA270" i="12" s="1"/>
  <c r="W271" i="12"/>
  <c r="AA271" i="12" s="1"/>
  <c r="W272" i="12"/>
  <c r="AA272" i="12" s="1"/>
  <c r="W273" i="12"/>
  <c r="AA273" i="12" s="1"/>
  <c r="W274" i="12"/>
  <c r="AA274" i="12" s="1"/>
  <c r="W275" i="12"/>
  <c r="AA275" i="12" s="1"/>
  <c r="W276" i="12"/>
  <c r="AA276" i="12" s="1"/>
  <c r="W277" i="12"/>
  <c r="AA277" i="12" s="1"/>
  <c r="W278" i="12"/>
  <c r="AA278" i="12" s="1"/>
  <c r="W279" i="12"/>
  <c r="AA279" i="12" s="1"/>
  <c r="W280" i="12"/>
  <c r="AA280" i="12" s="1"/>
  <c r="W281" i="12"/>
  <c r="AA281" i="12" s="1"/>
  <c r="W282" i="12"/>
  <c r="AA282" i="12" s="1"/>
  <c r="W283" i="12"/>
  <c r="AA283" i="12" s="1"/>
  <c r="W284" i="12"/>
  <c r="AA284" i="12" s="1"/>
  <c r="W285" i="12"/>
  <c r="AA285" i="12" s="1"/>
  <c r="W286" i="12"/>
  <c r="AA286" i="12" s="1"/>
  <c r="W287" i="12"/>
  <c r="AA287" i="12" s="1"/>
  <c r="W288" i="12"/>
  <c r="AA288" i="12" s="1"/>
  <c r="W289" i="12"/>
  <c r="AA289" i="12" s="1"/>
  <c r="W290" i="12"/>
  <c r="AA290" i="12" s="1"/>
  <c r="W291" i="12"/>
  <c r="AA291" i="12" s="1"/>
  <c r="W292" i="12"/>
  <c r="AA292" i="12" s="1"/>
  <c r="W293" i="12"/>
  <c r="AA293" i="12" s="1"/>
  <c r="W294" i="12"/>
  <c r="AA294" i="12" s="1"/>
  <c r="W295" i="12"/>
  <c r="AA295" i="12" s="1"/>
  <c r="W296" i="12"/>
  <c r="AA296" i="12" s="1"/>
  <c r="W297" i="12"/>
  <c r="AA297" i="12" s="1"/>
  <c r="W298" i="12"/>
  <c r="AA298" i="12" s="1"/>
  <c r="W299" i="12"/>
  <c r="AA299" i="12" s="1"/>
  <c r="W300" i="12"/>
  <c r="AA300" i="12" s="1"/>
  <c r="W301" i="12"/>
  <c r="AA301" i="12" s="1"/>
  <c r="W302" i="12"/>
  <c r="AA302" i="12" s="1"/>
  <c r="W303" i="12"/>
  <c r="AA303" i="12" s="1"/>
  <c r="W304" i="12"/>
  <c r="AA304" i="12" s="1"/>
  <c r="W305" i="12"/>
  <c r="AA305" i="12" s="1"/>
  <c r="W306" i="12"/>
  <c r="AA306" i="12" s="1"/>
  <c r="W307" i="12"/>
  <c r="AA307" i="12" s="1"/>
  <c r="W308" i="12"/>
  <c r="AA308" i="12" s="1"/>
  <c r="W309" i="12"/>
  <c r="AA309" i="12" s="1"/>
  <c r="W310" i="12"/>
  <c r="AA310" i="12" s="1"/>
  <c r="W311" i="12"/>
  <c r="AA311" i="12" s="1"/>
  <c r="W312" i="12"/>
  <c r="AA312" i="12" s="1"/>
  <c r="W313" i="12"/>
  <c r="AA313" i="12" s="1"/>
  <c r="W314" i="12"/>
  <c r="AA314" i="12" s="1"/>
  <c r="W315" i="12"/>
  <c r="AA315" i="12" s="1"/>
  <c r="W316" i="12"/>
  <c r="AA316" i="12" s="1"/>
  <c r="W317" i="12"/>
  <c r="AA317" i="12" s="1"/>
  <c r="W318" i="12"/>
  <c r="AA318" i="12" s="1"/>
  <c r="W319" i="12"/>
  <c r="AA319" i="12" s="1"/>
  <c r="W320" i="12"/>
  <c r="AA320" i="12" s="1"/>
  <c r="W321" i="12"/>
  <c r="AA321" i="12" s="1"/>
  <c r="W322" i="12"/>
  <c r="AA322" i="12" s="1"/>
  <c r="W323" i="12"/>
  <c r="AA323" i="12" s="1"/>
  <c r="W324" i="12"/>
  <c r="AA324" i="12" s="1"/>
  <c r="W325" i="12"/>
  <c r="AA325" i="12" s="1"/>
  <c r="W326" i="12"/>
  <c r="AA326" i="12" s="1"/>
  <c r="W327" i="12"/>
  <c r="AA327" i="12" s="1"/>
  <c r="W328" i="12"/>
  <c r="AA328" i="12" s="1"/>
  <c r="W329" i="12"/>
  <c r="AA329" i="12" s="1"/>
  <c r="W330" i="12"/>
  <c r="AA330" i="12" s="1"/>
  <c r="W331" i="12"/>
  <c r="AA331" i="12" s="1"/>
  <c r="W332" i="12"/>
  <c r="AA332" i="12" s="1"/>
  <c r="W333" i="12"/>
  <c r="AA333" i="12" s="1"/>
  <c r="W334" i="12"/>
  <c r="AA334" i="12" s="1"/>
  <c r="W335" i="12"/>
  <c r="AA335" i="12" s="1"/>
  <c r="W336" i="12"/>
  <c r="AA336" i="12" s="1"/>
  <c r="W337" i="12"/>
  <c r="AA337" i="12" s="1"/>
  <c r="W338" i="12"/>
  <c r="AA338" i="12" s="1"/>
  <c r="W339" i="12"/>
  <c r="AA339" i="12" s="1"/>
  <c r="W340" i="12"/>
  <c r="AA340" i="12" s="1"/>
  <c r="W341" i="12"/>
  <c r="AA341" i="12" s="1"/>
  <c r="W342" i="12"/>
  <c r="AA342" i="12" s="1"/>
  <c r="W343" i="12"/>
  <c r="AA343" i="12" s="1"/>
  <c r="W344" i="12"/>
  <c r="AA344" i="12" s="1"/>
  <c r="W345" i="12"/>
  <c r="AA345" i="12" s="1"/>
  <c r="W346" i="12"/>
  <c r="AA346" i="12" s="1"/>
  <c r="W347" i="12"/>
  <c r="AA347" i="12" s="1"/>
  <c r="W348" i="12"/>
  <c r="AA348" i="12" s="1"/>
  <c r="W349" i="12"/>
  <c r="AA349" i="12" s="1"/>
  <c r="W350" i="12"/>
  <c r="AA350" i="12" s="1"/>
  <c r="W351" i="12"/>
  <c r="AA351" i="12" s="1"/>
  <c r="W352" i="12"/>
  <c r="AA352" i="12" s="1"/>
  <c r="W353" i="12"/>
  <c r="AA353" i="12" s="1"/>
  <c r="W354" i="12"/>
  <c r="AA354" i="12" s="1"/>
  <c r="W355" i="12"/>
  <c r="AA355" i="12" s="1"/>
  <c r="W356" i="12"/>
  <c r="AA356" i="12" s="1"/>
  <c r="W357" i="12"/>
  <c r="AA357" i="12" s="1"/>
  <c r="W358" i="12"/>
  <c r="AA358" i="12" s="1"/>
  <c r="W359" i="12"/>
  <c r="AA359" i="12" s="1"/>
  <c r="W360" i="12"/>
  <c r="AA360" i="12" s="1"/>
  <c r="W361" i="12"/>
  <c r="AA361" i="12" s="1"/>
  <c r="W362" i="12"/>
  <c r="AA362" i="12" s="1"/>
  <c r="W363" i="12"/>
  <c r="AA363" i="12" s="1"/>
  <c r="W364" i="12"/>
  <c r="AA364" i="12" s="1"/>
  <c r="W365" i="12"/>
  <c r="AA365" i="12" s="1"/>
  <c r="W366" i="12"/>
  <c r="AA366" i="12" s="1"/>
  <c r="W367" i="12"/>
  <c r="AA367" i="12" s="1"/>
  <c r="W368" i="12"/>
  <c r="AA368" i="12" s="1"/>
  <c r="W369" i="12"/>
  <c r="AA369" i="12" s="1"/>
  <c r="W370" i="12"/>
  <c r="AA370" i="12" s="1"/>
  <c r="W371" i="12"/>
  <c r="AA371" i="12" s="1"/>
  <c r="W372" i="12"/>
  <c r="AA372" i="12" s="1"/>
  <c r="W373" i="12"/>
  <c r="AA373" i="12" s="1"/>
  <c r="W374" i="12"/>
  <c r="AA374" i="12" s="1"/>
  <c r="W375" i="12"/>
  <c r="AA375" i="12" s="1"/>
  <c r="W376" i="12"/>
  <c r="AA376" i="12" s="1"/>
  <c r="W377" i="12"/>
  <c r="AA377" i="12" s="1"/>
  <c r="W378" i="12"/>
  <c r="AA378" i="12" s="1"/>
  <c r="W379" i="12"/>
  <c r="AA379" i="12" s="1"/>
  <c r="W380" i="12"/>
  <c r="AA380" i="12" s="1"/>
  <c r="W381" i="12"/>
  <c r="AA381" i="12" s="1"/>
  <c r="W382" i="12"/>
  <c r="AA382" i="12" s="1"/>
  <c r="W383" i="12"/>
  <c r="AA383" i="12" s="1"/>
  <c r="W384" i="12"/>
  <c r="AA384" i="12" s="1"/>
  <c r="W385" i="12"/>
  <c r="AA385" i="12" s="1"/>
  <c r="W386" i="12"/>
  <c r="AA386" i="12" s="1"/>
  <c r="W387" i="12"/>
  <c r="AA387" i="12" s="1"/>
  <c r="W388" i="12"/>
  <c r="AA388" i="12" s="1"/>
  <c r="W389" i="12"/>
  <c r="AA389" i="12" s="1"/>
  <c r="W390" i="12"/>
  <c r="AA390" i="12" s="1"/>
  <c r="W391" i="12"/>
  <c r="AA391" i="12" s="1"/>
  <c r="W392" i="12"/>
  <c r="AA392" i="12" s="1"/>
  <c r="W393" i="12"/>
  <c r="AA393" i="12" s="1"/>
  <c r="W394" i="12"/>
  <c r="AA394" i="12" s="1"/>
  <c r="W395" i="12"/>
  <c r="AA395" i="12" s="1"/>
  <c r="W396" i="12"/>
  <c r="AA396" i="12" s="1"/>
  <c r="W397" i="12"/>
  <c r="AA397" i="12" s="1"/>
  <c r="W398" i="12"/>
  <c r="AA398" i="12" s="1"/>
  <c r="W399" i="12"/>
  <c r="AA399" i="12" s="1"/>
  <c r="W400" i="12"/>
  <c r="AA400" i="12" s="1"/>
  <c r="W401" i="12"/>
  <c r="AA401" i="12" s="1"/>
  <c r="W402" i="12"/>
  <c r="AA402" i="12" s="1"/>
  <c r="W403" i="12"/>
  <c r="AA403" i="12" s="1"/>
  <c r="W404" i="12"/>
  <c r="AA404" i="12" s="1"/>
  <c r="W405" i="12"/>
  <c r="AA405" i="12" s="1"/>
  <c r="W406" i="12"/>
  <c r="AA406" i="12" s="1"/>
  <c r="W407" i="12"/>
  <c r="AA407" i="12" s="1"/>
  <c r="W408" i="12"/>
  <c r="AA408" i="12" s="1"/>
  <c r="W409" i="12"/>
  <c r="AA409" i="12" s="1"/>
  <c r="W410" i="12"/>
  <c r="AA410" i="12" s="1"/>
  <c r="W411" i="12"/>
  <c r="AA411" i="12" s="1"/>
  <c r="W412" i="12"/>
  <c r="AA412" i="12" s="1"/>
  <c r="W413" i="12"/>
  <c r="AA413" i="12" s="1"/>
  <c r="W414" i="12"/>
  <c r="AA414" i="12" s="1"/>
  <c r="W415" i="12"/>
  <c r="AA415" i="12" s="1"/>
  <c r="W416" i="12"/>
  <c r="AA416" i="12" s="1"/>
  <c r="W417" i="12"/>
  <c r="AA417" i="12" s="1"/>
  <c r="W418" i="12"/>
  <c r="AA418" i="12" s="1"/>
  <c r="W419" i="12"/>
  <c r="AA419" i="12" s="1"/>
  <c r="W420" i="12"/>
  <c r="AA420" i="12" s="1"/>
  <c r="W421" i="12"/>
  <c r="AA421" i="12" s="1"/>
  <c r="W422" i="12"/>
  <c r="AA422" i="12" s="1"/>
  <c r="W423" i="12"/>
  <c r="AA423" i="12" s="1"/>
  <c r="W424" i="12"/>
  <c r="AA424" i="12" s="1"/>
  <c r="W425" i="12"/>
  <c r="AA425" i="12" s="1"/>
  <c r="W426" i="12"/>
  <c r="AA426" i="12" s="1"/>
  <c r="W427" i="12"/>
  <c r="AA427" i="12" s="1"/>
  <c r="W428" i="12"/>
  <c r="AA428" i="12" s="1"/>
  <c r="W429" i="12"/>
  <c r="AA429" i="12" s="1"/>
  <c r="W430" i="12"/>
  <c r="AA430" i="12" s="1"/>
  <c r="W431" i="12"/>
  <c r="AA431" i="12" s="1"/>
  <c r="W432" i="12"/>
  <c r="AA432" i="12" s="1"/>
  <c r="W433" i="12"/>
  <c r="AA433" i="12" s="1"/>
  <c r="W434" i="12"/>
  <c r="AA434" i="12" s="1"/>
  <c r="W435" i="12"/>
  <c r="AA435" i="12" s="1"/>
  <c r="W436" i="12"/>
  <c r="AA436" i="12" s="1"/>
  <c r="W437" i="12"/>
  <c r="AA437" i="12" s="1"/>
  <c r="W438" i="12"/>
  <c r="AA438" i="12" s="1"/>
  <c r="W439" i="12"/>
  <c r="AA439" i="12" s="1"/>
  <c r="W440" i="12"/>
  <c r="AA440" i="12" s="1"/>
  <c r="W441" i="12"/>
  <c r="AA441" i="12" s="1"/>
  <c r="W442" i="12"/>
  <c r="AA442" i="12" s="1"/>
  <c r="W443" i="12"/>
  <c r="AA443" i="12" s="1"/>
  <c r="W444" i="12"/>
  <c r="AA444" i="12" s="1"/>
  <c r="W445" i="12"/>
  <c r="AA445" i="12" s="1"/>
  <c r="W446" i="12"/>
  <c r="AA446" i="12" s="1"/>
  <c r="W447" i="12"/>
  <c r="AA447" i="12" s="1"/>
  <c r="W448" i="12"/>
  <c r="AA448" i="12" s="1"/>
  <c r="W449" i="12"/>
  <c r="AA449" i="12" s="1"/>
  <c r="W450" i="12"/>
  <c r="AA450" i="12" s="1"/>
  <c r="W451" i="12"/>
  <c r="AA451" i="12" s="1"/>
  <c r="W452" i="12"/>
  <c r="AA452" i="12" s="1"/>
  <c r="W453" i="12"/>
  <c r="AA453" i="12" s="1"/>
  <c r="W454" i="12"/>
  <c r="AA454" i="12" s="1"/>
  <c r="W455" i="12"/>
  <c r="AA455" i="12" s="1"/>
  <c r="W456" i="12"/>
  <c r="AA456" i="12" s="1"/>
  <c r="W457" i="12"/>
  <c r="AA457" i="12" s="1"/>
  <c r="W458" i="12"/>
  <c r="AA458" i="12" s="1"/>
  <c r="W459" i="12"/>
  <c r="AA459" i="12" s="1"/>
  <c r="W460" i="12"/>
  <c r="AA460" i="12" s="1"/>
  <c r="W461" i="12"/>
  <c r="AA461" i="12" s="1"/>
  <c r="W462" i="12"/>
  <c r="AA462" i="12" s="1"/>
  <c r="W463" i="12"/>
  <c r="AA463" i="12" s="1"/>
  <c r="W464" i="12"/>
  <c r="AA464" i="12" s="1"/>
  <c r="W465" i="12"/>
  <c r="AA465" i="12" s="1"/>
  <c r="W466" i="12"/>
  <c r="AA466" i="12" s="1"/>
  <c r="W467" i="12"/>
  <c r="AA467" i="12" s="1"/>
  <c r="W468" i="12"/>
  <c r="AA468" i="12" s="1"/>
  <c r="W469" i="12"/>
  <c r="AA469" i="12" s="1"/>
  <c r="W470" i="12"/>
  <c r="AA470" i="12" s="1"/>
  <c r="W471" i="12"/>
  <c r="AA471" i="12" s="1"/>
  <c r="W472" i="12"/>
  <c r="AA472" i="12" s="1"/>
  <c r="W473" i="12"/>
  <c r="AA473" i="12" s="1"/>
  <c r="W474" i="12"/>
  <c r="AA474" i="12" s="1"/>
  <c r="W475" i="12"/>
  <c r="AA475" i="12" s="1"/>
  <c r="W476" i="12"/>
  <c r="AA476" i="12" s="1"/>
  <c r="W477" i="12"/>
  <c r="AA477" i="12" s="1"/>
  <c r="W478" i="12"/>
  <c r="AA478" i="12" s="1"/>
  <c r="W479" i="12"/>
  <c r="AA479" i="12" s="1"/>
  <c r="W480" i="12"/>
  <c r="AA480" i="12" s="1"/>
  <c r="W481" i="12"/>
  <c r="AA481" i="12" s="1"/>
  <c r="W482" i="12"/>
  <c r="AA482" i="12" s="1"/>
  <c r="W483" i="12"/>
  <c r="AA483" i="12" s="1"/>
  <c r="W484" i="12"/>
  <c r="AA484" i="12" s="1"/>
  <c r="W485" i="12"/>
  <c r="AA485" i="12" s="1"/>
  <c r="W486" i="12"/>
  <c r="AA486" i="12" s="1"/>
  <c r="W487" i="12"/>
  <c r="AA487" i="12" s="1"/>
  <c r="W488" i="12"/>
  <c r="AA488" i="12" s="1"/>
  <c r="W489" i="12"/>
  <c r="AA489" i="12" s="1"/>
  <c r="W490" i="12"/>
  <c r="AA490" i="12" s="1"/>
  <c r="W491" i="12"/>
  <c r="AA491" i="12" s="1"/>
  <c r="W492" i="12"/>
  <c r="AA492" i="12" s="1"/>
  <c r="W493" i="12"/>
  <c r="AA493" i="12" s="1"/>
  <c r="W494" i="12"/>
  <c r="AA494" i="12" s="1"/>
  <c r="W495" i="12"/>
  <c r="AA495" i="12" s="1"/>
  <c r="W496" i="12"/>
  <c r="AA496" i="12" s="1"/>
  <c r="W497" i="12"/>
  <c r="AA497" i="12" s="1"/>
  <c r="W498" i="12"/>
  <c r="AA498" i="12" s="1"/>
  <c r="W499" i="12"/>
  <c r="AA499" i="12" s="1"/>
  <c r="W500" i="12"/>
  <c r="AA500" i="12" s="1"/>
  <c r="W501" i="12"/>
  <c r="AA501" i="12" s="1"/>
  <c r="W502" i="12"/>
  <c r="AA502" i="12" s="1"/>
  <c r="W503" i="12"/>
  <c r="AA503" i="12" s="1"/>
  <c r="W504" i="12"/>
  <c r="AA504" i="12" s="1"/>
  <c r="W505" i="12"/>
  <c r="AA505" i="12" s="1"/>
  <c r="W506" i="12"/>
  <c r="AA506" i="12" s="1"/>
  <c r="W507" i="12"/>
  <c r="AA507" i="12" s="1"/>
  <c r="W508" i="12"/>
  <c r="AA508" i="12" s="1"/>
  <c r="W509" i="12"/>
  <c r="AA509" i="12" s="1"/>
  <c r="W510" i="12"/>
  <c r="AA510" i="12" s="1"/>
  <c r="W511" i="12"/>
  <c r="AA511" i="12" s="1"/>
  <c r="R7" i="14"/>
  <c r="R8" i="14"/>
  <c r="R9" i="14"/>
  <c r="R10" i="14"/>
  <c r="R11" i="14"/>
  <c r="R12" i="14"/>
  <c r="R13" i="14"/>
  <c r="R14" i="14"/>
  <c r="R15" i="14"/>
  <c r="R16" i="14"/>
  <c r="R17" i="14"/>
  <c r="R18" i="14"/>
  <c r="R19" i="14"/>
  <c r="R20" i="14"/>
  <c r="R21" i="14"/>
  <c r="R22" i="14"/>
  <c r="R23" i="14"/>
  <c r="R24" i="14"/>
  <c r="R25" i="14"/>
  <c r="R26" i="14"/>
  <c r="R27" i="14"/>
  <c r="R28" i="14"/>
  <c r="R29" i="14"/>
  <c r="R30" i="14"/>
  <c r="R31" i="14"/>
  <c r="R32" i="14"/>
  <c r="R33" i="14"/>
  <c r="R34" i="14"/>
  <c r="R35" i="14"/>
  <c r="R36" i="14"/>
  <c r="R37" i="14"/>
  <c r="R38" i="14"/>
  <c r="R39" i="14"/>
  <c r="R40" i="14"/>
  <c r="R41" i="14"/>
  <c r="R42" i="14"/>
  <c r="R43" i="14"/>
  <c r="R44" i="14"/>
  <c r="R45" i="14"/>
  <c r="R46" i="14"/>
  <c r="AK7" i="13"/>
  <c r="AM7" i="13" s="1"/>
  <c r="AK8" i="13"/>
  <c r="AM8" i="13" s="1"/>
  <c r="AK9" i="13"/>
  <c r="AM9" i="13" s="1"/>
  <c r="AK15" i="13"/>
  <c r="AM15" i="13" s="1"/>
  <c r="AK16" i="13"/>
  <c r="AM16" i="13" s="1"/>
  <c r="AK17" i="13"/>
  <c r="AM17" i="13" s="1"/>
  <c r="AK23" i="13"/>
  <c r="AM23" i="13" s="1"/>
  <c r="AK24" i="13"/>
  <c r="AM24" i="13" s="1"/>
  <c r="AK25" i="13"/>
  <c r="AM25" i="13" s="1"/>
  <c r="AK31" i="13"/>
  <c r="AM31" i="13" s="1"/>
  <c r="AK32" i="13"/>
  <c r="AM32" i="13" s="1"/>
  <c r="AK33" i="13"/>
  <c r="AM33" i="13" s="1"/>
  <c r="AG6" i="16"/>
  <c r="AG6" i="15"/>
  <c r="AG6" i="14"/>
  <c r="AG6" i="13"/>
  <c r="AG6" i="12"/>
  <c r="W7" i="15"/>
  <c r="AA7" i="15" s="1"/>
  <c r="W8" i="15"/>
  <c r="AA8" i="15" s="1"/>
  <c r="W9" i="15"/>
  <c r="AA9" i="15" s="1"/>
  <c r="W10" i="15"/>
  <c r="AA10" i="15" s="1"/>
  <c r="W11" i="15"/>
  <c r="AA11" i="15" s="1"/>
  <c r="W12" i="15"/>
  <c r="AA12" i="15" s="1"/>
  <c r="W13" i="15"/>
  <c r="AA13" i="15" s="1"/>
  <c r="W14" i="15"/>
  <c r="W15" i="15"/>
  <c r="AA15" i="15" s="1"/>
  <c r="W16" i="15"/>
  <c r="AA16" i="15" s="1"/>
  <c r="W17" i="15"/>
  <c r="AA17" i="15" s="1"/>
  <c r="W18" i="15"/>
  <c r="AA18" i="15" s="1"/>
  <c r="W19" i="15"/>
  <c r="AA19" i="15" s="1"/>
  <c r="W20" i="15"/>
  <c r="AA20" i="15" s="1"/>
  <c r="W21" i="15"/>
  <c r="AA21" i="15" s="1"/>
  <c r="W22" i="15"/>
  <c r="AA22" i="15" s="1"/>
  <c r="W23" i="15"/>
  <c r="AA23" i="15" s="1"/>
  <c r="W24" i="15"/>
  <c r="AA24" i="15" s="1"/>
  <c r="W25" i="15"/>
  <c r="AA25" i="15" s="1"/>
  <c r="W26" i="15"/>
  <c r="AA26" i="15" s="1"/>
  <c r="W27" i="15"/>
  <c r="AA27" i="15" s="1"/>
  <c r="W28" i="15"/>
  <c r="AA28" i="15" s="1"/>
  <c r="W29" i="15"/>
  <c r="AA29" i="15" s="1"/>
  <c r="W30" i="15"/>
  <c r="AA30" i="15" s="1"/>
  <c r="W31" i="15"/>
  <c r="AA31" i="15" s="1"/>
  <c r="W32" i="15"/>
  <c r="AA32" i="15" s="1"/>
  <c r="W33" i="15"/>
  <c r="AA33" i="15" s="1"/>
  <c r="W34" i="15"/>
  <c r="AA34" i="15" s="1"/>
  <c r="W35" i="15"/>
  <c r="AA35" i="15" s="1"/>
  <c r="W36" i="15"/>
  <c r="AA36" i="15" s="1"/>
  <c r="W37" i="15"/>
  <c r="AA37" i="15" s="1"/>
  <c r="W38" i="15"/>
  <c r="AA38" i="15" s="1"/>
  <c r="W39" i="15"/>
  <c r="AA39" i="15" s="1"/>
  <c r="W40" i="15"/>
  <c r="AA40" i="15" s="1"/>
  <c r="W41" i="15"/>
  <c r="AA41" i="15" s="1"/>
  <c r="W42" i="15"/>
  <c r="AA42" i="15" s="1"/>
  <c r="W43" i="15"/>
  <c r="AA43" i="15" s="1"/>
  <c r="W44" i="15"/>
  <c r="AA44" i="15" s="1"/>
  <c r="W45" i="15"/>
  <c r="AA45" i="15" s="1"/>
  <c r="W46" i="15"/>
  <c r="AA46" i="15" s="1"/>
  <c r="W47" i="15"/>
  <c r="AA47" i="15" s="1"/>
  <c r="W48" i="15"/>
  <c r="AA48" i="15" s="1"/>
  <c r="W49" i="15"/>
  <c r="AA49" i="15" s="1"/>
  <c r="W50" i="15"/>
  <c r="AA50" i="15" s="1"/>
  <c r="W51" i="15"/>
  <c r="AA51" i="15" s="1"/>
  <c r="W52" i="15"/>
  <c r="AA52" i="15" s="1"/>
  <c r="W53" i="15"/>
  <c r="AA53" i="15" s="1"/>
  <c r="W54" i="15"/>
  <c r="AA54" i="15" s="1"/>
  <c r="W55" i="15"/>
  <c r="W56" i="15"/>
  <c r="AA56" i="15" s="1"/>
  <c r="W57" i="15"/>
  <c r="AA57" i="15" s="1"/>
  <c r="W58" i="15"/>
  <c r="AA58" i="15" s="1"/>
  <c r="W59" i="15"/>
  <c r="AA59" i="15" s="1"/>
  <c r="W60" i="15"/>
  <c r="AA60" i="15" s="1"/>
  <c r="W61" i="15"/>
  <c r="AA61" i="15" s="1"/>
  <c r="W62" i="15"/>
  <c r="AA62" i="15" s="1"/>
  <c r="W63" i="15"/>
  <c r="AA63" i="15" s="1"/>
  <c r="W64" i="15"/>
  <c r="AA64" i="15" s="1"/>
  <c r="W65" i="15"/>
  <c r="AA65" i="15" s="1"/>
  <c r="W66" i="15"/>
  <c r="AA66" i="15" s="1"/>
  <c r="W67" i="15"/>
  <c r="AA67" i="15" s="1"/>
  <c r="W68" i="15"/>
  <c r="AA68" i="15" s="1"/>
  <c r="W69" i="15"/>
  <c r="AA69" i="15" s="1"/>
  <c r="W70" i="15"/>
  <c r="AA70" i="15" s="1"/>
  <c r="W71" i="15"/>
  <c r="AA71" i="15" s="1"/>
  <c r="W72" i="15"/>
  <c r="AA72" i="15" s="1"/>
  <c r="W73" i="15"/>
  <c r="AA73" i="15" s="1"/>
  <c r="W74" i="15"/>
  <c r="AA74" i="15" s="1"/>
  <c r="W75" i="15"/>
  <c r="AA75" i="15" s="1"/>
  <c r="W76" i="15"/>
  <c r="AA76" i="15" s="1"/>
  <c r="W77" i="15"/>
  <c r="AA77" i="15" s="1"/>
  <c r="W78" i="15"/>
  <c r="AA78" i="15" s="1"/>
  <c r="W79" i="15"/>
  <c r="AA79" i="15" s="1"/>
  <c r="W80" i="15"/>
  <c r="AA80" i="15" s="1"/>
  <c r="W81" i="15"/>
  <c r="AA81" i="15" s="1"/>
  <c r="W82" i="15"/>
  <c r="AA82" i="15" s="1"/>
  <c r="W83" i="15"/>
  <c r="AA83" i="15" s="1"/>
  <c r="W84" i="15"/>
  <c r="AA84" i="15" s="1"/>
  <c r="W85" i="15"/>
  <c r="AA85" i="15" s="1"/>
  <c r="W86" i="15"/>
  <c r="AA86" i="15" s="1"/>
  <c r="W87" i="15"/>
  <c r="AA87" i="15" s="1"/>
  <c r="W88" i="15"/>
  <c r="W89" i="15"/>
  <c r="AA89" i="15" s="1"/>
  <c r="W90" i="15"/>
  <c r="AA90" i="15" s="1"/>
  <c r="W91" i="15"/>
  <c r="AA91" i="15" s="1"/>
  <c r="W92" i="15"/>
  <c r="AA92" i="15" s="1"/>
  <c r="W93" i="15"/>
  <c r="AA93" i="15" s="1"/>
  <c r="W94" i="15"/>
  <c r="AA94" i="15" s="1"/>
  <c r="W95" i="15"/>
  <c r="AA95" i="15" s="1"/>
  <c r="W96" i="15"/>
  <c r="AA96" i="15" s="1"/>
  <c r="W97" i="15"/>
  <c r="AA97" i="15" s="1"/>
  <c r="W98" i="15"/>
  <c r="AA98" i="15" s="1"/>
  <c r="W99" i="15"/>
  <c r="AA99" i="15" s="1"/>
  <c r="W100" i="15"/>
  <c r="AA100" i="15" s="1"/>
  <c r="W101" i="15"/>
  <c r="AA101" i="15" s="1"/>
  <c r="W102" i="15"/>
  <c r="AA102" i="15" s="1"/>
  <c r="W103" i="15"/>
  <c r="AA103" i="15" s="1"/>
  <c r="W104" i="15"/>
  <c r="AA104" i="15" s="1"/>
  <c r="W105" i="15"/>
  <c r="AA105" i="15" s="1"/>
  <c r="W106" i="15"/>
  <c r="AA106" i="15" s="1"/>
  <c r="W107" i="15"/>
  <c r="AA107" i="15" s="1"/>
  <c r="V7" i="14"/>
  <c r="Z7" i="14" s="1"/>
  <c r="V8" i="14"/>
  <c r="V9" i="14"/>
  <c r="Z9" i="14" s="1"/>
  <c r="V10" i="14"/>
  <c r="Z10" i="14" s="1"/>
  <c r="V11" i="14"/>
  <c r="V12" i="14"/>
  <c r="Z12" i="14" s="1"/>
  <c r="V13" i="14"/>
  <c r="V14" i="14"/>
  <c r="Z14" i="14" s="1"/>
  <c r="V15" i="14"/>
  <c r="Z15" i="14" s="1"/>
  <c r="V16" i="14"/>
  <c r="V17" i="14"/>
  <c r="Z17" i="14" s="1"/>
  <c r="V18" i="14"/>
  <c r="Z18" i="14" s="1"/>
  <c r="V19" i="14"/>
  <c r="Z19" i="14" s="1"/>
  <c r="V20" i="14"/>
  <c r="Z20" i="14" s="1"/>
  <c r="V21" i="14"/>
  <c r="Z21" i="14" s="1"/>
  <c r="V22" i="14"/>
  <c r="V23" i="14"/>
  <c r="Z23" i="14" s="1"/>
  <c r="V24" i="14"/>
  <c r="V25" i="14"/>
  <c r="Z25" i="14" s="1"/>
  <c r="V26" i="14"/>
  <c r="Z26" i="14" s="1"/>
  <c r="V27" i="14"/>
  <c r="Z27" i="14" s="1"/>
  <c r="V28" i="14"/>
  <c r="Z28" i="14" s="1"/>
  <c r="V29" i="14"/>
  <c r="V30" i="14"/>
  <c r="V31" i="14"/>
  <c r="Z31" i="14" s="1"/>
  <c r="V32" i="14"/>
  <c r="Z32" i="14" s="1"/>
  <c r="V33" i="14"/>
  <c r="V34" i="14"/>
  <c r="Z34" i="14" s="1"/>
  <c r="V35" i="14"/>
  <c r="Z35" i="14" s="1"/>
  <c r="V36" i="14"/>
  <c r="V37" i="14"/>
  <c r="Z37" i="14" s="1"/>
  <c r="V38" i="14"/>
  <c r="Z38" i="14" s="1"/>
  <c r="V39" i="14"/>
  <c r="V40" i="14"/>
  <c r="Z40" i="14" s="1"/>
  <c r="V41" i="14"/>
  <c r="Z41" i="14" s="1"/>
  <c r="V42" i="14"/>
  <c r="Z42" i="14" s="1"/>
  <c r="V43" i="14"/>
  <c r="V44" i="14"/>
  <c r="V45" i="14"/>
  <c r="Z45" i="14" s="1"/>
  <c r="V46" i="14"/>
  <c r="Z46" i="14" s="1"/>
  <c r="AK7" i="15"/>
  <c r="AM7" i="15" s="1"/>
  <c r="AK8" i="15"/>
  <c r="AM8" i="15" s="1"/>
  <c r="AK9" i="15"/>
  <c r="AM9" i="15" s="1"/>
  <c r="AK13" i="15"/>
  <c r="AM13" i="15" s="1"/>
  <c r="AK14" i="15"/>
  <c r="AM14" i="15" s="1"/>
  <c r="AK15" i="15"/>
  <c r="AM15" i="15" s="1"/>
  <c r="AK16" i="15"/>
  <c r="AM16" i="15" s="1"/>
  <c r="AK17" i="15"/>
  <c r="AM17" i="15" s="1"/>
  <c r="AK21" i="15"/>
  <c r="AM21" i="15" s="1"/>
  <c r="AK22" i="15"/>
  <c r="AM22" i="15" s="1"/>
  <c r="AK23" i="15"/>
  <c r="AM23" i="15" s="1"/>
  <c r="AK24" i="15"/>
  <c r="AM24" i="15" s="1"/>
  <c r="AK25" i="15"/>
  <c r="AM25" i="15" s="1"/>
  <c r="AK29" i="15"/>
  <c r="AM29" i="15" s="1"/>
  <c r="AK30" i="15"/>
  <c r="AM30" i="15" s="1"/>
  <c r="AK31" i="15"/>
  <c r="AM31" i="15" s="1"/>
  <c r="AK32" i="15"/>
  <c r="AM32" i="15" s="1"/>
  <c r="AK33" i="15"/>
  <c r="AM33" i="15" s="1"/>
  <c r="AK37" i="15"/>
  <c r="AM37" i="15" s="1"/>
  <c r="AK38" i="15"/>
  <c r="AM38" i="15" s="1"/>
  <c r="AK39" i="15"/>
  <c r="AM39" i="15" s="1"/>
  <c r="AK40" i="15"/>
  <c r="AM40" i="15" s="1"/>
  <c r="AK41" i="15"/>
  <c r="AM41" i="15" s="1"/>
  <c r="AK45" i="15"/>
  <c r="AM45" i="15" s="1"/>
  <c r="AK46" i="15"/>
  <c r="AK47" i="15"/>
  <c r="AM47" i="15" s="1"/>
  <c r="AK48" i="15"/>
  <c r="AM48" i="15" s="1"/>
  <c r="AK49" i="15"/>
  <c r="AM49" i="15" s="1"/>
  <c r="AK53" i="15"/>
  <c r="AM53" i="15" s="1"/>
  <c r="AK54" i="15"/>
  <c r="AM54" i="15" s="1"/>
  <c r="AK55" i="15"/>
  <c r="AM55" i="15" s="1"/>
  <c r="AK56" i="15"/>
  <c r="AM56" i="15" s="1"/>
  <c r="AK57" i="15"/>
  <c r="AM57" i="15" s="1"/>
  <c r="AK61" i="15"/>
  <c r="AM61" i="15" s="1"/>
  <c r="AK62" i="15"/>
  <c r="AM62" i="15" s="1"/>
  <c r="AK63" i="15"/>
  <c r="AM63" i="15" s="1"/>
  <c r="AK64" i="15"/>
  <c r="AM64" i="15" s="1"/>
  <c r="AK65" i="15"/>
  <c r="AM65" i="15" s="1"/>
  <c r="AK69" i="15"/>
  <c r="AM69" i="15" s="1"/>
  <c r="AK70" i="15"/>
  <c r="AM70" i="15" s="1"/>
  <c r="AK71" i="15"/>
  <c r="AM71" i="15" s="1"/>
  <c r="AK72" i="15"/>
  <c r="AM72" i="15" s="1"/>
  <c r="AK73" i="15"/>
  <c r="AM73" i="15" s="1"/>
  <c r="AK77" i="15"/>
  <c r="AM77" i="15" s="1"/>
  <c r="AK78" i="15"/>
  <c r="AM78" i="15" s="1"/>
  <c r="AK79" i="15"/>
  <c r="AM79" i="15" s="1"/>
  <c r="AK80" i="15"/>
  <c r="AM80" i="15" s="1"/>
  <c r="AK81" i="15"/>
  <c r="AM81" i="15" s="1"/>
  <c r="AK85" i="15"/>
  <c r="AM85" i="15" s="1"/>
  <c r="AK86" i="15"/>
  <c r="AM86" i="15" s="1"/>
  <c r="AK87" i="15"/>
  <c r="AM87" i="15" s="1"/>
  <c r="AK88" i="15"/>
  <c r="AM88" i="15" s="1"/>
  <c r="AK89" i="15"/>
  <c r="AM89" i="15" s="1"/>
  <c r="AK93" i="15"/>
  <c r="AM93" i="15" s="1"/>
  <c r="AK94" i="15"/>
  <c r="AM94" i="15" s="1"/>
  <c r="AK95" i="15"/>
  <c r="AM95" i="15" s="1"/>
  <c r="AK96" i="15"/>
  <c r="AM96" i="15" s="1"/>
  <c r="AK97" i="15"/>
  <c r="AM97" i="15" s="1"/>
  <c r="AK101" i="15"/>
  <c r="AM101" i="15" s="1"/>
  <c r="AK102" i="15"/>
  <c r="AM102" i="15" s="1"/>
  <c r="AK103" i="15"/>
  <c r="AM103" i="15" s="1"/>
  <c r="AK104" i="15"/>
  <c r="AM104" i="15" s="1"/>
  <c r="AK105" i="15"/>
  <c r="X7" i="13"/>
  <c r="X8" i="13"/>
  <c r="AB8" i="13" s="1"/>
  <c r="X9" i="13"/>
  <c r="AB9" i="13" s="1"/>
  <c r="X10" i="13"/>
  <c r="AB10" i="13" s="1"/>
  <c r="X11" i="13"/>
  <c r="AB11" i="13" s="1"/>
  <c r="X12" i="13"/>
  <c r="AB12" i="13" s="1"/>
  <c r="X13" i="13"/>
  <c r="AB13" i="13" s="1"/>
  <c r="X14" i="13"/>
  <c r="X15" i="13"/>
  <c r="X16" i="13"/>
  <c r="AB16" i="13" s="1"/>
  <c r="X17" i="13"/>
  <c r="AB17" i="13" s="1"/>
  <c r="X18" i="13"/>
  <c r="AB18" i="13" s="1"/>
  <c r="X19" i="13"/>
  <c r="AB19" i="13" s="1"/>
  <c r="X20" i="13"/>
  <c r="X21" i="13"/>
  <c r="AB21" i="13" s="1"/>
  <c r="X22" i="13"/>
  <c r="AB22" i="13" s="1"/>
  <c r="X23" i="13"/>
  <c r="AB23" i="13" s="1"/>
  <c r="X24" i="13"/>
  <c r="AB24" i="13" s="1"/>
  <c r="X25" i="13"/>
  <c r="AB25" i="13" s="1"/>
  <c r="X26" i="13"/>
  <c r="X27" i="13"/>
  <c r="AB27" i="13" s="1"/>
  <c r="X28" i="13"/>
  <c r="AB28" i="13" s="1"/>
  <c r="X29" i="13"/>
  <c r="AB29" i="13" s="1"/>
  <c r="X30" i="13"/>
  <c r="AB30" i="13" s="1"/>
  <c r="X31" i="13"/>
  <c r="AB31" i="13" s="1"/>
  <c r="X32" i="13"/>
  <c r="AB32" i="13" s="1"/>
  <c r="X33" i="13"/>
  <c r="AB33" i="13" s="1"/>
  <c r="X34" i="13"/>
  <c r="AB34" i="13" s="1"/>
  <c r="X35" i="13"/>
  <c r="X36" i="13"/>
  <c r="AB36" i="13" s="1"/>
  <c r="X7" i="15"/>
  <c r="X8" i="15"/>
  <c r="AB8" i="15" s="1"/>
  <c r="X9" i="15"/>
  <c r="AB9" i="15" s="1"/>
  <c r="X10" i="15"/>
  <c r="AB10" i="15" s="1"/>
  <c r="X11" i="15"/>
  <c r="X12" i="15"/>
  <c r="AB12" i="15" s="1"/>
  <c r="X13" i="15"/>
  <c r="AB13" i="15" s="1"/>
  <c r="X14" i="15"/>
  <c r="AB14" i="15" s="1"/>
  <c r="X15" i="15"/>
  <c r="AB15" i="15" s="1"/>
  <c r="X16" i="15"/>
  <c r="AB16" i="15" s="1"/>
  <c r="X17" i="15"/>
  <c r="AB17" i="15" s="1"/>
  <c r="X18" i="15"/>
  <c r="AB18" i="15" s="1"/>
  <c r="X19" i="15"/>
  <c r="AB19" i="15" s="1"/>
  <c r="X20" i="15"/>
  <c r="X21" i="15"/>
  <c r="AB21" i="15" s="1"/>
  <c r="X22" i="15"/>
  <c r="AB22" i="15" s="1"/>
  <c r="X23" i="15"/>
  <c r="AB23" i="15" s="1"/>
  <c r="X24" i="15"/>
  <c r="X25" i="15"/>
  <c r="AB25" i="15" s="1"/>
  <c r="X26" i="15"/>
  <c r="X27" i="15"/>
  <c r="AB27" i="15" s="1"/>
  <c r="X28" i="15"/>
  <c r="AB28" i="15" s="1"/>
  <c r="X29" i="15"/>
  <c r="X30" i="15"/>
  <c r="AB30" i="15" s="1"/>
  <c r="X31" i="15"/>
  <c r="AB31" i="15" s="1"/>
  <c r="X32" i="15"/>
  <c r="AB32" i="15" s="1"/>
  <c r="X33" i="15"/>
  <c r="AB33" i="15" s="1"/>
  <c r="X34" i="15"/>
  <c r="AB34" i="15" s="1"/>
  <c r="X35" i="15"/>
  <c r="AB35" i="15" s="1"/>
  <c r="X36" i="15"/>
  <c r="X37" i="15"/>
  <c r="AB37" i="15" s="1"/>
  <c r="X38" i="15"/>
  <c r="AB38" i="15" s="1"/>
  <c r="X39" i="15"/>
  <c r="AB39" i="15" s="1"/>
  <c r="X40" i="15"/>
  <c r="AB40" i="15" s="1"/>
  <c r="X41" i="15"/>
  <c r="AB41" i="15" s="1"/>
  <c r="X42" i="15"/>
  <c r="AB42" i="15" s="1"/>
  <c r="X43" i="15"/>
  <c r="AB43" i="15" s="1"/>
  <c r="X44" i="15"/>
  <c r="AB44" i="15" s="1"/>
  <c r="X45" i="15"/>
  <c r="AB45" i="15" s="1"/>
  <c r="X46" i="15"/>
  <c r="AB46" i="15" s="1"/>
  <c r="X47" i="15"/>
  <c r="X48" i="15"/>
  <c r="AB48" i="15" s="1"/>
  <c r="X49" i="15"/>
  <c r="AB49" i="15" s="1"/>
  <c r="X50" i="15"/>
  <c r="AB50" i="15" s="1"/>
  <c r="X51" i="15"/>
  <c r="AB51" i="15" s="1"/>
  <c r="X52" i="15"/>
  <c r="AB52" i="15" s="1"/>
  <c r="X53" i="15"/>
  <c r="AB53" i="15" s="1"/>
  <c r="X54" i="15"/>
  <c r="AB54" i="15" s="1"/>
  <c r="X55" i="15"/>
  <c r="AB55" i="15" s="1"/>
  <c r="X56" i="15"/>
  <c r="AB56" i="15" s="1"/>
  <c r="X57" i="15"/>
  <c r="X58" i="15"/>
  <c r="AB58" i="15" s="1"/>
  <c r="X59" i="15"/>
  <c r="AB59" i="15" s="1"/>
  <c r="X60" i="15"/>
  <c r="AB60" i="15" s="1"/>
  <c r="X61" i="15"/>
  <c r="AB61" i="15" s="1"/>
  <c r="X62" i="15"/>
  <c r="X63" i="15"/>
  <c r="X64" i="15"/>
  <c r="AB64" i="15" s="1"/>
  <c r="X65" i="15"/>
  <c r="AB65" i="15" s="1"/>
  <c r="X66" i="15"/>
  <c r="AB66" i="15" s="1"/>
  <c r="X67" i="15"/>
  <c r="AB67" i="15" s="1"/>
  <c r="X68" i="15"/>
  <c r="AB68" i="15" s="1"/>
  <c r="X69" i="15"/>
  <c r="AB69" i="15" s="1"/>
  <c r="X70" i="15"/>
  <c r="AB70" i="15" s="1"/>
  <c r="X71" i="15"/>
  <c r="AB71" i="15" s="1"/>
  <c r="X72" i="15"/>
  <c r="AB72" i="15" s="1"/>
  <c r="X73" i="15"/>
  <c r="X74" i="15"/>
  <c r="AB74" i="15" s="1"/>
  <c r="X75" i="15"/>
  <c r="AB75" i="15" s="1"/>
  <c r="X76" i="15"/>
  <c r="AB76" i="15" s="1"/>
  <c r="X77" i="15"/>
  <c r="X78" i="15"/>
  <c r="X79" i="15"/>
  <c r="AB79" i="15" s="1"/>
  <c r="X80" i="15"/>
  <c r="X81" i="15"/>
  <c r="AB81" i="15" s="1"/>
  <c r="X82" i="15"/>
  <c r="AB82" i="15" s="1"/>
  <c r="X83" i="15"/>
  <c r="AB83" i="15" s="1"/>
  <c r="X84" i="15"/>
  <c r="AB84" i="15" s="1"/>
  <c r="X85" i="15"/>
  <c r="X86" i="15"/>
  <c r="AB86" i="15" s="1"/>
  <c r="X87" i="15"/>
  <c r="AB87" i="15" s="1"/>
  <c r="X88" i="15"/>
  <c r="AB88" i="15" s="1"/>
  <c r="X89" i="15"/>
  <c r="AB89" i="15" s="1"/>
  <c r="X90" i="15"/>
  <c r="AB90" i="15" s="1"/>
  <c r="X91" i="15"/>
  <c r="AB91" i="15" s="1"/>
  <c r="X92" i="15"/>
  <c r="AB92" i="15" s="1"/>
  <c r="X93" i="15"/>
  <c r="AB93" i="15" s="1"/>
  <c r="X94" i="15"/>
  <c r="AB94" i="15" s="1"/>
  <c r="X95" i="15"/>
  <c r="AB95" i="15" s="1"/>
  <c r="X96" i="15"/>
  <c r="AB96" i="15" s="1"/>
  <c r="X97" i="15"/>
  <c r="AB97" i="15" s="1"/>
  <c r="X98" i="15"/>
  <c r="AB98" i="15" s="1"/>
  <c r="X99" i="15"/>
  <c r="AB99" i="15" s="1"/>
  <c r="X100" i="15"/>
  <c r="AB100" i="15" s="1"/>
  <c r="X101" i="15"/>
  <c r="X102" i="15"/>
  <c r="AB102" i="15" s="1"/>
  <c r="X103" i="15"/>
  <c r="AB103" i="15" s="1"/>
  <c r="X104" i="15"/>
  <c r="AB104" i="15" s="1"/>
  <c r="X105" i="15"/>
  <c r="X106" i="15"/>
  <c r="AB106" i="15" s="1"/>
  <c r="X107" i="15"/>
  <c r="AL7" i="14"/>
  <c r="AN7" i="14" s="1"/>
  <c r="AL8" i="14"/>
  <c r="AN8" i="14" s="1"/>
  <c r="AL9" i="14"/>
  <c r="AN9" i="14" s="1"/>
  <c r="AL10" i="14"/>
  <c r="AN10" i="14" s="1"/>
  <c r="AL11" i="14"/>
  <c r="AN11" i="14" s="1"/>
  <c r="AL12" i="14"/>
  <c r="AN12" i="14" s="1"/>
  <c r="AL13" i="14"/>
  <c r="AN13" i="14" s="1"/>
  <c r="AL14" i="14"/>
  <c r="AN14" i="14" s="1"/>
  <c r="AL15" i="14"/>
  <c r="AN15" i="14" s="1"/>
  <c r="AL16" i="14"/>
  <c r="AN16" i="14" s="1"/>
  <c r="AL17" i="14"/>
  <c r="AN17" i="14" s="1"/>
  <c r="AL18" i="14"/>
  <c r="AN18" i="14" s="1"/>
  <c r="AL19" i="14"/>
  <c r="AN19" i="14" s="1"/>
  <c r="AL20" i="14"/>
  <c r="AN20" i="14" s="1"/>
  <c r="AL21" i="14"/>
  <c r="AN21" i="14" s="1"/>
  <c r="AL22" i="14"/>
  <c r="AN22" i="14" s="1"/>
  <c r="AL23" i="14"/>
  <c r="AN23" i="14" s="1"/>
  <c r="AL24" i="14"/>
  <c r="AN24" i="14" s="1"/>
  <c r="AL25" i="14"/>
  <c r="AN25" i="14" s="1"/>
  <c r="AL26" i="14"/>
  <c r="AN26" i="14" s="1"/>
  <c r="AL27" i="14"/>
  <c r="AN27" i="14" s="1"/>
  <c r="AL28" i="14"/>
  <c r="AN28" i="14" s="1"/>
  <c r="AL29" i="14"/>
  <c r="AN29" i="14" s="1"/>
  <c r="AL30" i="14"/>
  <c r="AL31" i="14"/>
  <c r="AN31" i="14" s="1"/>
  <c r="AL32" i="14"/>
  <c r="AN32" i="14" s="1"/>
  <c r="AL33" i="14"/>
  <c r="AN33" i="14" s="1"/>
  <c r="AL34" i="14"/>
  <c r="AN34" i="14" s="1"/>
  <c r="AL35" i="14"/>
  <c r="AN35" i="14" s="1"/>
  <c r="AL36" i="14"/>
  <c r="AN36" i="14" s="1"/>
  <c r="AL37" i="14"/>
  <c r="AN37" i="14" s="1"/>
  <c r="AL38" i="14"/>
  <c r="AN38" i="14" s="1"/>
  <c r="AL39" i="14"/>
  <c r="AN39" i="14" s="1"/>
  <c r="AL40" i="14"/>
  <c r="AN40" i="14" s="1"/>
  <c r="AL41" i="14"/>
  <c r="AN41" i="14" s="1"/>
  <c r="AL42" i="14"/>
  <c r="AN42" i="14" s="1"/>
  <c r="AL43" i="14"/>
  <c r="AN43" i="14" s="1"/>
  <c r="AL44" i="14"/>
  <c r="AN44" i="14" s="1"/>
  <c r="AL45" i="14"/>
  <c r="AN45" i="14" s="1"/>
  <c r="AL46" i="14"/>
  <c r="AN46" i="14" s="1"/>
  <c r="R7" i="12"/>
  <c r="R8" i="12"/>
  <c r="R9" i="12"/>
  <c r="R10" i="12"/>
  <c r="R11" i="12"/>
  <c r="R12" i="12"/>
  <c r="R13" i="12"/>
  <c r="R14" i="12"/>
  <c r="R15" i="12"/>
  <c r="R16" i="12"/>
  <c r="R17" i="12"/>
  <c r="R18" i="12"/>
  <c r="R19" i="12"/>
  <c r="R20" i="12"/>
  <c r="R21" i="12"/>
  <c r="R22" i="12"/>
  <c r="R23" i="12"/>
  <c r="R24" i="12"/>
  <c r="R25" i="12"/>
  <c r="R26" i="12"/>
  <c r="R27" i="12"/>
  <c r="R28" i="12"/>
  <c r="R29" i="12"/>
  <c r="R30" i="12"/>
  <c r="R31" i="12"/>
  <c r="R32" i="12"/>
  <c r="R33" i="12"/>
  <c r="R34" i="12"/>
  <c r="R35" i="12"/>
  <c r="R36" i="12"/>
  <c r="R37" i="12"/>
  <c r="R38" i="12"/>
  <c r="R39" i="12"/>
  <c r="R40" i="12"/>
  <c r="R41" i="12"/>
  <c r="R42" i="12"/>
  <c r="R43" i="12"/>
  <c r="R44" i="12"/>
  <c r="R45" i="12"/>
  <c r="R46" i="12"/>
  <c r="R47" i="12"/>
  <c r="R48" i="12"/>
  <c r="R49" i="12"/>
  <c r="R50" i="12"/>
  <c r="R51" i="12"/>
  <c r="R52" i="12"/>
  <c r="R53" i="12"/>
  <c r="R54" i="12"/>
  <c r="R55" i="12"/>
  <c r="R56" i="12"/>
  <c r="R57" i="12"/>
  <c r="R58" i="12"/>
  <c r="R59" i="12"/>
  <c r="R60" i="12"/>
  <c r="R61" i="12"/>
  <c r="R62" i="12"/>
  <c r="R63" i="12"/>
  <c r="R64" i="12"/>
  <c r="R65" i="12"/>
  <c r="R66" i="12"/>
  <c r="R67" i="12"/>
  <c r="R68" i="12"/>
  <c r="R69" i="12"/>
  <c r="R70" i="12"/>
  <c r="R71" i="12"/>
  <c r="R72" i="12"/>
  <c r="R73" i="12"/>
  <c r="R74" i="12"/>
  <c r="R75" i="12"/>
  <c r="R76" i="12"/>
  <c r="R77" i="12"/>
  <c r="R78" i="12"/>
  <c r="R79" i="12"/>
  <c r="R80" i="12"/>
  <c r="R81" i="12"/>
  <c r="R82" i="12"/>
  <c r="R83" i="12"/>
  <c r="R84" i="12"/>
  <c r="R85" i="12"/>
  <c r="R86" i="12"/>
  <c r="R87" i="12"/>
  <c r="R88" i="12"/>
  <c r="R89" i="12"/>
  <c r="R90" i="12"/>
  <c r="R91" i="12"/>
  <c r="R92" i="12"/>
  <c r="R93" i="12"/>
  <c r="R94" i="12"/>
  <c r="R95" i="12"/>
  <c r="R96" i="12"/>
  <c r="R97" i="12"/>
  <c r="R98" i="12"/>
  <c r="R99" i="12"/>
  <c r="R100" i="12"/>
  <c r="R101" i="12"/>
  <c r="R102" i="12"/>
  <c r="R103" i="12"/>
  <c r="R104" i="12"/>
  <c r="R105" i="12"/>
  <c r="R106" i="12"/>
  <c r="R107" i="12"/>
  <c r="R108" i="12"/>
  <c r="R109" i="12"/>
  <c r="R110" i="12"/>
  <c r="R111" i="12"/>
  <c r="R112" i="12"/>
  <c r="R113" i="12"/>
  <c r="R114" i="12"/>
  <c r="R115" i="12"/>
  <c r="R116" i="12"/>
  <c r="R117" i="12"/>
  <c r="R118" i="12"/>
  <c r="R119" i="12"/>
  <c r="R120" i="12"/>
  <c r="R121" i="12"/>
  <c r="R122" i="12"/>
  <c r="R123" i="12"/>
  <c r="R124" i="12"/>
  <c r="R125" i="12"/>
  <c r="R126" i="12"/>
  <c r="R127" i="12"/>
  <c r="R128" i="12"/>
  <c r="R129" i="12"/>
  <c r="R130" i="12"/>
  <c r="R131" i="12"/>
  <c r="R132" i="12"/>
  <c r="R133" i="12"/>
  <c r="R134" i="12"/>
  <c r="R135" i="12"/>
  <c r="R136" i="12"/>
  <c r="R137" i="12"/>
  <c r="R138" i="12"/>
  <c r="R139" i="12"/>
  <c r="R140" i="12"/>
  <c r="R141" i="12"/>
  <c r="R142" i="12"/>
  <c r="R143" i="12"/>
  <c r="R144" i="12"/>
  <c r="R145" i="12"/>
  <c r="R146" i="12"/>
  <c r="R147" i="12"/>
  <c r="R148" i="12"/>
  <c r="R149" i="12"/>
  <c r="R150" i="12"/>
  <c r="R151" i="12"/>
  <c r="R152" i="12"/>
  <c r="R153" i="12"/>
  <c r="R154" i="12"/>
  <c r="R155" i="12"/>
  <c r="R156" i="12"/>
  <c r="R157" i="12"/>
  <c r="R158" i="12"/>
  <c r="R159" i="12"/>
  <c r="R160" i="12"/>
  <c r="R161" i="12"/>
  <c r="R162" i="12"/>
  <c r="R163" i="12"/>
  <c r="R164" i="12"/>
  <c r="R165" i="12"/>
  <c r="R166" i="12"/>
  <c r="R167" i="12"/>
  <c r="R168" i="12"/>
  <c r="R169" i="12"/>
  <c r="R170" i="12"/>
  <c r="R171" i="12"/>
  <c r="R172" i="12"/>
  <c r="R173" i="12"/>
  <c r="R174" i="12"/>
  <c r="R175" i="12"/>
  <c r="R176" i="12"/>
  <c r="R177" i="12"/>
  <c r="R178" i="12"/>
  <c r="R179" i="12"/>
  <c r="R180" i="12"/>
  <c r="R181" i="12"/>
  <c r="R182" i="12"/>
  <c r="R183" i="12"/>
  <c r="R184" i="12"/>
  <c r="R185" i="12"/>
  <c r="R186" i="12"/>
  <c r="R187" i="12"/>
  <c r="R188" i="12"/>
  <c r="R189" i="12"/>
  <c r="R190" i="12"/>
  <c r="R191" i="12"/>
  <c r="R192" i="12"/>
  <c r="R193" i="12"/>
  <c r="R194" i="12"/>
  <c r="R195" i="12"/>
  <c r="R196" i="12"/>
  <c r="R197" i="12"/>
  <c r="R198" i="12"/>
  <c r="R199" i="12"/>
  <c r="R200" i="12"/>
  <c r="R201" i="12"/>
  <c r="R202" i="12"/>
  <c r="R203" i="12"/>
  <c r="R204" i="12"/>
  <c r="R205" i="12"/>
  <c r="R206" i="12"/>
  <c r="R207" i="12"/>
  <c r="R208" i="12"/>
  <c r="R209" i="12"/>
  <c r="R210" i="12"/>
  <c r="R211" i="12"/>
  <c r="R212" i="12"/>
  <c r="R213" i="12"/>
  <c r="R214" i="12"/>
  <c r="R215" i="12"/>
  <c r="R216" i="12"/>
  <c r="R217" i="12"/>
  <c r="R218" i="12"/>
  <c r="R219" i="12"/>
  <c r="R220" i="12"/>
  <c r="R221" i="12"/>
  <c r="R222" i="12"/>
  <c r="R223" i="12"/>
  <c r="R224" i="12"/>
  <c r="R225" i="12"/>
  <c r="R226" i="12"/>
  <c r="R227" i="12"/>
  <c r="R228" i="12"/>
  <c r="R229" i="12"/>
  <c r="R230" i="12"/>
  <c r="R231" i="12"/>
  <c r="R232" i="12"/>
  <c r="R233" i="12"/>
  <c r="R234" i="12"/>
  <c r="R235" i="12"/>
  <c r="R236" i="12"/>
  <c r="R237" i="12"/>
  <c r="R238" i="12"/>
  <c r="R239" i="12"/>
  <c r="R240" i="12"/>
  <c r="R241" i="12"/>
  <c r="R242" i="12"/>
  <c r="R243" i="12"/>
  <c r="R244" i="12"/>
  <c r="R245" i="12"/>
  <c r="R246" i="12"/>
  <c r="R247" i="12"/>
  <c r="R248" i="12"/>
  <c r="R249" i="12"/>
  <c r="R250" i="12"/>
  <c r="R251" i="12"/>
  <c r="R252" i="12"/>
  <c r="R253" i="12"/>
  <c r="R254" i="12"/>
  <c r="R255" i="12"/>
  <c r="R256" i="12"/>
  <c r="R257" i="12"/>
  <c r="R258" i="12"/>
  <c r="R259" i="12"/>
  <c r="R260" i="12"/>
  <c r="R261" i="12"/>
  <c r="R262" i="12"/>
  <c r="R263" i="12"/>
  <c r="R264" i="12"/>
  <c r="R265" i="12"/>
  <c r="R266" i="12"/>
  <c r="R267" i="12"/>
  <c r="R268" i="12"/>
  <c r="R269" i="12"/>
  <c r="R270" i="12"/>
  <c r="R271" i="12"/>
  <c r="R272" i="12"/>
  <c r="R273" i="12"/>
  <c r="R274" i="12"/>
  <c r="R275" i="12"/>
  <c r="R276" i="12"/>
  <c r="R277" i="12"/>
  <c r="R278" i="12"/>
  <c r="R279" i="12"/>
  <c r="R280" i="12"/>
  <c r="R281" i="12"/>
  <c r="R282" i="12"/>
  <c r="R283" i="12"/>
  <c r="R284" i="12"/>
  <c r="R285" i="12"/>
  <c r="R286" i="12"/>
  <c r="R287" i="12"/>
  <c r="R288" i="12"/>
  <c r="R289" i="12"/>
  <c r="R290" i="12"/>
  <c r="R291" i="12"/>
  <c r="R292" i="12"/>
  <c r="R293" i="12"/>
  <c r="R294" i="12"/>
  <c r="R295" i="12"/>
  <c r="R296" i="12"/>
  <c r="R297" i="12"/>
  <c r="R298" i="12"/>
  <c r="R299" i="12"/>
  <c r="R300" i="12"/>
  <c r="R301" i="12"/>
  <c r="R302" i="12"/>
  <c r="R303" i="12"/>
  <c r="R304" i="12"/>
  <c r="R305" i="12"/>
  <c r="R306" i="12"/>
  <c r="R307" i="12"/>
  <c r="R308" i="12"/>
  <c r="R309" i="12"/>
  <c r="R310" i="12"/>
  <c r="R311" i="12"/>
  <c r="R312" i="12"/>
  <c r="R313" i="12"/>
  <c r="R314" i="12"/>
  <c r="R315" i="12"/>
  <c r="R316" i="12"/>
  <c r="R317" i="12"/>
  <c r="R318" i="12"/>
  <c r="R319" i="12"/>
  <c r="R320" i="12"/>
  <c r="R321" i="12"/>
  <c r="R322" i="12"/>
  <c r="R323" i="12"/>
  <c r="R324" i="12"/>
  <c r="R325" i="12"/>
  <c r="R326" i="12"/>
  <c r="R327" i="12"/>
  <c r="R328" i="12"/>
  <c r="R329" i="12"/>
  <c r="R330" i="12"/>
  <c r="R331" i="12"/>
  <c r="R332" i="12"/>
  <c r="R333" i="12"/>
  <c r="R334" i="12"/>
  <c r="R335" i="12"/>
  <c r="R336" i="12"/>
  <c r="R337" i="12"/>
  <c r="R338" i="12"/>
  <c r="R339" i="12"/>
  <c r="R340" i="12"/>
  <c r="R341" i="12"/>
  <c r="R342" i="12"/>
  <c r="R343" i="12"/>
  <c r="R344" i="12"/>
  <c r="R345" i="12"/>
  <c r="R346" i="12"/>
  <c r="R347" i="12"/>
  <c r="R348" i="12"/>
  <c r="R349" i="12"/>
  <c r="R350" i="12"/>
  <c r="R351" i="12"/>
  <c r="R352" i="12"/>
  <c r="R353" i="12"/>
  <c r="R354" i="12"/>
  <c r="R355" i="12"/>
  <c r="R356" i="12"/>
  <c r="R357" i="12"/>
  <c r="R358" i="12"/>
  <c r="R359" i="12"/>
  <c r="R360" i="12"/>
  <c r="R361" i="12"/>
  <c r="R362" i="12"/>
  <c r="R363" i="12"/>
  <c r="R364" i="12"/>
  <c r="R365" i="12"/>
  <c r="R366" i="12"/>
  <c r="R367" i="12"/>
  <c r="R368" i="12"/>
  <c r="R369" i="12"/>
  <c r="R370" i="12"/>
  <c r="R371" i="12"/>
  <c r="R372" i="12"/>
  <c r="R373" i="12"/>
  <c r="R374" i="12"/>
  <c r="R375" i="12"/>
  <c r="R376" i="12"/>
  <c r="R377" i="12"/>
  <c r="R378" i="12"/>
  <c r="R379" i="12"/>
  <c r="R380" i="12"/>
  <c r="R381" i="12"/>
  <c r="R382" i="12"/>
  <c r="R383" i="12"/>
  <c r="R384" i="12"/>
  <c r="R385" i="12"/>
  <c r="R386" i="12"/>
  <c r="R387" i="12"/>
  <c r="R388" i="12"/>
  <c r="R389" i="12"/>
  <c r="R390" i="12"/>
  <c r="R391" i="12"/>
  <c r="R392" i="12"/>
  <c r="R393" i="12"/>
  <c r="R394" i="12"/>
  <c r="R395" i="12"/>
  <c r="R396" i="12"/>
  <c r="R397" i="12"/>
  <c r="R398" i="12"/>
  <c r="R399" i="12"/>
  <c r="R400" i="12"/>
  <c r="R401" i="12"/>
  <c r="R402" i="12"/>
  <c r="R403" i="12"/>
  <c r="R404" i="12"/>
  <c r="R405" i="12"/>
  <c r="R406" i="12"/>
  <c r="R407" i="12"/>
  <c r="R408" i="12"/>
  <c r="R409" i="12"/>
  <c r="R410" i="12"/>
  <c r="R411" i="12"/>
  <c r="R412" i="12"/>
  <c r="R413" i="12"/>
  <c r="R414" i="12"/>
  <c r="R415" i="12"/>
  <c r="R416" i="12"/>
  <c r="R417" i="12"/>
  <c r="R418" i="12"/>
  <c r="R419" i="12"/>
  <c r="R420" i="12"/>
  <c r="R421" i="12"/>
  <c r="R422" i="12"/>
  <c r="R423" i="12"/>
  <c r="R424" i="12"/>
  <c r="R425" i="12"/>
  <c r="R426" i="12"/>
  <c r="R427" i="12"/>
  <c r="R428" i="12"/>
  <c r="R429" i="12"/>
  <c r="R430" i="12"/>
  <c r="R431" i="12"/>
  <c r="R432" i="12"/>
  <c r="R433" i="12"/>
  <c r="R434" i="12"/>
  <c r="R435" i="12"/>
  <c r="R436" i="12"/>
  <c r="R437" i="12"/>
  <c r="R438" i="12"/>
  <c r="R439" i="12"/>
  <c r="R440" i="12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R471" i="12"/>
  <c r="R472" i="12"/>
  <c r="R473" i="12"/>
  <c r="R474" i="12"/>
  <c r="R475" i="12"/>
  <c r="R476" i="12"/>
  <c r="R477" i="12"/>
  <c r="R478" i="12"/>
  <c r="R479" i="12"/>
  <c r="R480" i="12"/>
  <c r="R481" i="12"/>
  <c r="R482" i="12"/>
  <c r="R483" i="12"/>
  <c r="R484" i="12"/>
  <c r="R485" i="12"/>
  <c r="R486" i="12"/>
  <c r="R487" i="12"/>
  <c r="R488" i="12"/>
  <c r="R489" i="12"/>
  <c r="R490" i="12"/>
  <c r="R491" i="12"/>
  <c r="R492" i="12"/>
  <c r="R493" i="12"/>
  <c r="R494" i="12"/>
  <c r="R495" i="12"/>
  <c r="R496" i="12"/>
  <c r="R497" i="12"/>
  <c r="R498" i="12"/>
  <c r="R499" i="12"/>
  <c r="R500" i="12"/>
  <c r="R501" i="12"/>
  <c r="R502" i="12"/>
  <c r="R503" i="12"/>
  <c r="R504" i="12"/>
  <c r="R505" i="12"/>
  <c r="R506" i="12"/>
  <c r="R507" i="12"/>
  <c r="R508" i="12"/>
  <c r="R509" i="12"/>
  <c r="R510" i="12"/>
  <c r="R511" i="12"/>
  <c r="AH7" i="15"/>
  <c r="AJ7" i="15" s="1"/>
  <c r="AH8" i="15"/>
  <c r="AJ8" i="15" s="1"/>
  <c r="AH9" i="15"/>
  <c r="AJ9" i="15" s="1"/>
  <c r="AH10" i="15"/>
  <c r="AJ10" i="15" s="1"/>
  <c r="AH11" i="15"/>
  <c r="AJ11" i="15" s="1"/>
  <c r="AH12" i="15"/>
  <c r="AJ12" i="15" s="1"/>
  <c r="AH13" i="15"/>
  <c r="AJ13" i="15" s="1"/>
  <c r="AH14" i="15"/>
  <c r="AJ14" i="15" s="1"/>
  <c r="AH15" i="15"/>
  <c r="AJ15" i="15" s="1"/>
  <c r="AH16" i="15"/>
  <c r="AJ16" i="15" s="1"/>
  <c r="AH17" i="15"/>
  <c r="AJ17" i="15" s="1"/>
  <c r="AH18" i="15"/>
  <c r="AJ18" i="15" s="1"/>
  <c r="AH19" i="15"/>
  <c r="AJ19" i="15" s="1"/>
  <c r="AH20" i="15"/>
  <c r="AJ20" i="15" s="1"/>
  <c r="AH21" i="15"/>
  <c r="AJ21" i="15" s="1"/>
  <c r="AH22" i="15"/>
  <c r="AJ22" i="15" s="1"/>
  <c r="AH23" i="15"/>
  <c r="AJ23" i="15" s="1"/>
  <c r="AH24" i="15"/>
  <c r="AJ24" i="15" s="1"/>
  <c r="AH25" i="15"/>
  <c r="AJ25" i="15" s="1"/>
  <c r="AH26" i="15"/>
  <c r="AJ26" i="15" s="1"/>
  <c r="AH27" i="15"/>
  <c r="AJ27" i="15" s="1"/>
  <c r="AH28" i="15"/>
  <c r="AJ28" i="15" s="1"/>
  <c r="AH29" i="15"/>
  <c r="AJ29" i="15" s="1"/>
  <c r="AH30" i="15"/>
  <c r="AJ30" i="15" s="1"/>
  <c r="AH31" i="15"/>
  <c r="AJ31" i="15" s="1"/>
  <c r="AH32" i="15"/>
  <c r="AJ32" i="15" s="1"/>
  <c r="AH33" i="15"/>
  <c r="AJ33" i="15" s="1"/>
  <c r="AH34" i="15"/>
  <c r="AJ34" i="15" s="1"/>
  <c r="AH35" i="15"/>
  <c r="AJ35" i="15" s="1"/>
  <c r="AH36" i="15"/>
  <c r="AJ36" i="15" s="1"/>
  <c r="AH37" i="15"/>
  <c r="AJ37" i="15" s="1"/>
  <c r="AH38" i="15"/>
  <c r="AJ38" i="15" s="1"/>
  <c r="AH39" i="15"/>
  <c r="AJ39" i="15" s="1"/>
  <c r="AH40" i="15"/>
  <c r="AJ40" i="15" s="1"/>
  <c r="AH41" i="15"/>
  <c r="AJ41" i="15" s="1"/>
  <c r="AH42" i="15"/>
  <c r="AJ42" i="15" s="1"/>
  <c r="AH43" i="15"/>
  <c r="AJ43" i="15" s="1"/>
  <c r="AH44" i="15"/>
  <c r="AJ44" i="15" s="1"/>
  <c r="AH45" i="15"/>
  <c r="AJ45" i="15" s="1"/>
  <c r="AH46" i="15"/>
  <c r="AJ46" i="15" s="1"/>
  <c r="AH47" i="15"/>
  <c r="AJ47" i="15" s="1"/>
  <c r="AH48" i="15"/>
  <c r="AJ48" i="15" s="1"/>
  <c r="AH49" i="15"/>
  <c r="AJ49" i="15" s="1"/>
  <c r="AH50" i="15"/>
  <c r="AJ50" i="15" s="1"/>
  <c r="AH51" i="15"/>
  <c r="AJ51" i="15" s="1"/>
  <c r="AH52" i="15"/>
  <c r="AJ52" i="15" s="1"/>
  <c r="AH53" i="15"/>
  <c r="AJ53" i="15" s="1"/>
  <c r="AH54" i="15"/>
  <c r="AJ54" i="15" s="1"/>
  <c r="AH55" i="15"/>
  <c r="AJ55" i="15" s="1"/>
  <c r="AH56" i="15"/>
  <c r="AJ56" i="15" s="1"/>
  <c r="AH57" i="15"/>
  <c r="AJ57" i="15" s="1"/>
  <c r="AH58" i="15"/>
  <c r="AJ58" i="15" s="1"/>
  <c r="AH59" i="15"/>
  <c r="AJ59" i="15" s="1"/>
  <c r="AH60" i="15"/>
  <c r="AJ60" i="15" s="1"/>
  <c r="AH61" i="15"/>
  <c r="AJ61" i="15" s="1"/>
  <c r="AH62" i="15"/>
  <c r="AJ62" i="15" s="1"/>
  <c r="AH63" i="15"/>
  <c r="AJ63" i="15" s="1"/>
  <c r="AH64" i="15"/>
  <c r="AJ64" i="15" s="1"/>
  <c r="AH65" i="15"/>
  <c r="AJ65" i="15" s="1"/>
  <c r="AH66" i="15"/>
  <c r="AJ66" i="15" s="1"/>
  <c r="AH67" i="15"/>
  <c r="AJ67" i="15" s="1"/>
  <c r="AH68" i="15"/>
  <c r="AJ68" i="15" s="1"/>
  <c r="AH69" i="15"/>
  <c r="AJ69" i="15" s="1"/>
  <c r="AH70" i="15"/>
  <c r="AJ70" i="15" s="1"/>
  <c r="AH71" i="15"/>
  <c r="AJ71" i="15" s="1"/>
  <c r="AH72" i="15"/>
  <c r="AJ72" i="15" s="1"/>
  <c r="AH73" i="15"/>
  <c r="AJ73" i="15" s="1"/>
  <c r="AH74" i="15"/>
  <c r="AJ74" i="15" s="1"/>
  <c r="AH75" i="15"/>
  <c r="AJ75" i="15" s="1"/>
  <c r="AH76" i="15"/>
  <c r="AJ76" i="15" s="1"/>
  <c r="AH77" i="15"/>
  <c r="AJ77" i="15" s="1"/>
  <c r="AH78" i="15"/>
  <c r="AJ78" i="15" s="1"/>
  <c r="AH79" i="15"/>
  <c r="AJ79" i="15" s="1"/>
  <c r="AH80" i="15"/>
  <c r="AJ80" i="15" s="1"/>
  <c r="AH81" i="15"/>
  <c r="AJ81" i="15" s="1"/>
  <c r="AH82" i="15"/>
  <c r="AJ82" i="15" s="1"/>
  <c r="AH83" i="15"/>
  <c r="AJ83" i="15" s="1"/>
  <c r="AH84" i="15"/>
  <c r="AJ84" i="15" s="1"/>
  <c r="AH85" i="15"/>
  <c r="AJ85" i="15" s="1"/>
  <c r="AH86" i="15"/>
  <c r="AJ86" i="15" s="1"/>
  <c r="AH87" i="15"/>
  <c r="AJ87" i="15" s="1"/>
  <c r="AH88" i="15"/>
  <c r="AJ88" i="15" s="1"/>
  <c r="AH89" i="15"/>
  <c r="AJ89" i="15" s="1"/>
  <c r="AH90" i="15"/>
  <c r="AJ90" i="15" s="1"/>
  <c r="AH91" i="15"/>
  <c r="AJ91" i="15" s="1"/>
  <c r="AH92" i="15"/>
  <c r="AJ92" i="15" s="1"/>
  <c r="AH93" i="15"/>
  <c r="AJ93" i="15" s="1"/>
  <c r="AH94" i="15"/>
  <c r="AJ94" i="15" s="1"/>
  <c r="AH95" i="15"/>
  <c r="AJ95" i="15" s="1"/>
  <c r="AH96" i="15"/>
  <c r="AJ96" i="15" s="1"/>
  <c r="AH97" i="15"/>
  <c r="AJ97" i="15" s="1"/>
  <c r="AH98" i="15"/>
  <c r="AJ98" i="15" s="1"/>
  <c r="AH99" i="15"/>
  <c r="AJ99" i="15" s="1"/>
  <c r="AH100" i="15"/>
  <c r="AJ100" i="15" s="1"/>
  <c r="AH101" i="15"/>
  <c r="AJ101" i="15" s="1"/>
  <c r="AH102" i="15"/>
  <c r="AJ102" i="15" s="1"/>
  <c r="AH103" i="15"/>
  <c r="AJ103" i="15" s="1"/>
  <c r="AH104" i="15"/>
  <c r="AJ104" i="15" s="1"/>
  <c r="AH105" i="15"/>
  <c r="AJ105" i="15" s="1"/>
  <c r="AH106" i="15"/>
  <c r="AJ106" i="15" s="1"/>
  <c r="AH107" i="15"/>
  <c r="AJ107" i="15" s="1"/>
  <c r="T7" i="13"/>
  <c r="AD7" i="13" s="1"/>
  <c r="T8" i="13"/>
  <c r="AD8" i="13" s="1"/>
  <c r="T9" i="13"/>
  <c r="AD9" i="13" s="1"/>
  <c r="T10" i="13"/>
  <c r="AD10" i="13" s="1"/>
  <c r="T11" i="13"/>
  <c r="AD11" i="13" s="1"/>
  <c r="T12" i="13"/>
  <c r="AD12" i="13" s="1"/>
  <c r="T13" i="13"/>
  <c r="AD13" i="13" s="1"/>
  <c r="T14" i="13"/>
  <c r="AD14" i="13" s="1"/>
  <c r="T15" i="13"/>
  <c r="AD15" i="13" s="1"/>
  <c r="T16" i="13"/>
  <c r="AD16" i="13" s="1"/>
  <c r="T17" i="13"/>
  <c r="T18" i="13"/>
  <c r="AD18" i="13" s="1"/>
  <c r="T19" i="13"/>
  <c r="AD19" i="13" s="1"/>
  <c r="T20" i="13"/>
  <c r="AD20" i="13" s="1"/>
  <c r="T21" i="13"/>
  <c r="AD21" i="13" s="1"/>
  <c r="T22" i="13"/>
  <c r="AD22" i="13" s="1"/>
  <c r="T23" i="13"/>
  <c r="AD23" i="13" s="1"/>
  <c r="T24" i="13"/>
  <c r="AD24" i="13" s="1"/>
  <c r="T25" i="13"/>
  <c r="AD25" i="13" s="1"/>
  <c r="T26" i="13"/>
  <c r="AD26" i="13" s="1"/>
  <c r="T27" i="13"/>
  <c r="AD27" i="13" s="1"/>
  <c r="T28" i="13"/>
  <c r="AD28" i="13" s="1"/>
  <c r="T29" i="13"/>
  <c r="AD29" i="13" s="1"/>
  <c r="T30" i="13"/>
  <c r="AD30" i="13" s="1"/>
  <c r="T31" i="13"/>
  <c r="AD31" i="13" s="1"/>
  <c r="T32" i="13"/>
  <c r="AD32" i="13" s="1"/>
  <c r="T33" i="13"/>
  <c r="AD33" i="13" s="1"/>
  <c r="T34" i="13"/>
  <c r="AD34" i="13" s="1"/>
  <c r="T35" i="13"/>
  <c r="AD35" i="13" s="1"/>
  <c r="T36" i="13"/>
  <c r="AD36" i="13" s="1"/>
  <c r="U7" i="16"/>
  <c r="Y7" i="16" s="1"/>
  <c r="U8" i="16"/>
  <c r="Y8" i="16" s="1"/>
  <c r="U9" i="16"/>
  <c r="Y9" i="16" s="1"/>
  <c r="U10" i="16"/>
  <c r="Y10" i="16" s="1"/>
  <c r="U11" i="16"/>
  <c r="Y11" i="16" s="1"/>
  <c r="U12" i="16"/>
  <c r="Y12" i="16" s="1"/>
  <c r="U13" i="16"/>
  <c r="Y13" i="16" s="1"/>
  <c r="U14" i="16"/>
  <c r="Y14" i="16" s="1"/>
  <c r="U15" i="16"/>
  <c r="Y15" i="16" s="1"/>
  <c r="U16" i="16"/>
  <c r="Y16" i="16" s="1"/>
  <c r="U17" i="16"/>
  <c r="Y17" i="16" s="1"/>
  <c r="U18" i="16"/>
  <c r="Y18" i="16" s="1"/>
  <c r="U19" i="16"/>
  <c r="Y19" i="16" s="1"/>
  <c r="U20" i="16"/>
  <c r="Y20" i="16" s="1"/>
  <c r="U21" i="16"/>
  <c r="Y21" i="16" s="1"/>
  <c r="U22" i="16"/>
  <c r="Y22" i="16" s="1"/>
  <c r="U23" i="16"/>
  <c r="Y23" i="16" s="1"/>
  <c r="U24" i="16"/>
  <c r="Y24" i="16" s="1"/>
  <c r="U25" i="16"/>
  <c r="Y25" i="16" s="1"/>
  <c r="U26" i="16"/>
  <c r="Y26" i="16" s="1"/>
  <c r="U27" i="16"/>
  <c r="Y27" i="16" s="1"/>
  <c r="U28" i="16"/>
  <c r="Y28" i="16" s="1"/>
  <c r="U29" i="16"/>
  <c r="Y29" i="16" s="1"/>
  <c r="U30" i="16"/>
  <c r="Y30" i="16" s="1"/>
  <c r="U31" i="16"/>
  <c r="Y31" i="16" s="1"/>
  <c r="U32" i="16"/>
  <c r="Y32" i="16" s="1"/>
  <c r="U33" i="16"/>
  <c r="Y33" i="16" s="1"/>
  <c r="U34" i="16"/>
  <c r="Y34" i="16" s="1"/>
  <c r="U35" i="16"/>
  <c r="Y35" i="16" s="1"/>
  <c r="U36" i="16"/>
  <c r="Y36" i="16" s="1"/>
  <c r="U37" i="16"/>
  <c r="Y37" i="16" s="1"/>
  <c r="U38" i="16"/>
  <c r="Y38" i="16" s="1"/>
  <c r="U39" i="16"/>
  <c r="Y39" i="16" s="1"/>
  <c r="U40" i="16"/>
  <c r="Y40" i="16" s="1"/>
  <c r="U41" i="16"/>
  <c r="Y41" i="16" s="1"/>
  <c r="U42" i="16"/>
  <c r="Y42" i="16" s="1"/>
  <c r="U43" i="16"/>
  <c r="Y43" i="16" s="1"/>
  <c r="U44" i="16"/>
  <c r="Y44" i="16" s="1"/>
  <c r="U45" i="16"/>
  <c r="Y45" i="16" s="1"/>
  <c r="U46" i="16"/>
  <c r="Y46" i="16" s="1"/>
  <c r="U47" i="16"/>
  <c r="Y47" i="16" s="1"/>
  <c r="U48" i="16"/>
  <c r="Y48" i="16" s="1"/>
  <c r="U49" i="16"/>
  <c r="Y49" i="16" s="1"/>
  <c r="U50" i="16"/>
  <c r="Y50" i="16" s="1"/>
  <c r="U51" i="16"/>
  <c r="Y51" i="16" s="1"/>
  <c r="U52" i="16"/>
  <c r="Y52" i="16" s="1"/>
  <c r="U53" i="16"/>
  <c r="Y53" i="16" s="1"/>
  <c r="U54" i="16"/>
  <c r="Y54" i="16" s="1"/>
  <c r="U55" i="16"/>
  <c r="Y55" i="16" s="1"/>
  <c r="U56" i="16"/>
  <c r="Y56" i="16" s="1"/>
  <c r="U57" i="16"/>
  <c r="Y57" i="16" s="1"/>
  <c r="U58" i="16"/>
  <c r="Y58" i="16" s="1"/>
  <c r="U59" i="16"/>
  <c r="Y59" i="16" s="1"/>
  <c r="U60" i="16"/>
  <c r="Y60" i="16" s="1"/>
  <c r="U61" i="16"/>
  <c r="Y61" i="16" s="1"/>
  <c r="U62" i="16"/>
  <c r="Y62" i="16" s="1"/>
  <c r="U63" i="16"/>
  <c r="Y63" i="16" s="1"/>
  <c r="U64" i="16"/>
  <c r="Y64" i="16" s="1"/>
  <c r="U65" i="16"/>
  <c r="Y65" i="16" s="1"/>
  <c r="U66" i="16"/>
  <c r="Y66" i="16" s="1"/>
  <c r="U67" i="16"/>
  <c r="Y67" i="16" s="1"/>
  <c r="U68" i="16"/>
  <c r="Y68" i="16" s="1"/>
  <c r="U69" i="16"/>
  <c r="Y69" i="16" s="1"/>
  <c r="U70" i="16"/>
  <c r="Y70" i="16" s="1"/>
  <c r="U71" i="16"/>
  <c r="Y71" i="16" s="1"/>
  <c r="U72" i="16"/>
  <c r="Y72" i="16" s="1"/>
  <c r="U73" i="16"/>
  <c r="Y73" i="16" s="1"/>
  <c r="U74" i="16"/>
  <c r="Y74" i="16" s="1"/>
  <c r="U75" i="16"/>
  <c r="Y75" i="16" s="1"/>
  <c r="U76" i="16"/>
  <c r="Y76" i="16" s="1"/>
  <c r="U77" i="16"/>
  <c r="Y77" i="16" s="1"/>
  <c r="U78" i="16"/>
  <c r="Y78" i="16" s="1"/>
  <c r="U79" i="16"/>
  <c r="Y79" i="16" s="1"/>
  <c r="U80" i="16"/>
  <c r="Y80" i="16" s="1"/>
  <c r="U81" i="16"/>
  <c r="Y81" i="16" s="1"/>
  <c r="U82" i="16"/>
  <c r="Y82" i="16" s="1"/>
  <c r="U83" i="16"/>
  <c r="Y83" i="16" s="1"/>
  <c r="U84" i="16"/>
  <c r="Y84" i="16" s="1"/>
  <c r="U85" i="16"/>
  <c r="Y85" i="16" s="1"/>
  <c r="U86" i="16"/>
  <c r="Y86" i="16" s="1"/>
  <c r="U87" i="16"/>
  <c r="Y87" i="16" s="1"/>
  <c r="U88" i="16"/>
  <c r="Y88" i="16" s="1"/>
  <c r="U89" i="16"/>
  <c r="Y89" i="16" s="1"/>
  <c r="U90" i="16"/>
  <c r="Y90" i="16" s="1"/>
  <c r="U91" i="16"/>
  <c r="Y91" i="16" s="1"/>
  <c r="U92" i="16"/>
  <c r="Y92" i="16" s="1"/>
  <c r="U93" i="16"/>
  <c r="Y93" i="16" s="1"/>
  <c r="U94" i="16"/>
  <c r="Y94" i="16" s="1"/>
  <c r="U95" i="16"/>
  <c r="Y95" i="16" s="1"/>
  <c r="U96" i="16"/>
  <c r="Y96" i="16" s="1"/>
  <c r="U97" i="16"/>
  <c r="Y97" i="16" s="1"/>
  <c r="U98" i="16"/>
  <c r="Y98" i="16" s="1"/>
  <c r="U99" i="16"/>
  <c r="Y99" i="16" s="1"/>
  <c r="U100" i="16"/>
  <c r="Y100" i="16" s="1"/>
  <c r="U101" i="16"/>
  <c r="Y101" i="16" s="1"/>
  <c r="U102" i="16"/>
  <c r="Y102" i="16" s="1"/>
  <c r="U103" i="16"/>
  <c r="Y103" i="16" s="1"/>
  <c r="U104" i="16"/>
  <c r="Y104" i="16" s="1"/>
  <c r="U105" i="16"/>
  <c r="Y105" i="16" s="1"/>
  <c r="U106" i="16"/>
  <c r="Y106" i="16" s="1"/>
  <c r="U107" i="16"/>
  <c r="Y107" i="16" s="1"/>
  <c r="U108" i="16"/>
  <c r="Y108" i="16" s="1"/>
  <c r="U109" i="16"/>
  <c r="Y109" i="16" s="1"/>
  <c r="U110" i="16"/>
  <c r="Y110" i="16" s="1"/>
  <c r="U111" i="16"/>
  <c r="Y111" i="16" s="1"/>
  <c r="U112" i="16"/>
  <c r="Y112" i="16" s="1"/>
  <c r="U113" i="16"/>
  <c r="Y113" i="16" s="1"/>
  <c r="U114" i="16"/>
  <c r="Y114" i="16" s="1"/>
  <c r="U115" i="16"/>
  <c r="Y115" i="16" s="1"/>
  <c r="U116" i="16"/>
  <c r="Y116" i="16" s="1"/>
  <c r="U117" i="16"/>
  <c r="Y117" i="16" s="1"/>
  <c r="U118" i="16"/>
  <c r="Y118" i="16" s="1"/>
  <c r="U119" i="16"/>
  <c r="Y119" i="16" s="1"/>
  <c r="U120" i="16"/>
  <c r="Y120" i="16" s="1"/>
  <c r="U121" i="16"/>
  <c r="Y121" i="16" s="1"/>
  <c r="U122" i="16"/>
  <c r="Y122" i="16" s="1"/>
  <c r="U123" i="16"/>
  <c r="Y123" i="16" s="1"/>
  <c r="U124" i="16"/>
  <c r="Y124" i="16" s="1"/>
  <c r="U125" i="16"/>
  <c r="Y125" i="16" s="1"/>
  <c r="U126" i="16"/>
  <c r="Y126" i="16" s="1"/>
  <c r="U127" i="16"/>
  <c r="Y127" i="16" s="1"/>
  <c r="U128" i="16"/>
  <c r="Y128" i="16" s="1"/>
  <c r="U129" i="16"/>
  <c r="Y129" i="16" s="1"/>
  <c r="U130" i="16"/>
  <c r="Y130" i="16" s="1"/>
  <c r="U131" i="16"/>
  <c r="Y131" i="16" s="1"/>
  <c r="U132" i="16"/>
  <c r="Y132" i="16" s="1"/>
  <c r="U133" i="16"/>
  <c r="Y133" i="16" s="1"/>
  <c r="U134" i="16"/>
  <c r="Y134" i="16" s="1"/>
  <c r="U135" i="16"/>
  <c r="Y135" i="16" s="1"/>
  <c r="U136" i="16"/>
  <c r="Y136" i="16" s="1"/>
  <c r="U137" i="16"/>
  <c r="Y137" i="16" s="1"/>
  <c r="U138" i="16"/>
  <c r="Y138" i="16" s="1"/>
  <c r="U139" i="16"/>
  <c r="Y139" i="16" s="1"/>
  <c r="U140" i="16"/>
  <c r="Y140" i="16" s="1"/>
  <c r="U141" i="16"/>
  <c r="Y141" i="16" s="1"/>
  <c r="U142" i="16"/>
  <c r="Y142" i="16" s="1"/>
  <c r="U143" i="16"/>
  <c r="Y143" i="16" s="1"/>
  <c r="U144" i="16"/>
  <c r="Y144" i="16" s="1"/>
  <c r="U145" i="16"/>
  <c r="Y145" i="16" s="1"/>
  <c r="U146" i="16"/>
  <c r="Y146" i="16" s="1"/>
  <c r="U147" i="16"/>
  <c r="Y147" i="16" s="1"/>
  <c r="U148" i="16"/>
  <c r="Y148" i="16" s="1"/>
  <c r="U149" i="16"/>
  <c r="Y149" i="16" s="1"/>
  <c r="U150" i="16"/>
  <c r="Y150" i="16" s="1"/>
  <c r="U151" i="16"/>
  <c r="Y151" i="16" s="1"/>
  <c r="U152" i="16"/>
  <c r="Y152" i="16" s="1"/>
  <c r="U153" i="16"/>
  <c r="Y153" i="16" s="1"/>
  <c r="U154" i="16"/>
  <c r="Y154" i="16" s="1"/>
  <c r="U155" i="16"/>
  <c r="Y155" i="16" s="1"/>
  <c r="U156" i="16"/>
  <c r="Y156" i="16" s="1"/>
  <c r="U157" i="16"/>
  <c r="Y157" i="16" s="1"/>
  <c r="U158" i="16"/>
  <c r="Y158" i="16" s="1"/>
  <c r="U159" i="16"/>
  <c r="Y159" i="16" s="1"/>
  <c r="U160" i="16"/>
  <c r="Y160" i="16" s="1"/>
  <c r="U161" i="16"/>
  <c r="Y161" i="16" s="1"/>
  <c r="U162" i="16"/>
  <c r="Y162" i="16" s="1"/>
  <c r="U163" i="16"/>
  <c r="Y163" i="16" s="1"/>
  <c r="U164" i="16"/>
  <c r="Y164" i="16" s="1"/>
  <c r="U165" i="16"/>
  <c r="Y165" i="16" s="1"/>
  <c r="U166" i="16"/>
  <c r="Y166" i="16" s="1"/>
  <c r="U167" i="16"/>
  <c r="Y167" i="16" s="1"/>
  <c r="U168" i="16"/>
  <c r="Y168" i="16" s="1"/>
  <c r="U169" i="16"/>
  <c r="Y169" i="16" s="1"/>
  <c r="U170" i="16"/>
  <c r="Y170" i="16" s="1"/>
  <c r="U171" i="16"/>
  <c r="Y171" i="16" s="1"/>
  <c r="U172" i="16"/>
  <c r="Y172" i="16" s="1"/>
  <c r="U173" i="16"/>
  <c r="Y173" i="16" s="1"/>
  <c r="U174" i="16"/>
  <c r="Y174" i="16" s="1"/>
  <c r="U175" i="16"/>
  <c r="Y175" i="16" s="1"/>
  <c r="U176" i="16"/>
  <c r="Y176" i="16" s="1"/>
  <c r="U177" i="16"/>
  <c r="Y177" i="16" s="1"/>
  <c r="U178" i="16"/>
  <c r="Y178" i="16" s="1"/>
  <c r="U179" i="16"/>
  <c r="Y179" i="16" s="1"/>
  <c r="U180" i="16"/>
  <c r="Y180" i="16" s="1"/>
  <c r="U181" i="16"/>
  <c r="Y181" i="16" s="1"/>
  <c r="U182" i="16"/>
  <c r="Y182" i="16" s="1"/>
  <c r="U183" i="16"/>
  <c r="Y183" i="16" s="1"/>
  <c r="U184" i="16"/>
  <c r="Y184" i="16" s="1"/>
  <c r="U185" i="16"/>
  <c r="Y185" i="16" s="1"/>
  <c r="U186" i="16"/>
  <c r="Y186" i="16" s="1"/>
  <c r="U187" i="16"/>
  <c r="Y187" i="16" s="1"/>
  <c r="U188" i="16"/>
  <c r="Y188" i="16" s="1"/>
  <c r="U189" i="16"/>
  <c r="Y189" i="16" s="1"/>
  <c r="U190" i="16"/>
  <c r="Y190" i="16" s="1"/>
  <c r="U191" i="16"/>
  <c r="Y191" i="16" s="1"/>
  <c r="U192" i="16"/>
  <c r="Y192" i="16" s="1"/>
  <c r="U193" i="16"/>
  <c r="Y193" i="16" s="1"/>
  <c r="U194" i="16"/>
  <c r="Y194" i="16" s="1"/>
  <c r="U195" i="16"/>
  <c r="Y195" i="16" s="1"/>
  <c r="U196" i="16"/>
  <c r="Y196" i="16" s="1"/>
  <c r="U197" i="16"/>
  <c r="Y197" i="16" s="1"/>
  <c r="U198" i="16"/>
  <c r="Y198" i="16" s="1"/>
  <c r="U199" i="16"/>
  <c r="Y199" i="16" s="1"/>
  <c r="U200" i="16"/>
  <c r="Y200" i="16" s="1"/>
  <c r="U201" i="16"/>
  <c r="Y201" i="16" s="1"/>
  <c r="U202" i="16"/>
  <c r="Y202" i="16" s="1"/>
  <c r="U203" i="16"/>
  <c r="Y203" i="16" s="1"/>
  <c r="U204" i="16"/>
  <c r="Y204" i="16" s="1"/>
  <c r="U205" i="16"/>
  <c r="Y205" i="16" s="1"/>
  <c r="U206" i="16"/>
  <c r="Y206" i="16" s="1"/>
  <c r="U207" i="16"/>
  <c r="Y207" i="16" s="1"/>
  <c r="U208" i="16"/>
  <c r="Y208" i="16" s="1"/>
  <c r="U209" i="16"/>
  <c r="Y209" i="16" s="1"/>
  <c r="U210" i="16"/>
  <c r="Y210" i="16" s="1"/>
  <c r="U211" i="16"/>
  <c r="Y211" i="16" s="1"/>
  <c r="U212" i="16"/>
  <c r="Y212" i="16" s="1"/>
  <c r="U213" i="16"/>
  <c r="Y213" i="16" s="1"/>
  <c r="U214" i="16"/>
  <c r="Y214" i="16" s="1"/>
  <c r="U215" i="16"/>
  <c r="Y215" i="16" s="1"/>
  <c r="U216" i="16"/>
  <c r="Y216" i="16" s="1"/>
  <c r="U217" i="16"/>
  <c r="Y217" i="16" s="1"/>
  <c r="U218" i="16"/>
  <c r="Y218" i="16" s="1"/>
  <c r="U219" i="16"/>
  <c r="Y219" i="16" s="1"/>
  <c r="U220" i="16"/>
  <c r="Y220" i="16" s="1"/>
  <c r="U221" i="16"/>
  <c r="Y221" i="16" s="1"/>
  <c r="U222" i="16"/>
  <c r="Y222" i="16" s="1"/>
  <c r="U223" i="16"/>
  <c r="Y223" i="16" s="1"/>
  <c r="U224" i="16"/>
  <c r="Y224" i="16" s="1"/>
  <c r="U225" i="16"/>
  <c r="Y225" i="16" s="1"/>
  <c r="U226" i="16"/>
  <c r="Y226" i="16" s="1"/>
  <c r="U227" i="16"/>
  <c r="Y227" i="16" s="1"/>
  <c r="U228" i="16"/>
  <c r="Y228" i="16" s="1"/>
  <c r="U229" i="16"/>
  <c r="Y229" i="16" s="1"/>
  <c r="U230" i="16"/>
  <c r="Y230" i="16" s="1"/>
  <c r="U231" i="16"/>
  <c r="Y231" i="16" s="1"/>
  <c r="U232" i="16"/>
  <c r="Y232" i="16" s="1"/>
  <c r="U233" i="16"/>
  <c r="Y233" i="16" s="1"/>
  <c r="U234" i="16"/>
  <c r="Y234" i="16" s="1"/>
  <c r="U235" i="16"/>
  <c r="Y235" i="16" s="1"/>
  <c r="U236" i="16"/>
  <c r="Y236" i="16" s="1"/>
  <c r="U237" i="16"/>
  <c r="Y237" i="16" s="1"/>
  <c r="U238" i="16"/>
  <c r="Y238" i="16" s="1"/>
  <c r="U239" i="16"/>
  <c r="Y239" i="16" s="1"/>
  <c r="U240" i="16"/>
  <c r="Y240" i="16" s="1"/>
  <c r="U241" i="16"/>
  <c r="Y241" i="16" s="1"/>
  <c r="U242" i="16"/>
  <c r="Y242" i="16" s="1"/>
  <c r="U243" i="16"/>
  <c r="Y243" i="16" s="1"/>
  <c r="U244" i="16"/>
  <c r="Y244" i="16" s="1"/>
  <c r="U245" i="16"/>
  <c r="Y245" i="16" s="1"/>
  <c r="U246" i="16"/>
  <c r="Y246" i="16" s="1"/>
  <c r="U247" i="16"/>
  <c r="Y247" i="16" s="1"/>
  <c r="U248" i="16"/>
  <c r="Y248" i="16" s="1"/>
  <c r="R7" i="3"/>
  <c r="AF7" i="3" s="1"/>
  <c r="S7" i="3"/>
  <c r="AC7" i="3" s="1"/>
  <c r="T7" i="3"/>
  <c r="AD7" i="3" s="1"/>
  <c r="U7" i="3"/>
  <c r="Y7" i="3" s="1"/>
  <c r="V7" i="3"/>
  <c r="Z7" i="3" s="1"/>
  <c r="W7" i="3"/>
  <c r="AA7" i="3" s="1"/>
  <c r="X7" i="3"/>
  <c r="AB7" i="3" s="1"/>
  <c r="AG7" i="3"/>
  <c r="AI7" i="3" s="1"/>
  <c r="AH7" i="3"/>
  <c r="AJ7" i="3" s="1"/>
  <c r="AK7" i="3"/>
  <c r="AM7" i="3" s="1"/>
  <c r="AL7" i="3"/>
  <c r="AN7" i="3" s="1"/>
  <c r="Z330" i="12" l="1"/>
  <c r="AB419" i="12"/>
  <c r="AB363" i="12"/>
  <c r="AB402" i="12"/>
  <c r="AB438" i="12"/>
  <c r="Z28" i="15"/>
  <c r="AB186" i="16"/>
  <c r="AB257" i="12"/>
  <c r="AB98" i="12"/>
  <c r="Z68" i="15"/>
  <c r="AB463" i="12"/>
  <c r="AB135" i="12"/>
  <c r="AN88" i="16"/>
  <c r="AC79" i="16"/>
  <c r="AC53" i="15"/>
  <c r="AC61" i="16"/>
  <c r="AC41" i="12"/>
  <c r="AC12" i="14"/>
  <c r="AC28" i="14"/>
  <c r="AD68" i="15"/>
  <c r="AC324" i="12"/>
  <c r="AC220" i="16"/>
  <c r="AC239" i="16"/>
  <c r="AC432" i="12"/>
  <c r="AC232" i="12"/>
  <c r="AC504" i="12"/>
  <c r="AC11" i="15"/>
  <c r="AC10" i="12"/>
  <c r="AC97" i="15"/>
  <c r="AC25" i="15"/>
  <c r="AC121" i="16"/>
  <c r="AC111" i="16"/>
  <c r="AC357" i="12"/>
  <c r="AC429" i="12"/>
  <c r="AN247" i="16"/>
  <c r="AC168" i="12"/>
  <c r="AC8" i="13"/>
  <c r="AN40" i="15"/>
  <c r="AN9" i="16"/>
  <c r="AN478" i="12"/>
  <c r="AN460" i="12"/>
  <c r="AC201" i="16"/>
  <c r="AN462" i="12"/>
  <c r="AN228" i="12"/>
  <c r="AC448" i="12"/>
  <c r="AC360" i="12"/>
  <c r="AC440" i="12"/>
  <c r="Z57" i="16"/>
  <c r="Z378" i="12"/>
  <c r="AB101" i="15"/>
  <c r="AB206" i="16"/>
  <c r="AC29" i="12"/>
  <c r="AC14" i="12"/>
  <c r="AN46" i="15"/>
  <c r="AC38" i="14"/>
  <c r="AC34" i="14"/>
  <c r="AN14" i="13"/>
  <c r="AC66" i="12"/>
  <c r="AC77" i="12"/>
  <c r="AN51" i="16"/>
  <c r="AC55" i="16"/>
  <c r="AC55" i="12"/>
  <c r="AC49" i="16"/>
  <c r="AC17" i="12"/>
  <c r="AC98" i="12"/>
  <c r="AC267" i="12"/>
  <c r="AD242" i="12"/>
  <c r="AC76" i="12"/>
  <c r="AC151" i="16"/>
  <c r="AC56" i="12"/>
  <c r="AC365" i="12"/>
  <c r="AC333" i="12"/>
  <c r="AC301" i="12"/>
  <c r="AC78" i="12"/>
  <c r="AC180" i="12"/>
  <c r="AC141" i="12"/>
  <c r="AC300" i="12"/>
  <c r="AC43" i="12"/>
  <c r="AC385" i="12"/>
  <c r="AC230" i="12"/>
  <c r="AC468" i="12"/>
  <c r="AC396" i="12"/>
  <c r="AC463" i="12"/>
  <c r="AB238" i="16"/>
  <c r="AD74" i="12"/>
  <c r="AN504" i="12"/>
  <c r="AD234" i="16"/>
  <c r="AC58" i="12"/>
  <c r="AC101" i="12"/>
  <c r="AC442" i="12"/>
  <c r="AD99" i="15"/>
  <c r="AN33" i="13"/>
  <c r="AD61" i="16"/>
  <c r="AC52" i="16"/>
  <c r="AC34" i="16"/>
  <c r="AD40" i="12"/>
  <c r="AC92" i="16"/>
  <c r="AC19" i="13"/>
  <c r="AD17" i="13"/>
  <c r="AD336" i="12"/>
  <c r="AC291" i="12"/>
  <c r="AN435" i="12"/>
  <c r="AC399" i="12"/>
  <c r="AC209" i="12"/>
  <c r="AC142" i="16"/>
  <c r="AC123" i="16"/>
  <c r="AC283" i="12"/>
  <c r="AC70" i="15"/>
  <c r="AC200" i="12"/>
  <c r="AC140" i="16"/>
  <c r="Z217" i="16"/>
  <c r="AC163" i="12"/>
  <c r="AB163" i="12"/>
  <c r="Z193" i="12"/>
  <c r="AB111" i="12"/>
  <c r="Z150" i="12"/>
  <c r="AC46" i="14"/>
  <c r="AN198" i="16"/>
  <c r="AC350" i="12"/>
  <c r="AC268" i="12"/>
  <c r="AC242" i="16"/>
  <c r="AN168" i="16"/>
  <c r="AC422" i="12"/>
  <c r="AN193" i="16"/>
  <c r="Z415" i="12"/>
  <c r="Z375" i="12"/>
  <c r="Z47" i="16"/>
  <c r="AB245" i="16"/>
  <c r="Z244" i="12"/>
  <c r="Z222" i="16"/>
  <c r="AB134" i="16"/>
  <c r="Z390" i="12"/>
  <c r="AN83" i="16"/>
  <c r="AD81" i="15"/>
  <c r="AC103" i="15"/>
  <c r="AC60" i="12"/>
  <c r="AC119" i="16"/>
  <c r="AC38" i="12"/>
  <c r="AN204" i="16"/>
  <c r="AN115" i="16"/>
  <c r="AC395" i="12"/>
  <c r="AC280" i="12"/>
  <c r="AC111" i="12"/>
  <c r="AN234" i="16"/>
  <c r="Z114" i="16"/>
  <c r="Z26" i="16"/>
  <c r="AB23" i="14"/>
  <c r="AB21" i="14"/>
  <c r="AB49" i="16"/>
  <c r="Z68" i="16"/>
  <c r="Z203" i="16"/>
  <c r="Z163" i="12"/>
  <c r="Z372" i="12"/>
  <c r="AB313" i="12"/>
  <c r="Z418" i="12"/>
  <c r="AB449" i="12"/>
  <c r="AB349" i="12"/>
  <c r="AB183" i="12"/>
  <c r="AB181" i="16"/>
  <c r="AN31" i="16"/>
  <c r="AC69" i="12"/>
  <c r="AC15" i="16"/>
  <c r="AC329" i="12"/>
  <c r="AC80" i="12"/>
  <c r="AN36" i="15"/>
  <c r="AC334" i="12"/>
  <c r="AC85" i="15"/>
  <c r="AN169" i="16"/>
  <c r="AC322" i="12"/>
  <c r="AC311" i="12"/>
  <c r="AC113" i="12"/>
  <c r="AC456" i="12"/>
  <c r="AN155" i="16"/>
  <c r="AN102" i="16"/>
  <c r="AC236" i="12"/>
  <c r="AC434" i="12"/>
  <c r="AC238" i="16"/>
  <c r="AC172" i="12"/>
  <c r="AC488" i="12"/>
  <c r="AC477" i="12"/>
  <c r="AC479" i="12"/>
  <c r="AD498" i="12"/>
  <c r="AC224" i="12"/>
  <c r="AC511" i="12"/>
  <c r="AC243" i="16"/>
  <c r="AN197" i="16"/>
  <c r="AC194" i="12"/>
  <c r="AC293" i="12"/>
  <c r="AC315" i="12"/>
  <c r="AN21" i="16"/>
  <c r="AN246" i="16"/>
  <c r="AC249" i="12"/>
  <c r="AC455" i="12"/>
  <c r="AC167" i="12"/>
  <c r="AC157" i="16"/>
  <c r="AB341" i="12"/>
  <c r="Z363" i="12"/>
  <c r="AB20" i="15"/>
  <c r="Z22" i="16"/>
  <c r="Z202" i="12"/>
  <c r="Z186" i="12"/>
  <c r="AB209" i="16"/>
  <c r="AB105" i="16"/>
  <c r="AB14" i="16"/>
  <c r="AB90" i="16"/>
  <c r="Z23" i="13"/>
  <c r="AC77" i="16"/>
  <c r="AC84" i="12"/>
  <c r="AC90" i="16"/>
  <c r="AC104" i="16"/>
  <c r="AC493" i="12"/>
  <c r="AC156" i="12"/>
  <c r="AC136" i="16"/>
  <c r="AC337" i="12"/>
  <c r="AN337" i="12"/>
  <c r="AC128" i="12"/>
  <c r="AC296" i="12"/>
  <c r="AN366" i="12"/>
  <c r="AC259" i="12"/>
  <c r="AC240" i="12"/>
  <c r="AC106" i="15"/>
  <c r="AC453" i="12"/>
  <c r="AC97" i="12"/>
  <c r="AC139" i="16"/>
  <c r="AC51" i="15"/>
  <c r="AC36" i="15"/>
  <c r="AC22" i="16"/>
  <c r="AC11" i="13"/>
  <c r="AC10" i="15"/>
  <c r="AC88" i="12"/>
  <c r="AN327" i="12"/>
  <c r="AC12" i="16"/>
  <c r="AD21" i="15"/>
  <c r="AC181" i="12"/>
  <c r="AC244" i="16"/>
  <c r="AC218" i="12"/>
  <c r="AC240" i="16"/>
  <c r="AC7" i="16"/>
  <c r="AC277" i="12"/>
  <c r="AC24" i="16"/>
  <c r="AC110" i="16"/>
  <c r="AC430" i="12"/>
  <c r="AB242" i="16"/>
  <c r="Z242" i="16"/>
  <c r="Z498" i="12"/>
  <c r="Z18" i="15"/>
  <c r="Z49" i="12"/>
  <c r="Z72" i="15"/>
  <c r="Z11" i="13"/>
  <c r="AC60" i="16"/>
  <c r="AC198" i="16"/>
  <c r="AC25" i="14"/>
  <c r="AC65" i="16"/>
  <c r="AC55" i="15"/>
  <c r="AC241" i="12"/>
  <c r="AC214" i="16"/>
  <c r="AC171" i="16"/>
  <c r="AC112" i="16"/>
  <c r="AC191" i="12"/>
  <c r="AC16" i="12"/>
  <c r="AC62" i="12"/>
  <c r="AC472" i="12"/>
  <c r="AC480" i="12"/>
  <c r="AC187" i="16"/>
  <c r="AC441" i="12"/>
  <c r="AC487" i="12"/>
  <c r="AC132" i="12"/>
  <c r="AN41" i="15"/>
  <c r="AC135" i="12"/>
  <c r="AC195" i="12"/>
  <c r="AC147" i="12"/>
  <c r="Z37" i="12"/>
  <c r="AB37" i="12"/>
  <c r="Z44" i="14"/>
  <c r="Z13" i="13"/>
  <c r="AB22" i="16"/>
  <c r="AB35" i="13"/>
  <c r="Z19" i="15"/>
  <c r="AB57" i="16"/>
  <c r="AB49" i="12"/>
  <c r="AB78" i="15"/>
  <c r="AA88" i="15"/>
  <c r="AB77" i="15"/>
  <c r="Z437" i="12"/>
  <c r="AB62" i="15"/>
  <c r="Z8" i="14"/>
  <c r="AB246" i="16"/>
  <c r="Z373" i="12"/>
  <c r="Z341" i="12"/>
  <c r="Z241" i="12"/>
  <c r="Z400" i="12"/>
  <c r="AB366" i="12"/>
  <c r="Z478" i="12"/>
  <c r="AB486" i="12"/>
  <c r="AB414" i="12"/>
  <c r="Z469" i="12"/>
  <c r="Z461" i="12"/>
  <c r="Z429" i="12"/>
  <c r="Z421" i="12"/>
  <c r="AB226" i="12"/>
  <c r="Z219" i="16"/>
  <c r="Z179" i="16"/>
  <c r="AB230" i="16"/>
  <c r="AB222" i="16"/>
  <c r="AB158" i="16"/>
  <c r="AB226" i="16"/>
  <c r="Z397" i="12"/>
  <c r="Z349" i="12"/>
  <c r="Z501" i="12"/>
  <c r="AB390" i="12"/>
  <c r="AC83" i="15"/>
  <c r="AC344" i="12"/>
  <c r="AC11" i="14"/>
  <c r="AC216" i="16"/>
  <c r="AC208" i="16"/>
  <c r="AC200" i="16"/>
  <c r="AC235" i="16"/>
  <c r="AC505" i="12"/>
  <c r="AC231" i="16"/>
  <c r="AC271" i="12"/>
  <c r="AC221" i="16"/>
  <c r="AC229" i="16"/>
  <c r="AC62" i="15"/>
  <c r="AC352" i="12"/>
  <c r="AC120" i="12"/>
  <c r="AC148" i="16"/>
  <c r="AC183" i="16"/>
  <c r="AC248" i="16"/>
  <c r="AC176" i="16"/>
  <c r="AC168" i="16"/>
  <c r="AC160" i="16"/>
  <c r="AC424" i="12"/>
  <c r="AC252" i="12"/>
  <c r="AC218" i="16"/>
  <c r="AC415" i="12"/>
  <c r="AC223" i="16"/>
  <c r="AC215" i="16"/>
  <c r="AN130" i="16"/>
  <c r="AC94" i="16"/>
  <c r="AC227" i="16"/>
  <c r="AC219" i="16"/>
  <c r="AC234" i="16"/>
  <c r="AC233" i="16"/>
  <c r="AC177" i="16"/>
  <c r="AC100" i="12"/>
  <c r="AC251" i="12"/>
  <c r="AC400" i="12"/>
  <c r="AC467" i="12"/>
  <c r="AN167" i="16"/>
  <c r="AC392" i="12"/>
  <c r="AC209" i="16"/>
  <c r="AC464" i="12"/>
  <c r="AC368" i="12"/>
  <c r="AC230" i="16"/>
  <c r="AC222" i="16"/>
  <c r="AC133" i="12"/>
  <c r="AC236" i="16"/>
  <c r="AC228" i="16"/>
  <c r="AC226" i="16"/>
  <c r="Q7" i="3"/>
  <c r="AE7" i="3" s="1"/>
  <c r="Z274" i="12"/>
  <c r="AB274" i="12"/>
  <c r="AB448" i="12"/>
  <c r="AB432" i="12"/>
  <c r="AB400" i="12"/>
  <c r="AB392" i="12"/>
  <c r="AB360" i="12"/>
  <c r="AB352" i="12"/>
  <c r="AB328" i="12"/>
  <c r="Z391" i="12"/>
  <c r="Z335" i="12"/>
  <c r="AB447" i="12"/>
  <c r="AB391" i="12"/>
  <c r="AB359" i="12"/>
  <c r="AB327" i="12"/>
  <c r="Z510" i="12"/>
  <c r="Z486" i="12"/>
  <c r="Z470" i="12"/>
  <c r="AB501" i="12"/>
  <c r="AB429" i="12"/>
  <c r="Z226" i="12"/>
  <c r="Z317" i="12"/>
  <c r="AB461" i="12"/>
  <c r="AB469" i="12"/>
  <c r="AB437" i="12"/>
  <c r="Z448" i="12"/>
  <c r="Z392" i="12"/>
  <c r="Z368" i="12"/>
  <c r="Z352" i="12"/>
  <c r="Z328" i="12"/>
  <c r="AB213" i="12"/>
  <c r="AB504" i="12"/>
  <c r="AB488" i="12"/>
  <c r="Z438" i="12"/>
  <c r="Z398" i="12"/>
  <c r="Z382" i="12"/>
  <c r="Z358" i="12"/>
  <c r="Z326" i="12"/>
  <c r="Z488" i="12"/>
  <c r="AC312" i="12"/>
  <c r="AD321" i="12"/>
  <c r="AN499" i="12"/>
  <c r="AC497" i="12"/>
  <c r="AC481" i="12"/>
  <c r="AC473" i="12"/>
  <c r="AC465" i="12"/>
  <c r="AC449" i="12"/>
  <c r="AC433" i="12"/>
  <c r="AC417" i="12"/>
  <c r="AC401" i="12"/>
  <c r="AC393" i="12"/>
  <c r="AC353" i="12"/>
  <c r="AC345" i="12"/>
  <c r="AC328" i="12"/>
  <c r="AC478" i="12"/>
  <c r="AC366" i="12"/>
  <c r="AC304" i="12"/>
  <c r="AC319" i="12"/>
  <c r="AC510" i="12"/>
  <c r="AC438" i="12"/>
  <c r="AC382" i="12"/>
  <c r="AC256" i="12"/>
  <c r="AC486" i="12"/>
  <c r="AC414" i="12"/>
  <c r="AC390" i="12"/>
  <c r="AC506" i="12"/>
  <c r="AC474" i="12"/>
  <c r="AC466" i="12"/>
  <c r="AC458" i="12"/>
  <c r="AC402" i="12"/>
  <c r="AC394" i="12"/>
  <c r="AC330" i="12"/>
  <c r="AC326" i="12"/>
  <c r="AC500" i="12"/>
  <c r="AC484" i="12"/>
  <c r="AC476" i="12"/>
  <c r="AC460" i="12"/>
  <c r="AC452" i="12"/>
  <c r="AC428" i="12"/>
  <c r="AC420" i="12"/>
  <c r="AC404" i="12"/>
  <c r="AC388" i="12"/>
  <c r="AC372" i="12"/>
  <c r="AC356" i="12"/>
  <c r="AC348" i="12"/>
  <c r="AC340" i="12"/>
  <c r="AC499" i="12"/>
  <c r="AC475" i="12"/>
  <c r="AC459" i="12"/>
  <c r="AC443" i="12"/>
  <c r="AC419" i="12"/>
  <c r="AC411" i="12"/>
  <c r="AC403" i="12"/>
  <c r="AC379" i="12"/>
  <c r="AC355" i="12"/>
  <c r="AC347" i="12"/>
  <c r="AC339" i="12"/>
  <c r="AC331" i="12"/>
  <c r="AC318" i="12"/>
  <c r="AC310" i="12"/>
  <c r="AC295" i="12"/>
  <c r="AC186" i="12"/>
  <c r="AC170" i="12"/>
  <c r="AC247" i="12"/>
  <c r="AC238" i="12"/>
  <c r="AC263" i="12"/>
  <c r="AC286" i="12"/>
  <c r="AC231" i="12"/>
  <c r="AC254" i="12"/>
  <c r="AC199" i="12"/>
  <c r="AC152" i="12"/>
  <c r="AC221" i="12"/>
  <c r="AC121" i="12"/>
  <c r="AC210" i="12"/>
  <c r="AC154" i="12"/>
  <c r="AC208" i="12"/>
  <c r="AC127" i="12"/>
  <c r="AC305" i="12"/>
  <c r="AC198" i="12"/>
  <c r="AC469" i="12"/>
  <c r="AC461" i="12"/>
  <c r="AC235" i="12"/>
  <c r="AC216" i="12"/>
  <c r="AC32" i="12"/>
  <c r="AC501" i="12"/>
  <c r="AC397" i="12"/>
  <c r="AC381" i="12"/>
  <c r="AC349" i="12"/>
  <c r="AC341" i="12"/>
  <c r="AC325" i="12"/>
  <c r="Z302" i="12"/>
  <c r="Z286" i="12"/>
  <c r="Z278" i="12"/>
  <c r="Z491" i="12"/>
  <c r="Z427" i="12"/>
  <c r="Z339" i="12"/>
  <c r="Z475" i="12"/>
  <c r="Z387" i="12"/>
  <c r="Z331" i="12"/>
  <c r="Z116" i="12"/>
  <c r="Z483" i="12"/>
  <c r="Z403" i="12"/>
  <c r="Z254" i="12"/>
  <c r="Z492" i="12"/>
  <c r="Z428" i="12"/>
  <c r="Z356" i="12"/>
  <c r="Z154" i="12"/>
  <c r="Z42" i="12"/>
  <c r="Z388" i="12"/>
  <c r="Z497" i="12"/>
  <c r="Z433" i="12"/>
  <c r="Z417" i="12"/>
  <c r="Z401" i="12"/>
  <c r="Z377" i="12"/>
  <c r="Z369" i="12"/>
  <c r="Z337" i="12"/>
  <c r="Z313" i="12"/>
  <c r="Z305" i="12"/>
  <c r="Z289" i="12"/>
  <c r="Z265" i="12"/>
  <c r="Z304" i="12"/>
  <c r="Z256" i="12"/>
  <c r="Z240" i="12"/>
  <c r="AB393" i="12"/>
  <c r="AB377" i="12"/>
  <c r="AB369" i="12"/>
  <c r="AB337" i="12"/>
  <c r="AC77" i="15"/>
  <c r="AB319" i="12"/>
  <c r="AC76" i="15"/>
  <c r="AC98" i="15"/>
  <c r="AB227" i="12"/>
  <c r="AB506" i="12"/>
  <c r="AB458" i="12"/>
  <c r="AB378" i="12"/>
  <c r="AB354" i="12"/>
  <c r="AB330" i="12"/>
  <c r="AC118" i="12"/>
  <c r="AB497" i="12"/>
  <c r="AC75" i="12"/>
  <c r="AC67" i="12"/>
  <c r="AC27" i="12"/>
  <c r="AC34" i="12"/>
  <c r="AC26" i="13"/>
  <c r="AC129" i="12"/>
  <c r="AC23" i="13"/>
  <c r="AB36" i="15"/>
  <c r="AB475" i="12"/>
  <c r="AB403" i="12"/>
  <c r="AC8" i="15"/>
  <c r="AB125" i="12"/>
  <c r="AC207" i="12"/>
  <c r="AC471" i="12"/>
  <c r="AC447" i="12"/>
  <c r="AC431" i="12"/>
  <c r="AC503" i="12"/>
  <c r="AC495" i="12"/>
  <c r="AC391" i="12"/>
  <c r="AC383" i="12"/>
  <c r="AC375" i="12"/>
  <c r="AC351" i="12"/>
  <c r="AC335" i="12"/>
  <c r="AC327" i="12"/>
  <c r="AN351" i="12"/>
  <c r="AC276" i="12"/>
  <c r="AC260" i="12"/>
  <c r="AC244" i="12"/>
  <c r="AC298" i="12"/>
  <c r="AC250" i="12"/>
  <c r="AC290" i="12"/>
  <c r="AC265" i="12"/>
  <c r="AC269" i="12"/>
  <c r="AC308" i="12"/>
  <c r="AC278" i="12"/>
  <c r="AC262" i="12"/>
  <c r="AC246" i="12"/>
  <c r="AC227" i="12"/>
  <c r="AC176" i="12"/>
  <c r="AC317" i="12"/>
  <c r="AC136" i="12"/>
  <c r="AC160" i="12"/>
  <c r="AC142" i="12"/>
  <c r="AC258" i="12"/>
  <c r="AC33" i="13"/>
  <c r="AC33" i="15"/>
  <c r="AC213" i="12"/>
  <c r="AC223" i="12"/>
  <c r="AC110" i="12"/>
  <c r="AC105" i="15"/>
  <c r="AC196" i="12"/>
  <c r="AC140" i="12"/>
  <c r="AC8" i="12"/>
  <c r="AC183" i="12"/>
  <c r="AN140" i="12"/>
  <c r="AC226" i="12"/>
  <c r="AC42" i="12"/>
  <c r="AC201" i="12"/>
  <c r="AC233" i="12"/>
  <c r="AC197" i="12"/>
  <c r="AC31" i="13"/>
  <c r="AN67" i="12"/>
  <c r="AC100" i="15"/>
  <c r="AC202" i="12"/>
  <c r="AC162" i="12"/>
  <c r="Z319" i="12"/>
  <c r="AC79" i="12"/>
  <c r="AC214" i="12"/>
  <c r="AC206" i="12"/>
  <c r="AC102" i="12"/>
  <c r="AC70" i="12"/>
  <c r="Z291" i="12"/>
  <c r="Z227" i="12"/>
  <c r="AC85" i="12"/>
  <c r="Z506" i="12"/>
  <c r="Z466" i="12"/>
  <c r="Z458" i="12"/>
  <c r="Z386" i="12"/>
  <c r="Z354" i="12"/>
  <c r="AC148" i="12"/>
  <c r="AC68" i="12"/>
  <c r="AC52" i="12"/>
  <c r="AC211" i="12"/>
  <c r="AN52" i="12"/>
  <c r="Z232" i="12"/>
  <c r="Z125" i="12"/>
  <c r="Z196" i="12"/>
  <c r="Z36" i="15"/>
  <c r="AB53" i="12"/>
  <c r="AB492" i="12"/>
  <c r="AB356" i="12"/>
  <c r="AB339" i="12"/>
  <c r="AB105" i="15"/>
  <c r="AB304" i="12"/>
  <c r="AB272" i="12"/>
  <c r="AB256" i="12"/>
  <c r="AB240" i="12"/>
  <c r="AB223" i="12"/>
  <c r="AB476" i="12"/>
  <c r="AB404" i="12"/>
  <c r="AB483" i="12"/>
  <c r="AB58" i="12"/>
  <c r="AB42" i="12"/>
  <c r="AB340" i="12"/>
  <c r="AB305" i="12"/>
  <c r="AB289" i="12"/>
  <c r="AB265" i="12"/>
  <c r="AB154" i="12"/>
  <c r="AC20" i="12"/>
  <c r="AN17" i="13"/>
  <c r="AC18" i="12"/>
  <c r="AC101" i="15"/>
  <c r="AC39" i="14"/>
  <c r="AC34" i="13"/>
  <c r="AC18" i="13"/>
  <c r="AC185" i="12"/>
  <c r="AC49" i="12"/>
  <c r="AB302" i="12"/>
  <c r="AB286" i="12"/>
  <c r="AB254" i="12"/>
  <c r="AB238" i="12"/>
  <c r="AB206" i="12"/>
  <c r="AC239" i="12"/>
  <c r="AB116" i="12"/>
  <c r="AC87" i="12"/>
  <c r="AC47" i="12"/>
  <c r="AC64" i="15"/>
  <c r="AC26" i="14"/>
  <c r="AB186" i="12"/>
  <c r="AC102" i="15"/>
  <c r="AC35" i="13"/>
  <c r="AB57" i="15"/>
  <c r="AB15" i="13"/>
  <c r="Z22" i="14"/>
  <c r="AB33" i="14"/>
  <c r="AB96" i="12"/>
  <c r="AB32" i="12"/>
  <c r="Z295" i="12"/>
  <c r="Z239" i="12"/>
  <c r="Z119" i="12"/>
  <c r="Z218" i="16"/>
  <c r="AB239" i="12"/>
  <c r="AB159" i="12"/>
  <c r="AB119" i="12"/>
  <c r="AB71" i="12"/>
  <c r="Z102" i="12"/>
  <c r="AB229" i="16"/>
  <c r="AB221" i="16"/>
  <c r="AB61" i="16"/>
  <c r="AB53" i="16"/>
  <c r="AB7" i="15"/>
  <c r="Z193" i="16"/>
  <c r="Z177" i="16"/>
  <c r="Z145" i="16"/>
  <c r="Z149" i="12"/>
  <c r="Z77" i="12"/>
  <c r="AB156" i="16"/>
  <c r="AB124" i="16"/>
  <c r="AB108" i="16"/>
  <c r="AB100" i="16"/>
  <c r="AB84" i="16"/>
  <c r="AB20" i="16"/>
  <c r="AB20" i="13"/>
  <c r="Z43" i="14"/>
  <c r="Z11" i="14"/>
  <c r="Z248" i="16"/>
  <c r="Z216" i="16"/>
  <c r="Z184" i="16"/>
  <c r="Z160" i="16"/>
  <c r="Z152" i="16"/>
  <c r="Z144" i="16"/>
  <c r="Z88" i="16"/>
  <c r="Z72" i="16"/>
  <c r="Z40" i="16"/>
  <c r="AB30" i="14"/>
  <c r="AB22" i="14"/>
  <c r="AB285" i="12"/>
  <c r="AB197" i="12"/>
  <c r="AB149" i="12"/>
  <c r="AB85" i="12"/>
  <c r="Z63" i="15"/>
  <c r="Z47" i="15"/>
  <c r="Z7" i="15"/>
  <c r="Z35" i="13"/>
  <c r="Z276" i="12"/>
  <c r="Z148" i="12"/>
  <c r="Z76" i="12"/>
  <c r="Z68" i="12"/>
  <c r="Z44" i="12"/>
  <c r="Z20" i="12"/>
  <c r="Z12" i="12"/>
  <c r="AB219" i="16"/>
  <c r="AB211" i="16"/>
  <c r="AB203" i="16"/>
  <c r="AB131" i="16"/>
  <c r="AB115" i="16"/>
  <c r="AB75" i="16"/>
  <c r="AB67" i="16"/>
  <c r="AB59" i="16"/>
  <c r="AB43" i="16"/>
  <c r="AB176" i="12"/>
  <c r="Z73" i="15"/>
  <c r="Z49" i="15"/>
  <c r="AB21" i="16"/>
  <c r="AB63" i="15"/>
  <c r="AB47" i="15"/>
  <c r="Z36" i="14"/>
  <c r="Z185" i="16"/>
  <c r="Z153" i="16"/>
  <c r="Z41" i="16"/>
  <c r="AB39" i="14"/>
  <c r="AB246" i="12"/>
  <c r="AB214" i="12"/>
  <c r="AB94" i="12"/>
  <c r="Z80" i="15"/>
  <c r="Z285" i="12"/>
  <c r="Z269" i="12"/>
  <c r="Z221" i="12"/>
  <c r="Z197" i="12"/>
  <c r="Z85" i="12"/>
  <c r="AB244" i="16"/>
  <c r="AB164" i="16"/>
  <c r="AB148" i="16"/>
  <c r="AB44" i="16"/>
  <c r="AB85" i="15"/>
  <c r="AB29" i="15"/>
  <c r="AA55" i="15"/>
  <c r="Y44" i="15"/>
  <c r="Z231" i="16"/>
  <c r="Z215" i="16"/>
  <c r="Z159" i="16"/>
  <c r="Z151" i="16"/>
  <c r="Z143" i="16"/>
  <c r="Z95" i="16"/>
  <c r="Z63" i="16"/>
  <c r="Z31" i="16"/>
  <c r="AB29" i="14"/>
  <c r="AB148" i="12"/>
  <c r="AB76" i="12"/>
  <c r="AB52" i="12"/>
  <c r="AB44" i="12"/>
  <c r="AB12" i="12"/>
  <c r="AC46" i="12"/>
  <c r="Z102" i="15"/>
  <c r="Z62" i="15"/>
  <c r="Z26" i="13"/>
  <c r="Z235" i="12"/>
  <c r="Z219" i="12"/>
  <c r="Z211" i="12"/>
  <c r="Z139" i="12"/>
  <c r="Z131" i="12"/>
  <c r="Z99" i="12"/>
  <c r="Z35" i="12"/>
  <c r="Z27" i="12"/>
  <c r="Z11" i="12"/>
  <c r="AB218" i="16"/>
  <c r="AB146" i="16"/>
  <c r="AB130" i="16"/>
  <c r="AB66" i="16"/>
  <c r="Z115" i="16"/>
  <c r="Z43" i="16"/>
  <c r="AB160" i="12"/>
  <c r="Z247" i="12"/>
  <c r="Z191" i="12"/>
  <c r="Z135" i="12"/>
  <c r="AB86" i="16"/>
  <c r="Z29" i="14"/>
  <c r="Z66" i="16"/>
  <c r="AB231" i="12"/>
  <c r="AB191" i="12"/>
  <c r="AC193" i="12"/>
  <c r="Z110" i="12"/>
  <c r="Z94" i="12"/>
  <c r="Z70" i="12"/>
  <c r="AB26" i="13"/>
  <c r="Z33" i="14"/>
  <c r="AA14" i="15"/>
  <c r="AB211" i="12"/>
  <c r="AB99" i="12"/>
  <c r="Z298" i="12"/>
  <c r="Z106" i="12"/>
  <c r="Z90" i="12"/>
  <c r="Z26" i="12"/>
  <c r="AC10" i="14"/>
  <c r="AB193" i="16"/>
  <c r="AB177" i="16"/>
  <c r="AB145" i="16"/>
  <c r="AB97" i="16"/>
  <c r="AB107" i="15"/>
  <c r="AB11" i="15"/>
  <c r="Z24" i="14"/>
  <c r="Z16" i="14"/>
  <c r="Y82" i="15"/>
  <c r="Z165" i="16"/>
  <c r="Z149" i="16"/>
  <c r="Z125" i="16"/>
  <c r="Z117" i="16"/>
  <c r="Z101" i="16"/>
  <c r="AB43" i="14"/>
  <c r="AB114" i="12"/>
  <c r="AB106" i="12"/>
  <c r="AB90" i="12"/>
  <c r="AB34" i="12"/>
  <c r="AN235" i="16"/>
  <c r="Z76" i="15"/>
  <c r="Z60" i="15"/>
  <c r="Z273" i="12"/>
  <c r="Z257" i="12"/>
  <c r="Z225" i="12"/>
  <c r="Z185" i="12"/>
  <c r="Z169" i="12"/>
  <c r="Z161" i="12"/>
  <c r="Z145" i="12"/>
  <c r="Z89" i="12"/>
  <c r="Z81" i="12"/>
  <c r="Z73" i="12"/>
  <c r="Z25" i="12"/>
  <c r="AB248" i="16"/>
  <c r="AB216" i="16"/>
  <c r="AB176" i="16"/>
  <c r="AB144" i="16"/>
  <c r="AB136" i="16"/>
  <c r="AB120" i="16"/>
  <c r="AB88" i="16"/>
  <c r="AB48" i="16"/>
  <c r="AB8" i="16"/>
  <c r="AB73" i="15"/>
  <c r="AB7" i="13"/>
  <c r="Z30" i="14"/>
  <c r="Z59" i="16"/>
  <c r="AB136" i="12"/>
  <c r="AB8" i="12"/>
  <c r="Z50" i="15"/>
  <c r="Z26" i="15"/>
  <c r="Z231" i="12"/>
  <c r="Z159" i="12"/>
  <c r="Z87" i="12"/>
  <c r="AC23" i="14"/>
  <c r="AB38" i="16"/>
  <c r="AB80" i="15"/>
  <c r="AB24" i="15"/>
  <c r="AB14" i="13"/>
  <c r="Z13" i="14"/>
  <c r="Z226" i="16"/>
  <c r="AB32" i="14"/>
  <c r="AB247" i="12"/>
  <c r="Z17" i="15"/>
  <c r="Z214" i="12"/>
  <c r="Z142" i="12"/>
  <c r="Z118" i="12"/>
  <c r="AB237" i="16"/>
  <c r="AB197" i="16"/>
  <c r="Z62" i="16"/>
  <c r="AB36" i="14"/>
  <c r="AB20" i="14"/>
  <c r="AB219" i="12"/>
  <c r="AB171" i="12"/>
  <c r="AB139" i="12"/>
  <c r="AB131" i="12"/>
  <c r="AB11" i="12"/>
  <c r="AC125" i="12"/>
  <c r="Z13" i="15"/>
  <c r="Z114" i="12"/>
  <c r="Z98" i="12"/>
  <c r="Z34" i="12"/>
  <c r="AB233" i="16"/>
  <c r="AB185" i="16"/>
  <c r="AB169" i="16"/>
  <c r="AB153" i="16"/>
  <c r="AB137" i="16"/>
  <c r="AB89" i="16"/>
  <c r="AB26" i="15"/>
  <c r="Z39" i="14"/>
  <c r="Z228" i="16"/>
  <c r="Z140" i="16"/>
  <c r="Z124" i="16"/>
  <c r="Z100" i="16"/>
  <c r="Z84" i="16"/>
  <c r="Z76" i="16"/>
  <c r="Z36" i="16"/>
  <c r="AB241" i="12"/>
  <c r="AB193" i="12"/>
  <c r="AB185" i="12"/>
  <c r="AB169" i="12"/>
  <c r="AB161" i="12"/>
  <c r="AB137" i="12"/>
  <c r="AB121" i="12"/>
  <c r="AB89" i="12"/>
  <c r="AB73" i="12"/>
  <c r="AN226" i="16"/>
  <c r="AC171" i="12"/>
  <c r="AC139" i="12"/>
  <c r="Z59" i="15"/>
  <c r="Z15" i="13"/>
  <c r="Z176" i="12"/>
  <c r="Z96" i="12"/>
  <c r="Z32" i="12"/>
  <c r="Z24" i="12"/>
  <c r="Z8" i="12"/>
  <c r="AB231" i="16"/>
  <c r="AB215" i="16"/>
  <c r="AB151" i="16"/>
  <c r="AB95" i="16"/>
  <c r="AB63" i="16"/>
  <c r="AB55" i="16"/>
  <c r="AC149" i="12"/>
  <c r="AC15" i="14"/>
  <c r="AC161" i="12"/>
  <c r="AC81" i="12"/>
  <c r="AC22" i="14"/>
  <c r="AC25" i="13"/>
  <c r="AN7" i="13"/>
  <c r="AC96" i="12"/>
  <c r="AC24" i="12"/>
  <c r="AC29" i="14"/>
  <c r="AC32" i="13"/>
  <c r="AC159" i="12"/>
  <c r="AC119" i="12"/>
  <c r="AC82" i="15"/>
  <c r="AC50" i="15"/>
  <c r="AC44" i="14"/>
  <c r="AC36" i="14"/>
  <c r="AC20" i="14"/>
  <c r="AC15" i="13"/>
  <c r="AC7" i="13"/>
  <c r="AC90" i="12"/>
  <c r="AN83" i="12"/>
  <c r="AC7" i="14"/>
  <c r="AC137" i="12"/>
  <c r="AC21" i="13"/>
  <c r="AC13" i="13"/>
  <c r="AC106" i="12"/>
  <c r="AC169" i="12"/>
  <c r="AC153" i="12"/>
  <c r="AC73" i="12"/>
  <c r="AC33" i="12"/>
  <c r="AC190" i="12"/>
  <c r="AC41" i="15"/>
  <c r="AC22" i="13"/>
  <c r="AC13" i="12"/>
  <c r="AN190" i="12"/>
  <c r="AC80" i="15"/>
  <c r="AC188" i="12"/>
  <c r="AC116" i="12"/>
  <c r="AC44" i="12"/>
  <c r="AC47" i="15"/>
  <c r="AC36" i="13"/>
  <c r="AC20" i="13"/>
  <c r="AC9" i="12"/>
  <c r="AC94" i="12"/>
  <c r="AC49" i="15"/>
  <c r="AC14" i="13"/>
  <c r="AC37" i="12"/>
  <c r="AC21" i="12"/>
  <c r="AC40" i="15"/>
  <c r="AC123" i="12"/>
  <c r="AC83" i="12"/>
  <c r="AC51" i="12"/>
  <c r="AC11" i="12"/>
  <c r="AC24" i="14"/>
  <c r="AC16" i="14"/>
  <c r="AC13" i="14"/>
  <c r="AC14" i="14"/>
  <c r="AC30" i="14"/>
  <c r="AN30" i="14"/>
  <c r="AC33" i="14"/>
  <c r="AC43" i="14"/>
  <c r="AC40" i="14"/>
  <c r="AC32" i="14"/>
  <c r="AC8" i="14"/>
  <c r="AC91" i="15"/>
  <c r="AC75" i="15"/>
  <c r="AC59" i="15"/>
  <c r="AC35" i="15"/>
  <c r="AC27" i="15"/>
  <c r="AC29" i="15"/>
  <c r="AC28" i="15"/>
  <c r="AC90" i="15"/>
  <c r="AC66" i="15"/>
  <c r="AC26" i="15"/>
  <c r="AC18" i="15"/>
  <c r="AC89" i="15"/>
  <c r="AC73" i="15"/>
  <c r="AC65" i="15"/>
  <c r="AC17" i="15"/>
  <c r="AC72" i="15"/>
  <c r="AC32" i="15"/>
  <c r="AC24" i="15"/>
  <c r="AC71" i="15"/>
  <c r="AC23" i="15"/>
  <c r="AC7" i="15"/>
  <c r="AC13" i="15"/>
  <c r="AC68" i="15"/>
  <c r="AN70" i="15"/>
  <c r="AC86" i="15"/>
  <c r="AC78" i="15"/>
  <c r="AC22" i="15"/>
  <c r="AN55" i="15"/>
  <c r="AC60" i="15"/>
  <c r="AC56" i="15"/>
  <c r="AC58" i="15"/>
  <c r="AC63" i="15"/>
  <c r="AC32" i="16"/>
  <c r="AN158" i="16"/>
  <c r="AC173" i="16"/>
  <c r="AC158" i="16"/>
  <c r="AC163" i="16"/>
  <c r="AC174" i="16"/>
  <c r="AC170" i="16"/>
  <c r="AN105" i="16"/>
  <c r="AC169" i="16"/>
  <c r="AC161" i="16"/>
  <c r="AC153" i="16"/>
  <c r="AN17" i="16"/>
  <c r="AC120" i="16"/>
  <c r="AC80" i="16"/>
  <c r="AC72" i="16"/>
  <c r="AC289" i="12"/>
  <c r="AC257" i="12"/>
  <c r="AC225" i="12"/>
  <c r="AC247" i="16"/>
  <c r="AC135" i="16"/>
  <c r="AC127" i="16"/>
  <c r="AC95" i="16"/>
  <c r="AC87" i="16"/>
  <c r="AC63" i="16"/>
  <c r="AC31" i="16"/>
  <c r="AC23" i="16"/>
  <c r="AC144" i="16"/>
  <c r="AC96" i="16"/>
  <c r="AC48" i="16"/>
  <c r="AN119" i="16"/>
  <c r="AC206" i="16"/>
  <c r="AC134" i="16"/>
  <c r="AC86" i="16"/>
  <c r="AC38" i="16"/>
  <c r="AC14" i="16"/>
  <c r="AC197" i="16"/>
  <c r="AC109" i="16"/>
  <c r="AC85" i="16"/>
  <c r="AC45" i="16"/>
  <c r="AC29" i="16"/>
  <c r="AN61" i="16"/>
  <c r="AC212" i="16"/>
  <c r="AC196" i="16"/>
  <c r="AC172" i="16"/>
  <c r="AC124" i="16"/>
  <c r="AC108" i="16"/>
  <c r="AC84" i="16"/>
  <c r="AC36" i="16"/>
  <c r="AC20" i="16"/>
  <c r="AN212" i="16"/>
  <c r="AN172" i="16"/>
  <c r="AN28" i="16"/>
  <c r="AC211" i="16"/>
  <c r="AC203" i="16"/>
  <c r="AC147" i="16"/>
  <c r="AC131" i="16"/>
  <c r="AC115" i="16"/>
  <c r="AC75" i="16"/>
  <c r="AC51" i="16"/>
  <c r="AC43" i="16"/>
  <c r="AC27" i="16"/>
  <c r="AC11" i="16"/>
  <c r="AC88" i="16"/>
  <c r="AC8" i="16"/>
  <c r="AC30" i="16"/>
  <c r="AN230" i="16"/>
  <c r="AC205" i="16"/>
  <c r="AC181" i="16"/>
  <c r="AC149" i="16"/>
  <c r="AC93" i="16"/>
  <c r="AC13" i="16"/>
  <c r="AN29" i="16"/>
  <c r="AC164" i="16"/>
  <c r="AC116" i="16"/>
  <c r="AC68" i="16"/>
  <c r="AC44" i="16"/>
  <c r="AC210" i="16"/>
  <c r="AC186" i="16"/>
  <c r="AC178" i="16"/>
  <c r="AC146" i="16"/>
  <c r="AC138" i="16"/>
  <c r="AC130" i="16"/>
  <c r="AC122" i="16"/>
  <c r="AC82" i="16"/>
  <c r="AC66" i="16"/>
  <c r="AC58" i="16"/>
  <c r="AC50" i="16"/>
  <c r="AC42" i="16"/>
  <c r="AC246" i="16"/>
  <c r="AC182" i="16"/>
  <c r="AC150" i="16"/>
  <c r="AC102" i="16"/>
  <c r="AC54" i="16"/>
  <c r="AC141" i="16"/>
  <c r="AC125" i="16"/>
  <c r="AC101" i="16"/>
  <c r="AC53" i="16"/>
  <c r="AC21" i="16"/>
  <c r="AC180" i="16"/>
  <c r="AC156" i="16"/>
  <c r="AC100" i="16"/>
  <c r="AC203" i="12"/>
  <c r="AC193" i="16"/>
  <c r="AC185" i="16"/>
  <c r="AC145" i="16"/>
  <c r="AC137" i="16"/>
  <c r="AC113" i="16"/>
  <c r="AC105" i="16"/>
  <c r="AC97" i="16"/>
  <c r="AC89" i="16"/>
  <c r="AC57" i="16"/>
  <c r="AC25" i="16"/>
  <c r="AC17" i="16"/>
  <c r="AC9" i="16"/>
  <c r="AF473" i="12"/>
  <c r="Q473" i="12"/>
  <c r="Q88" i="15"/>
  <c r="AE88" i="15" s="1"/>
  <c r="AF88" i="15"/>
  <c r="Q56" i="15"/>
  <c r="AE56" i="15" s="1"/>
  <c r="AF56" i="15"/>
  <c r="Q24" i="15"/>
  <c r="AF24" i="15"/>
  <c r="AF248" i="16"/>
  <c r="Q248" i="16"/>
  <c r="Q216" i="16"/>
  <c r="AF216" i="16"/>
  <c r="Q184" i="16"/>
  <c r="AE184" i="16" s="1"/>
  <c r="AF184" i="16"/>
  <c r="Q144" i="16"/>
  <c r="AE144" i="16" s="1"/>
  <c r="AF144" i="16"/>
  <c r="AF112" i="16"/>
  <c r="Q112" i="16"/>
  <c r="AE112" i="16" s="1"/>
  <c r="AF80" i="16"/>
  <c r="Q80" i="16"/>
  <c r="Q48" i="16"/>
  <c r="AE48" i="16" s="1"/>
  <c r="AF48" i="16"/>
  <c r="Q24" i="16"/>
  <c r="AF24" i="16"/>
  <c r="Q481" i="12"/>
  <c r="AF481" i="12"/>
  <c r="AF489" i="12"/>
  <c r="Q489" i="12"/>
  <c r="AE489" i="12" s="1"/>
  <c r="AF457" i="12"/>
  <c r="Q457" i="12"/>
  <c r="AE457" i="12" s="1"/>
  <c r="Q433" i="12"/>
  <c r="AE433" i="12" s="1"/>
  <c r="AF433" i="12"/>
  <c r="AF409" i="12"/>
  <c r="Q409" i="12"/>
  <c r="AE409" i="12" s="1"/>
  <c r="Q377" i="12"/>
  <c r="AE377" i="12" s="1"/>
  <c r="AF377" i="12"/>
  <c r="AF345" i="12"/>
  <c r="Q345" i="12"/>
  <c r="AF313" i="12"/>
  <c r="Q313" i="12"/>
  <c r="AE313" i="12" s="1"/>
  <c r="Q281" i="12"/>
  <c r="AE281" i="12" s="1"/>
  <c r="AF281" i="12"/>
  <c r="Q249" i="12"/>
  <c r="AF249" i="12"/>
  <c r="Q225" i="12"/>
  <c r="AE225" i="12" s="1"/>
  <c r="AF225" i="12"/>
  <c r="Q193" i="12"/>
  <c r="AE193" i="12" s="1"/>
  <c r="AF193" i="12"/>
  <c r="Q161" i="12"/>
  <c r="AE161" i="12" s="1"/>
  <c r="AF161" i="12"/>
  <c r="Q129" i="12"/>
  <c r="AE129" i="12" s="1"/>
  <c r="AF129" i="12"/>
  <c r="Q97" i="12"/>
  <c r="AE97" i="12" s="1"/>
  <c r="AF97" i="12"/>
  <c r="Q57" i="12"/>
  <c r="AF57" i="12"/>
  <c r="Q25" i="12"/>
  <c r="AE25" i="12" s="1"/>
  <c r="AF25" i="12"/>
  <c r="AF17" i="14"/>
  <c r="Q17" i="14"/>
  <c r="Q8" i="13"/>
  <c r="AE8" i="13" s="1"/>
  <c r="AF8" i="13"/>
  <c r="Q504" i="12"/>
  <c r="AE504" i="12" s="1"/>
  <c r="AF504" i="12"/>
  <c r="Q480" i="12"/>
  <c r="AE480" i="12" s="1"/>
  <c r="AF480" i="12"/>
  <c r="Q448" i="12"/>
  <c r="AE448" i="12" s="1"/>
  <c r="AF448" i="12"/>
  <c r="Q416" i="12"/>
  <c r="AE416" i="12" s="1"/>
  <c r="AF416" i="12"/>
  <c r="AF400" i="12"/>
  <c r="Q400" i="12"/>
  <c r="AE400" i="12" s="1"/>
  <c r="AF368" i="12"/>
  <c r="Q368" i="12"/>
  <c r="AE368" i="12" s="1"/>
  <c r="Q336" i="12"/>
  <c r="AE336" i="12" s="1"/>
  <c r="AF336" i="12"/>
  <c r="Q304" i="12"/>
  <c r="AE304" i="12" s="1"/>
  <c r="AF304" i="12"/>
  <c r="Q272" i="12"/>
  <c r="AE272" i="12" s="1"/>
  <c r="AF272" i="12"/>
  <c r="AF240" i="12"/>
  <c r="Q240" i="12"/>
  <c r="AE240" i="12" s="1"/>
  <c r="AF208" i="12"/>
  <c r="Q208" i="12"/>
  <c r="AE208" i="12" s="1"/>
  <c r="Q176" i="12"/>
  <c r="AF176" i="12"/>
  <c r="Q136" i="12"/>
  <c r="AF136" i="12"/>
  <c r="AF104" i="12"/>
  <c r="Q104" i="12"/>
  <c r="AE104" i="12" s="1"/>
  <c r="Q72" i="12"/>
  <c r="AF72" i="12"/>
  <c r="Q40" i="12"/>
  <c r="AE40" i="12" s="1"/>
  <c r="AF40" i="12"/>
  <c r="Q8" i="12"/>
  <c r="AE8" i="12" s="1"/>
  <c r="AF8" i="12"/>
  <c r="Q32" i="14"/>
  <c r="AE32" i="14" s="1"/>
  <c r="AF32" i="14"/>
  <c r="Q7" i="13"/>
  <c r="AE7" i="13" s="1"/>
  <c r="AF7" i="13"/>
  <c r="AK495" i="12"/>
  <c r="AM495" i="12" s="1"/>
  <c r="AK416" i="12"/>
  <c r="AM416" i="12" s="1"/>
  <c r="AK288" i="12"/>
  <c r="AK32" i="12"/>
  <c r="AM32" i="12" s="1"/>
  <c r="AG7" i="12"/>
  <c r="AI7" i="12" s="1"/>
  <c r="AG8" i="12"/>
  <c r="AI8" i="12" s="1"/>
  <c r="AG9" i="12"/>
  <c r="AI9" i="12" s="1"/>
  <c r="AG10" i="12"/>
  <c r="AI10" i="12" s="1"/>
  <c r="AG11" i="12"/>
  <c r="AG12" i="12"/>
  <c r="AG13" i="12"/>
  <c r="AI13" i="12" s="1"/>
  <c r="AG14" i="12"/>
  <c r="AI14" i="12" s="1"/>
  <c r="AG15" i="12"/>
  <c r="AI15" i="12" s="1"/>
  <c r="AG16" i="12"/>
  <c r="AI16" i="12" s="1"/>
  <c r="AG17" i="12"/>
  <c r="AG18" i="12"/>
  <c r="AG19" i="12"/>
  <c r="AI19" i="12" s="1"/>
  <c r="AG20" i="12"/>
  <c r="AG21" i="12"/>
  <c r="AI21" i="12" s="1"/>
  <c r="AG22" i="12"/>
  <c r="AG23" i="12"/>
  <c r="AG24" i="12"/>
  <c r="AG25" i="12"/>
  <c r="AG26" i="12"/>
  <c r="AI26" i="12" s="1"/>
  <c r="AG27" i="12"/>
  <c r="AG28" i="12"/>
  <c r="AG29" i="12"/>
  <c r="AG30" i="12"/>
  <c r="AG31" i="12"/>
  <c r="AI31" i="12" s="1"/>
  <c r="AG32" i="12"/>
  <c r="AG33" i="12"/>
  <c r="AI33" i="12" s="1"/>
  <c r="AG34" i="12"/>
  <c r="AG35" i="12"/>
  <c r="AG36" i="12"/>
  <c r="AI36" i="12" s="1"/>
  <c r="AG37" i="12"/>
  <c r="AI37" i="12" s="1"/>
  <c r="AG38" i="12"/>
  <c r="AI38" i="12" s="1"/>
  <c r="AG39" i="12"/>
  <c r="AG40" i="12"/>
  <c r="AI40" i="12" s="1"/>
  <c r="AG41" i="12"/>
  <c r="AI41" i="12" s="1"/>
  <c r="AG42" i="12"/>
  <c r="AI42" i="12" s="1"/>
  <c r="AG43" i="12"/>
  <c r="AG44" i="12"/>
  <c r="AG45" i="12"/>
  <c r="AG46" i="12"/>
  <c r="AI46" i="12" s="1"/>
  <c r="AG47" i="12"/>
  <c r="AI47" i="12" s="1"/>
  <c r="AG48" i="12"/>
  <c r="AI48" i="12" s="1"/>
  <c r="AG49" i="12"/>
  <c r="AI49" i="12" s="1"/>
  <c r="AG50" i="12"/>
  <c r="AI50" i="12" s="1"/>
  <c r="AG51" i="12"/>
  <c r="AG52" i="12"/>
  <c r="AG53" i="12"/>
  <c r="AI53" i="12" s="1"/>
  <c r="AG54" i="12"/>
  <c r="AG55" i="12"/>
  <c r="AI55" i="12" s="1"/>
  <c r="AG56" i="12"/>
  <c r="AI56" i="12" s="1"/>
  <c r="AG57" i="12"/>
  <c r="AG58" i="12"/>
  <c r="AI58" i="12" s="1"/>
  <c r="AG59" i="12"/>
  <c r="AG60" i="12"/>
  <c r="AI60" i="12" s="1"/>
  <c r="AG61" i="12"/>
  <c r="AG62" i="12"/>
  <c r="AG63" i="12"/>
  <c r="AG64" i="12"/>
  <c r="AI64" i="12" s="1"/>
  <c r="AG65" i="12"/>
  <c r="AI65" i="12" s="1"/>
  <c r="AG66" i="12"/>
  <c r="AI66" i="12" s="1"/>
  <c r="AG67" i="12"/>
  <c r="AG68" i="12"/>
  <c r="AG69" i="12"/>
  <c r="AI69" i="12" s="1"/>
  <c r="AG70" i="12"/>
  <c r="AG71" i="12"/>
  <c r="AG72" i="12"/>
  <c r="AI72" i="12" s="1"/>
  <c r="AG73" i="12"/>
  <c r="AG74" i="12"/>
  <c r="AI74" i="12" s="1"/>
  <c r="AG75" i="12"/>
  <c r="AG76" i="12"/>
  <c r="AI76" i="12" s="1"/>
  <c r="AG77" i="12"/>
  <c r="AG78" i="12"/>
  <c r="AI78" i="12" s="1"/>
  <c r="AG79" i="12"/>
  <c r="AG80" i="12"/>
  <c r="AI80" i="12" s="1"/>
  <c r="AG81" i="12"/>
  <c r="AG82" i="12"/>
  <c r="AI82" i="12" s="1"/>
  <c r="AG83" i="12"/>
  <c r="AI83" i="12" s="1"/>
  <c r="AG84" i="12"/>
  <c r="AI84" i="12" s="1"/>
  <c r="AG85" i="12"/>
  <c r="AG86" i="12"/>
  <c r="AG87" i="12"/>
  <c r="AG88" i="12"/>
  <c r="AG89" i="12"/>
  <c r="AG90" i="12"/>
  <c r="AG91" i="12"/>
  <c r="AG92" i="12"/>
  <c r="AI92" i="12" s="1"/>
  <c r="AG93" i="12"/>
  <c r="AI93" i="12" s="1"/>
  <c r="AG94" i="12"/>
  <c r="AG95" i="12"/>
  <c r="AG96" i="12"/>
  <c r="AG97" i="12"/>
  <c r="AI97" i="12" s="1"/>
  <c r="AG98" i="12"/>
  <c r="AG99" i="12"/>
  <c r="AI99" i="12" s="1"/>
  <c r="AG100" i="12"/>
  <c r="AI100" i="12" s="1"/>
  <c r="AG101" i="12"/>
  <c r="AG102" i="12"/>
  <c r="AG103" i="12"/>
  <c r="AI103" i="12" s="1"/>
  <c r="AG104" i="12"/>
  <c r="AG105" i="12"/>
  <c r="AI105" i="12" s="1"/>
  <c r="AG106" i="12"/>
  <c r="AI106" i="12" s="1"/>
  <c r="AG107" i="12"/>
  <c r="AG108" i="12"/>
  <c r="AG109" i="12"/>
  <c r="AG110" i="12"/>
  <c r="AG111" i="12"/>
  <c r="AG112" i="12"/>
  <c r="AG113" i="12"/>
  <c r="AI113" i="12" s="1"/>
  <c r="AG114" i="12"/>
  <c r="AG115" i="12"/>
  <c r="AG116" i="12"/>
  <c r="AI116" i="12" s="1"/>
  <c r="AG117" i="12"/>
  <c r="AG118" i="12"/>
  <c r="AI118" i="12" s="1"/>
  <c r="AG119" i="12"/>
  <c r="AG120" i="12"/>
  <c r="AI120" i="12" s="1"/>
  <c r="AG121" i="12"/>
  <c r="AG122" i="12"/>
  <c r="AI122" i="12" s="1"/>
  <c r="AG123" i="12"/>
  <c r="AG124" i="12"/>
  <c r="AG125" i="12"/>
  <c r="AI125" i="12" s="1"/>
  <c r="AG126" i="12"/>
  <c r="AI126" i="12" s="1"/>
  <c r="AG127" i="12"/>
  <c r="AI127" i="12" s="1"/>
  <c r="AG128" i="12"/>
  <c r="AG129" i="12"/>
  <c r="AI129" i="12" s="1"/>
  <c r="AG130" i="12"/>
  <c r="AI130" i="12" s="1"/>
  <c r="AG131" i="12"/>
  <c r="AG132" i="12"/>
  <c r="AI132" i="12" s="1"/>
  <c r="AG133" i="12"/>
  <c r="AI133" i="12" s="1"/>
  <c r="AG134" i="12"/>
  <c r="AI134" i="12" s="1"/>
  <c r="AG135" i="12"/>
  <c r="AG136" i="12"/>
  <c r="AG137" i="12"/>
  <c r="AI137" i="12" s="1"/>
  <c r="AG138" i="12"/>
  <c r="AG139" i="12"/>
  <c r="AG140" i="12"/>
  <c r="AG141" i="12"/>
  <c r="AG142" i="12"/>
  <c r="AG143" i="12"/>
  <c r="AI143" i="12" s="1"/>
  <c r="AG144" i="12"/>
  <c r="AG145" i="12"/>
  <c r="AI145" i="12" s="1"/>
  <c r="AG146" i="12"/>
  <c r="AI146" i="12" s="1"/>
  <c r="AG147" i="12"/>
  <c r="AI147" i="12" s="1"/>
  <c r="AG148" i="12"/>
  <c r="AI148" i="12" s="1"/>
  <c r="AG149" i="12"/>
  <c r="AG150" i="12"/>
  <c r="AI150" i="12" s="1"/>
  <c r="AG151" i="12"/>
  <c r="AG152" i="12"/>
  <c r="AI152" i="12" s="1"/>
  <c r="AG153" i="12"/>
  <c r="AG154" i="12"/>
  <c r="AG155" i="12"/>
  <c r="AG156" i="12"/>
  <c r="AG157" i="12"/>
  <c r="AG158" i="12"/>
  <c r="AG159" i="12"/>
  <c r="AI159" i="12" s="1"/>
  <c r="AG160" i="12"/>
  <c r="AG161" i="12"/>
  <c r="AG162" i="12"/>
  <c r="AI162" i="12" s="1"/>
  <c r="AG163" i="12"/>
  <c r="AI163" i="12" s="1"/>
  <c r="AG164" i="12"/>
  <c r="AI164" i="12" s="1"/>
  <c r="AG165" i="12"/>
  <c r="AG166" i="12"/>
  <c r="AI166" i="12" s="1"/>
  <c r="AG167" i="12"/>
  <c r="AG168" i="12"/>
  <c r="AI168" i="12" s="1"/>
  <c r="AG169" i="12"/>
  <c r="AG170" i="12"/>
  <c r="AG171" i="12"/>
  <c r="AI171" i="12" s="1"/>
  <c r="AG172" i="12"/>
  <c r="AG173" i="12"/>
  <c r="AG174" i="12"/>
  <c r="AG175" i="12"/>
  <c r="AG176" i="12"/>
  <c r="AI176" i="12" s="1"/>
  <c r="AG177" i="12"/>
  <c r="AG178" i="12"/>
  <c r="AG179" i="12"/>
  <c r="AG180" i="12"/>
  <c r="AI180" i="12" s="1"/>
  <c r="AG181" i="12"/>
  <c r="AG182" i="12"/>
  <c r="AI182" i="12" s="1"/>
  <c r="AG183" i="12"/>
  <c r="AI183" i="12" s="1"/>
  <c r="AG184" i="12"/>
  <c r="AG185" i="12"/>
  <c r="AG186" i="12"/>
  <c r="AI186" i="12" s="1"/>
  <c r="AG187" i="12"/>
  <c r="AG188" i="12"/>
  <c r="AI188" i="12" s="1"/>
  <c r="AG189" i="12"/>
  <c r="AI189" i="12" s="1"/>
  <c r="AG190" i="12"/>
  <c r="AG191" i="12"/>
  <c r="AI191" i="12" s="1"/>
  <c r="AG192" i="12"/>
  <c r="AG193" i="12"/>
  <c r="AI193" i="12" s="1"/>
  <c r="AG194" i="12"/>
  <c r="AI194" i="12" s="1"/>
  <c r="AG195" i="12"/>
  <c r="AI195" i="12" s="1"/>
  <c r="AG196" i="12"/>
  <c r="AG197" i="12"/>
  <c r="AG198" i="12"/>
  <c r="AI198" i="12" s="1"/>
  <c r="AG199" i="12"/>
  <c r="AI199" i="12" s="1"/>
  <c r="AG200" i="12"/>
  <c r="AI200" i="12" s="1"/>
  <c r="AG201" i="12"/>
  <c r="AG202" i="12"/>
  <c r="AI202" i="12" s="1"/>
  <c r="AG203" i="12"/>
  <c r="AI203" i="12" s="1"/>
  <c r="AG204" i="12"/>
  <c r="AI204" i="12" s="1"/>
  <c r="AG205" i="12"/>
  <c r="AG206" i="12"/>
  <c r="AG207" i="12"/>
  <c r="AI207" i="12" s="1"/>
  <c r="AG208" i="12"/>
  <c r="AI208" i="12" s="1"/>
  <c r="AG209" i="12"/>
  <c r="AG210" i="12"/>
  <c r="AI210" i="12" s="1"/>
  <c r="AG211" i="12"/>
  <c r="AG212" i="12"/>
  <c r="AG213" i="12"/>
  <c r="AG214" i="12"/>
  <c r="AG215" i="12"/>
  <c r="AI215" i="12" s="1"/>
  <c r="AG216" i="12"/>
  <c r="AI216" i="12" s="1"/>
  <c r="AG217" i="12"/>
  <c r="AG218" i="12"/>
  <c r="AI218" i="12" s="1"/>
  <c r="AG219" i="12"/>
  <c r="AG220" i="12"/>
  <c r="AG221" i="12"/>
  <c r="AG222" i="12"/>
  <c r="AG223" i="12"/>
  <c r="AG224" i="12"/>
  <c r="AG225" i="12"/>
  <c r="AG226" i="12"/>
  <c r="AG227" i="12"/>
  <c r="AI227" i="12" s="1"/>
  <c r="AG228" i="12"/>
  <c r="AG229" i="12"/>
  <c r="AG230" i="12"/>
  <c r="AI230" i="12" s="1"/>
  <c r="AG231" i="12"/>
  <c r="AG232" i="12"/>
  <c r="AG233" i="12"/>
  <c r="AI233" i="12" s="1"/>
  <c r="AG234" i="12"/>
  <c r="AI234" i="12" s="1"/>
  <c r="AG235" i="12"/>
  <c r="AG236" i="12"/>
  <c r="AI236" i="12" s="1"/>
  <c r="AG237" i="12"/>
  <c r="AG238" i="12"/>
  <c r="AG239" i="12"/>
  <c r="AG240" i="12"/>
  <c r="AG241" i="12"/>
  <c r="AG242" i="12"/>
  <c r="AG243" i="12"/>
  <c r="AI243" i="12" s="1"/>
  <c r="AG244" i="12"/>
  <c r="AG245" i="12"/>
  <c r="AG246" i="12"/>
  <c r="AI246" i="12" s="1"/>
  <c r="AG247" i="12"/>
  <c r="AG248" i="12"/>
  <c r="AI248" i="12" s="1"/>
  <c r="AG249" i="12"/>
  <c r="AI249" i="12" s="1"/>
  <c r="AG250" i="12"/>
  <c r="AG251" i="12"/>
  <c r="AI251" i="12" s="1"/>
  <c r="AG252" i="12"/>
  <c r="AI252" i="12" s="1"/>
  <c r="AG253" i="12"/>
  <c r="AI253" i="12" s="1"/>
  <c r="AG254" i="12"/>
  <c r="AG255" i="12"/>
  <c r="AI255" i="12" s="1"/>
  <c r="AG256" i="12"/>
  <c r="AG257" i="12"/>
  <c r="AG258" i="12"/>
  <c r="AI258" i="12" s="1"/>
  <c r="AG259" i="12"/>
  <c r="AI259" i="12" s="1"/>
  <c r="AG260" i="12"/>
  <c r="AG261" i="12"/>
  <c r="AG262" i="12"/>
  <c r="AI262" i="12" s="1"/>
  <c r="AG263" i="12"/>
  <c r="AI263" i="12" s="1"/>
  <c r="AG264" i="12"/>
  <c r="AG265" i="12"/>
  <c r="AG266" i="12"/>
  <c r="AI266" i="12" s="1"/>
  <c r="AG267" i="12"/>
  <c r="AG268" i="12"/>
  <c r="AI268" i="12" s="1"/>
  <c r="AG269" i="12"/>
  <c r="AG270" i="12"/>
  <c r="AI270" i="12" s="1"/>
  <c r="AG271" i="12"/>
  <c r="AG272" i="12"/>
  <c r="AG273" i="12"/>
  <c r="AG274" i="12"/>
  <c r="AG275" i="12"/>
  <c r="AG276" i="12"/>
  <c r="AG277" i="12"/>
  <c r="AI277" i="12" s="1"/>
  <c r="AG278" i="12"/>
  <c r="AG279" i="12"/>
  <c r="AG280" i="12"/>
  <c r="AG281" i="12"/>
  <c r="AG282" i="12"/>
  <c r="AG283" i="12"/>
  <c r="AI283" i="12" s="1"/>
  <c r="AG284" i="12"/>
  <c r="AG285" i="12"/>
  <c r="AG286" i="12"/>
  <c r="AG287" i="12"/>
  <c r="AI287" i="12" s="1"/>
  <c r="AG288" i="12"/>
  <c r="AI288" i="12" s="1"/>
  <c r="AG289" i="12"/>
  <c r="AG290" i="12"/>
  <c r="AG291" i="12"/>
  <c r="AI291" i="12" s="1"/>
  <c r="AG292" i="12"/>
  <c r="AI292" i="12" s="1"/>
  <c r="AG293" i="12"/>
  <c r="AI293" i="12" s="1"/>
  <c r="AG294" i="12"/>
  <c r="AG295" i="12"/>
  <c r="AI295" i="12" s="1"/>
  <c r="AG296" i="12"/>
  <c r="AG297" i="12"/>
  <c r="AG298" i="12"/>
  <c r="AG299" i="12"/>
  <c r="AG300" i="12"/>
  <c r="AI300" i="12" s="1"/>
  <c r="AG301" i="12"/>
  <c r="AG302" i="12"/>
  <c r="AI302" i="12" s="1"/>
  <c r="AG303" i="12"/>
  <c r="AI303" i="12" s="1"/>
  <c r="AG304" i="12"/>
  <c r="AG305" i="12"/>
  <c r="AG306" i="12"/>
  <c r="AI306" i="12" s="1"/>
  <c r="AG307" i="12"/>
  <c r="AG308" i="12"/>
  <c r="AG309" i="12"/>
  <c r="AI309" i="12" s="1"/>
  <c r="AG310" i="12"/>
  <c r="AI310" i="12" s="1"/>
  <c r="AG311" i="12"/>
  <c r="AG312" i="12"/>
  <c r="AI312" i="12" s="1"/>
  <c r="AG313" i="12"/>
  <c r="AI313" i="12" s="1"/>
  <c r="AG314" i="12"/>
  <c r="AI314" i="12" s="1"/>
  <c r="AG315" i="12"/>
  <c r="AG316" i="12"/>
  <c r="AI316" i="12" s="1"/>
  <c r="AG317" i="12"/>
  <c r="AG318" i="12"/>
  <c r="AI318" i="12" s="1"/>
  <c r="AG319" i="12"/>
  <c r="AI319" i="12" s="1"/>
  <c r="AG320" i="12"/>
  <c r="AI320" i="12" s="1"/>
  <c r="AG321" i="12"/>
  <c r="AI321" i="12" s="1"/>
  <c r="AG322" i="12"/>
  <c r="AI322" i="12" s="1"/>
  <c r="AG323" i="12"/>
  <c r="AI323" i="12" s="1"/>
  <c r="AG324" i="12"/>
  <c r="AG325" i="12"/>
  <c r="AI325" i="12" s="1"/>
  <c r="AG326" i="12"/>
  <c r="AG327" i="12"/>
  <c r="AI327" i="12" s="1"/>
  <c r="AG328" i="12"/>
  <c r="AG329" i="12"/>
  <c r="AG330" i="12"/>
  <c r="AG331" i="12"/>
  <c r="AG332" i="12"/>
  <c r="AI332" i="12" s="1"/>
  <c r="AG333" i="12"/>
  <c r="AI333" i="12" s="1"/>
  <c r="AG334" i="12"/>
  <c r="AI334" i="12" s="1"/>
  <c r="AG335" i="12"/>
  <c r="AG336" i="12"/>
  <c r="AI336" i="12" s="1"/>
  <c r="AG337" i="12"/>
  <c r="AI337" i="12" s="1"/>
  <c r="AG338" i="12"/>
  <c r="AG339" i="12"/>
  <c r="AI339" i="12" s="1"/>
  <c r="AG340" i="12"/>
  <c r="AG341" i="12"/>
  <c r="AI341" i="12" s="1"/>
  <c r="AG342" i="12"/>
  <c r="AG343" i="12"/>
  <c r="AG344" i="12"/>
  <c r="AI344" i="12" s="1"/>
  <c r="AG345" i="12"/>
  <c r="AI345" i="12" s="1"/>
  <c r="AG346" i="12"/>
  <c r="AG347" i="12"/>
  <c r="AI347" i="12" s="1"/>
  <c r="AG348" i="12"/>
  <c r="AI348" i="12" s="1"/>
  <c r="AG349" i="12"/>
  <c r="AG350" i="12"/>
  <c r="AI350" i="12" s="1"/>
  <c r="AG351" i="12"/>
  <c r="AI351" i="12" s="1"/>
  <c r="AG352" i="12"/>
  <c r="AG353" i="12"/>
  <c r="AG354" i="12"/>
  <c r="AG355" i="12"/>
  <c r="AG356" i="12"/>
  <c r="AG357" i="12"/>
  <c r="AI357" i="12" s="1"/>
  <c r="AG358" i="12"/>
  <c r="AG359" i="12"/>
  <c r="AI359" i="12" s="1"/>
  <c r="AG360" i="12"/>
  <c r="AI360" i="12" s="1"/>
  <c r="AG361" i="12"/>
  <c r="AG362" i="12"/>
  <c r="AG363" i="12"/>
  <c r="AG364" i="12"/>
  <c r="AI364" i="12" s="1"/>
  <c r="AG365" i="12"/>
  <c r="AI365" i="12" s="1"/>
  <c r="AG366" i="12"/>
  <c r="AG367" i="12"/>
  <c r="AG368" i="12"/>
  <c r="AG369" i="12"/>
  <c r="AG370" i="12"/>
  <c r="AG371" i="12"/>
  <c r="AG372" i="12"/>
  <c r="AG373" i="12"/>
  <c r="AG374" i="12"/>
  <c r="AG375" i="12"/>
  <c r="AG376" i="12"/>
  <c r="AG377" i="12"/>
  <c r="AI377" i="12" s="1"/>
  <c r="AG378" i="12"/>
  <c r="AG379" i="12"/>
  <c r="AI379" i="12" s="1"/>
  <c r="AG380" i="12"/>
  <c r="AG381" i="12"/>
  <c r="AG382" i="12"/>
  <c r="AG383" i="12"/>
  <c r="AG384" i="12"/>
  <c r="AG385" i="12"/>
  <c r="AI385" i="12" s="1"/>
  <c r="AG386" i="12"/>
  <c r="AG387" i="12"/>
  <c r="AI387" i="12" s="1"/>
  <c r="AG388" i="12"/>
  <c r="AG389" i="12"/>
  <c r="AG390" i="12"/>
  <c r="AG391" i="12"/>
  <c r="AI391" i="12" s="1"/>
  <c r="AG392" i="12"/>
  <c r="AI392" i="12" s="1"/>
  <c r="AG393" i="12"/>
  <c r="AI393" i="12" s="1"/>
  <c r="AG394" i="12"/>
  <c r="AI394" i="12" s="1"/>
  <c r="AG395" i="12"/>
  <c r="AG396" i="12"/>
  <c r="AI396" i="12" s="1"/>
  <c r="AG397" i="12"/>
  <c r="AG398" i="12"/>
  <c r="AG399" i="12"/>
  <c r="AG400" i="12"/>
  <c r="AI400" i="12" s="1"/>
  <c r="AG401" i="12"/>
  <c r="AG402" i="12"/>
  <c r="AG403" i="12"/>
  <c r="AI403" i="12" s="1"/>
  <c r="AG404" i="12"/>
  <c r="AG405" i="12"/>
  <c r="AI405" i="12" s="1"/>
  <c r="AG406" i="12"/>
  <c r="AG407" i="12"/>
  <c r="AI407" i="12" s="1"/>
  <c r="AG408" i="12"/>
  <c r="AI408" i="12" s="1"/>
  <c r="AG409" i="12"/>
  <c r="AI409" i="12" s="1"/>
  <c r="AG410" i="12"/>
  <c r="AI410" i="12" s="1"/>
  <c r="AG411" i="12"/>
  <c r="AG412" i="12"/>
  <c r="AI412" i="12" s="1"/>
  <c r="AG413" i="12"/>
  <c r="AG414" i="12"/>
  <c r="AI414" i="12" s="1"/>
  <c r="AG415" i="12"/>
  <c r="AI415" i="12" s="1"/>
  <c r="AG416" i="12"/>
  <c r="AI416" i="12" s="1"/>
  <c r="AG417" i="12"/>
  <c r="AI417" i="12" s="1"/>
  <c r="AG418" i="12"/>
  <c r="AG419" i="12"/>
  <c r="AG420" i="12"/>
  <c r="AG421" i="12"/>
  <c r="AG422" i="12"/>
  <c r="AI422" i="12" s="1"/>
  <c r="AG423" i="12"/>
  <c r="AG424" i="12"/>
  <c r="AG425" i="12"/>
  <c r="AI425" i="12" s="1"/>
  <c r="AG426" i="12"/>
  <c r="AG427" i="12"/>
  <c r="AG428" i="12"/>
  <c r="AG429" i="12"/>
  <c r="AG430" i="12"/>
  <c r="AI430" i="12" s="1"/>
  <c r="AG431" i="12"/>
  <c r="AG432" i="12"/>
  <c r="AG433" i="12"/>
  <c r="AG434" i="12"/>
  <c r="AI434" i="12" s="1"/>
  <c r="AG435" i="12"/>
  <c r="AI435" i="12" s="1"/>
  <c r="AG436" i="12"/>
  <c r="AG437" i="12"/>
  <c r="AG438" i="12"/>
  <c r="AG439" i="12"/>
  <c r="AI439" i="12" s="1"/>
  <c r="AG440" i="12"/>
  <c r="AG441" i="12"/>
  <c r="AI441" i="12" s="1"/>
  <c r="AG442" i="12"/>
  <c r="AG443" i="12"/>
  <c r="AG444" i="12"/>
  <c r="AI444" i="12" s="1"/>
  <c r="AG445" i="12"/>
  <c r="AI445" i="12" s="1"/>
  <c r="AG446" i="12"/>
  <c r="AI446" i="12" s="1"/>
  <c r="AG447" i="12"/>
  <c r="AG448" i="12"/>
  <c r="AG449" i="12"/>
  <c r="AI449" i="12" s="1"/>
  <c r="AG450" i="12"/>
  <c r="AG451" i="12"/>
  <c r="AG452" i="12"/>
  <c r="AI452" i="12" s="1"/>
  <c r="AG453" i="12"/>
  <c r="AG454" i="12"/>
  <c r="AI454" i="12" s="1"/>
  <c r="AG455" i="12"/>
  <c r="AI455" i="12" s="1"/>
  <c r="AG456" i="12"/>
  <c r="AI456" i="12" s="1"/>
  <c r="AG457" i="12"/>
  <c r="AG458" i="12"/>
  <c r="AI458" i="12" s="1"/>
  <c r="AG459" i="12"/>
  <c r="AI459" i="12" s="1"/>
  <c r="AG460" i="12"/>
  <c r="AI460" i="12" s="1"/>
  <c r="AG461" i="12"/>
  <c r="AI461" i="12" s="1"/>
  <c r="AG462" i="12"/>
  <c r="AG463" i="12"/>
  <c r="AI463" i="12" s="1"/>
  <c r="AG464" i="12"/>
  <c r="AI464" i="12" s="1"/>
  <c r="AG465" i="12"/>
  <c r="AG466" i="12"/>
  <c r="AG467" i="12"/>
  <c r="AG468" i="12"/>
  <c r="AG469" i="12"/>
  <c r="AI469" i="12" s="1"/>
  <c r="AG470" i="12"/>
  <c r="AG471" i="12"/>
  <c r="AG472" i="12"/>
  <c r="AI472" i="12" s="1"/>
  <c r="AG473" i="12"/>
  <c r="AI473" i="12" s="1"/>
  <c r="AG474" i="12"/>
  <c r="AG475" i="12"/>
  <c r="AG476" i="12"/>
  <c r="AG477" i="12"/>
  <c r="AI477" i="12" s="1"/>
  <c r="AG478" i="12"/>
  <c r="AG479" i="12"/>
  <c r="AI479" i="12" s="1"/>
  <c r="AG480" i="12"/>
  <c r="AI480" i="12" s="1"/>
  <c r="AG481" i="12"/>
  <c r="AI481" i="12" s="1"/>
  <c r="AG482" i="12"/>
  <c r="AG483" i="12"/>
  <c r="AG484" i="12"/>
  <c r="AI484" i="12" s="1"/>
  <c r="AG485" i="12"/>
  <c r="AI485" i="12" s="1"/>
  <c r="AG486" i="12"/>
  <c r="AG487" i="12"/>
  <c r="AI487" i="12" s="1"/>
  <c r="AG488" i="12"/>
  <c r="AG489" i="12"/>
  <c r="AG490" i="12"/>
  <c r="AG491" i="12"/>
  <c r="AG492" i="12"/>
  <c r="AG493" i="12"/>
  <c r="AI493" i="12" s="1"/>
  <c r="AG494" i="12"/>
  <c r="AI494" i="12" s="1"/>
  <c r="AG495" i="12"/>
  <c r="AG496" i="12"/>
  <c r="AI496" i="12" s="1"/>
  <c r="AG497" i="12"/>
  <c r="AG498" i="12"/>
  <c r="AG499" i="12"/>
  <c r="AG500" i="12"/>
  <c r="AG501" i="12"/>
  <c r="AG502" i="12"/>
  <c r="AG503" i="12"/>
  <c r="AI503" i="12" s="1"/>
  <c r="AG504" i="12"/>
  <c r="AG505" i="12"/>
  <c r="AI505" i="12" s="1"/>
  <c r="AG506" i="12"/>
  <c r="AG507" i="12"/>
  <c r="AI507" i="12" s="1"/>
  <c r="AG508" i="12"/>
  <c r="AI508" i="12" s="1"/>
  <c r="AG509" i="12"/>
  <c r="AI509" i="12" s="1"/>
  <c r="AG510" i="12"/>
  <c r="AG511" i="12"/>
  <c r="AI511" i="12" s="1"/>
  <c r="AK480" i="12"/>
  <c r="AM480" i="12" s="1"/>
  <c r="AK272" i="12"/>
  <c r="AM272" i="12" s="1"/>
  <c r="AK16" i="12"/>
  <c r="AM16" i="12" s="1"/>
  <c r="AG7" i="13"/>
  <c r="AG8" i="13"/>
  <c r="AI8" i="13" s="1"/>
  <c r="AG9" i="13"/>
  <c r="AG10" i="13"/>
  <c r="AG11" i="13"/>
  <c r="AG12" i="13"/>
  <c r="AI12" i="13" s="1"/>
  <c r="AG13" i="13"/>
  <c r="AG14" i="13"/>
  <c r="AG15" i="13"/>
  <c r="AG16" i="13"/>
  <c r="AG17" i="13"/>
  <c r="AI17" i="13" s="1"/>
  <c r="AG18" i="13"/>
  <c r="AG19" i="13"/>
  <c r="AG20" i="13"/>
  <c r="AG21" i="13"/>
  <c r="AG22" i="13"/>
  <c r="AI22" i="13" s="1"/>
  <c r="AG23" i="13"/>
  <c r="AG24" i="13"/>
  <c r="AG25" i="13"/>
  <c r="AI25" i="13" s="1"/>
  <c r="AG26" i="13"/>
  <c r="AG27" i="13"/>
  <c r="AG28" i="13"/>
  <c r="AI28" i="13" s="1"/>
  <c r="AG29" i="13"/>
  <c r="AG30" i="13"/>
  <c r="AG31" i="13"/>
  <c r="AI31" i="13" s="1"/>
  <c r="AG32" i="13"/>
  <c r="AG33" i="13"/>
  <c r="AI33" i="13" s="1"/>
  <c r="AG34" i="13"/>
  <c r="AG35" i="13"/>
  <c r="AG36" i="13"/>
  <c r="AI36" i="13" s="1"/>
  <c r="AK479" i="12"/>
  <c r="AM479" i="12" s="1"/>
  <c r="AK384" i="12"/>
  <c r="AM384" i="12" s="1"/>
  <c r="AK256" i="12"/>
  <c r="AM256" i="12" s="1"/>
  <c r="AK128" i="12"/>
  <c r="AM128" i="12" s="1"/>
  <c r="Q80" i="15"/>
  <c r="AE80" i="15" s="1"/>
  <c r="AF80" i="15"/>
  <c r="Q48" i="15"/>
  <c r="AE48" i="15" s="1"/>
  <c r="AF48" i="15"/>
  <c r="Q16" i="15"/>
  <c r="AE16" i="15" s="1"/>
  <c r="AF16" i="15"/>
  <c r="Q232" i="16"/>
  <c r="AF232" i="16"/>
  <c r="Q200" i="16"/>
  <c r="AF200" i="16"/>
  <c r="AF168" i="16"/>
  <c r="Q168" i="16"/>
  <c r="Q136" i="16"/>
  <c r="AE136" i="16" s="1"/>
  <c r="AF136" i="16"/>
  <c r="Q104" i="16"/>
  <c r="AE104" i="16" s="1"/>
  <c r="AF104" i="16"/>
  <c r="Q64" i="16"/>
  <c r="AE64" i="16" s="1"/>
  <c r="AF64" i="16"/>
  <c r="Q32" i="16"/>
  <c r="AF32" i="16"/>
  <c r="AF505" i="12"/>
  <c r="Q505" i="12"/>
  <c r="AE505" i="12" s="1"/>
  <c r="AF465" i="12"/>
  <c r="Q465" i="12"/>
  <c r="AF441" i="12"/>
  <c r="Q441" i="12"/>
  <c r="AF401" i="12"/>
  <c r="Q401" i="12"/>
  <c r="AE401" i="12" s="1"/>
  <c r="AF353" i="12"/>
  <c r="Q353" i="12"/>
  <c r="AE353" i="12" s="1"/>
  <c r="AF321" i="12"/>
  <c r="Q321" i="12"/>
  <c r="AE321" i="12" s="1"/>
  <c r="Q289" i="12"/>
  <c r="AE289" i="12" s="1"/>
  <c r="AF289" i="12"/>
  <c r="Q257" i="12"/>
  <c r="AE257" i="12" s="1"/>
  <c r="AF257" i="12"/>
  <c r="Q217" i="12"/>
  <c r="AE217" i="12" s="1"/>
  <c r="AF217" i="12"/>
  <c r="Q185" i="12"/>
  <c r="AE185" i="12" s="1"/>
  <c r="AF185" i="12"/>
  <c r="AF145" i="12"/>
  <c r="Q145" i="12"/>
  <c r="AE145" i="12" s="1"/>
  <c r="AF113" i="12"/>
  <c r="Q113" i="12"/>
  <c r="AE113" i="12" s="1"/>
  <c r="Q81" i="12"/>
  <c r="AE81" i="12" s="1"/>
  <c r="AF81" i="12"/>
  <c r="Q49" i="12"/>
  <c r="AF49" i="12"/>
  <c r="Q17" i="12"/>
  <c r="AF17" i="12"/>
  <c r="Q41" i="14"/>
  <c r="AE41" i="14" s="1"/>
  <c r="AF41" i="14"/>
  <c r="AF9" i="14"/>
  <c r="Q9" i="14"/>
  <c r="AE9" i="14" s="1"/>
  <c r="AF32" i="13"/>
  <c r="Q32" i="13"/>
  <c r="AF472" i="12"/>
  <c r="Q472" i="12"/>
  <c r="AF440" i="12"/>
  <c r="Q440" i="12"/>
  <c r="AE440" i="12" s="1"/>
  <c r="Q408" i="12"/>
  <c r="AE408" i="12" s="1"/>
  <c r="AF408" i="12"/>
  <c r="Q376" i="12"/>
  <c r="AE376" i="12" s="1"/>
  <c r="AF376" i="12"/>
  <c r="Q360" i="12"/>
  <c r="AE360" i="12" s="1"/>
  <c r="AF360" i="12"/>
  <c r="Q320" i="12"/>
  <c r="AE320" i="12" s="1"/>
  <c r="AF320" i="12"/>
  <c r="Q288" i="12"/>
  <c r="AE288" i="12" s="1"/>
  <c r="AF288" i="12"/>
  <c r="Q256" i="12"/>
  <c r="AE256" i="12" s="1"/>
  <c r="AF256" i="12"/>
  <c r="Q224" i="12"/>
  <c r="AE224" i="12" s="1"/>
  <c r="AF224" i="12"/>
  <c r="Q192" i="12"/>
  <c r="AF192" i="12"/>
  <c r="Q160" i="12"/>
  <c r="AE160" i="12" s="1"/>
  <c r="AF160" i="12"/>
  <c r="Q128" i="12"/>
  <c r="AE128" i="12" s="1"/>
  <c r="AF128" i="12"/>
  <c r="Q96" i="12"/>
  <c r="AE96" i="12" s="1"/>
  <c r="AF96" i="12"/>
  <c r="Q64" i="12"/>
  <c r="AE64" i="12" s="1"/>
  <c r="AF64" i="12"/>
  <c r="Q32" i="12"/>
  <c r="AE32" i="12" s="1"/>
  <c r="AF32" i="12"/>
  <c r="AF24" i="14"/>
  <c r="Q24" i="14"/>
  <c r="AE24" i="14" s="1"/>
  <c r="AF31" i="13"/>
  <c r="Q31" i="13"/>
  <c r="AK160" i="12"/>
  <c r="AM160" i="12" s="1"/>
  <c r="AK400" i="12"/>
  <c r="AM400" i="12" s="1"/>
  <c r="AK144" i="12"/>
  <c r="AM144" i="12" s="1"/>
  <c r="AK464" i="12"/>
  <c r="AM464" i="12" s="1"/>
  <c r="AK368" i="12"/>
  <c r="AM368" i="12" s="1"/>
  <c r="AK240" i="12"/>
  <c r="AM240" i="12" s="1"/>
  <c r="AF104" i="15"/>
  <c r="Q104" i="15"/>
  <c r="AE104" i="15" s="1"/>
  <c r="Q72" i="15"/>
  <c r="AF72" i="15"/>
  <c r="Q40" i="15"/>
  <c r="AE40" i="15" s="1"/>
  <c r="AF40" i="15"/>
  <c r="Q240" i="16"/>
  <c r="AF240" i="16"/>
  <c r="Q192" i="16"/>
  <c r="AE192" i="16" s="1"/>
  <c r="AF192" i="16"/>
  <c r="Q160" i="16"/>
  <c r="AF160" i="16"/>
  <c r="AF128" i="16"/>
  <c r="Q128" i="16"/>
  <c r="AE128" i="16" s="1"/>
  <c r="Q96" i="16"/>
  <c r="AE96" i="16" s="1"/>
  <c r="AF96" i="16"/>
  <c r="Q72" i="16"/>
  <c r="AE72" i="16" s="1"/>
  <c r="AF72" i="16"/>
  <c r="AF40" i="16"/>
  <c r="Q40" i="16"/>
  <c r="AE40" i="16" s="1"/>
  <c r="AF8" i="16"/>
  <c r="Q8" i="16"/>
  <c r="Q497" i="12"/>
  <c r="AE497" i="12" s="1"/>
  <c r="AF497" i="12"/>
  <c r="Q449" i="12"/>
  <c r="AE449" i="12" s="1"/>
  <c r="AF449" i="12"/>
  <c r="AF425" i="12"/>
  <c r="Q425" i="12"/>
  <c r="Q393" i="12"/>
  <c r="AF393" i="12"/>
  <c r="Q369" i="12"/>
  <c r="AE369" i="12" s="1"/>
  <c r="AF369" i="12"/>
  <c r="Q337" i="12"/>
  <c r="AF337" i="12"/>
  <c r="Q305" i="12"/>
  <c r="AE305" i="12" s="1"/>
  <c r="AF305" i="12"/>
  <c r="AF273" i="12"/>
  <c r="Q273" i="12"/>
  <c r="AE273" i="12" s="1"/>
  <c r="Q233" i="12"/>
  <c r="AE233" i="12" s="1"/>
  <c r="AF233" i="12"/>
  <c r="Q201" i="12"/>
  <c r="AF201" i="12"/>
  <c r="Q177" i="12"/>
  <c r="AE177" i="12" s="1"/>
  <c r="AF177" i="12"/>
  <c r="Q153" i="12"/>
  <c r="AE153" i="12" s="1"/>
  <c r="AF153" i="12"/>
  <c r="Q121" i="12"/>
  <c r="AF121" i="12"/>
  <c r="AF89" i="12"/>
  <c r="Q89" i="12"/>
  <c r="AE89" i="12" s="1"/>
  <c r="AF65" i="12"/>
  <c r="Q65" i="12"/>
  <c r="AE65" i="12" s="1"/>
  <c r="Q33" i="12"/>
  <c r="AE33" i="12" s="1"/>
  <c r="AF33" i="12"/>
  <c r="AF9" i="12"/>
  <c r="Q9" i="12"/>
  <c r="AE9" i="12" s="1"/>
  <c r="Q33" i="14"/>
  <c r="AE33" i="14" s="1"/>
  <c r="AF33" i="14"/>
  <c r="AF16" i="13"/>
  <c r="Q16" i="13"/>
  <c r="AE16" i="13" s="1"/>
  <c r="Q488" i="12"/>
  <c r="AE488" i="12" s="1"/>
  <c r="AF488" i="12"/>
  <c r="AF456" i="12"/>
  <c r="Q456" i="12"/>
  <c r="AE456" i="12" s="1"/>
  <c r="Q424" i="12"/>
  <c r="AE424" i="12" s="1"/>
  <c r="AF424" i="12"/>
  <c r="Q392" i="12"/>
  <c r="AF392" i="12"/>
  <c r="Q352" i="12"/>
  <c r="AF352" i="12"/>
  <c r="Q328" i="12"/>
  <c r="AF328" i="12"/>
  <c r="Q296" i="12"/>
  <c r="AE296" i="12" s="1"/>
  <c r="AF296" i="12"/>
  <c r="AF264" i="12"/>
  <c r="Q264" i="12"/>
  <c r="AE264" i="12" s="1"/>
  <c r="Q232" i="12"/>
  <c r="AE232" i="12" s="1"/>
  <c r="AF232" i="12"/>
  <c r="Q200" i="12"/>
  <c r="AE200" i="12" s="1"/>
  <c r="AF200" i="12"/>
  <c r="Q168" i="12"/>
  <c r="AF168" i="12"/>
  <c r="Q144" i="12"/>
  <c r="AE144" i="12" s="1"/>
  <c r="AF144" i="12"/>
  <c r="Q112" i="12"/>
  <c r="AE112" i="12" s="1"/>
  <c r="AF112" i="12"/>
  <c r="AF80" i="12"/>
  <c r="Q80" i="12"/>
  <c r="AE80" i="12" s="1"/>
  <c r="AF56" i="12"/>
  <c r="Q56" i="12"/>
  <c r="AF24" i="12"/>
  <c r="Q24" i="12"/>
  <c r="AE24" i="12" s="1"/>
  <c r="Q40" i="14"/>
  <c r="AF40" i="14"/>
  <c r="AF8" i="14"/>
  <c r="Q8" i="14"/>
  <c r="AE8" i="14" s="1"/>
  <c r="Q15" i="13"/>
  <c r="AE15" i="13" s="1"/>
  <c r="AF15" i="13"/>
  <c r="AK9" i="12"/>
  <c r="AM9" i="12" s="1"/>
  <c r="AK17" i="12"/>
  <c r="AM17" i="12" s="1"/>
  <c r="AK25" i="12"/>
  <c r="AM25" i="12" s="1"/>
  <c r="AK33" i="12"/>
  <c r="AM33" i="12" s="1"/>
  <c r="AK41" i="12"/>
  <c r="AM41" i="12" s="1"/>
  <c r="AK49" i="12"/>
  <c r="AM49" i="12" s="1"/>
  <c r="AK57" i="12"/>
  <c r="AM57" i="12" s="1"/>
  <c r="AK65" i="12"/>
  <c r="AM65" i="12" s="1"/>
  <c r="AK73" i="12"/>
  <c r="AK81" i="12"/>
  <c r="AM81" i="12" s="1"/>
  <c r="AK89" i="12"/>
  <c r="AM89" i="12" s="1"/>
  <c r="AK97" i="12"/>
  <c r="AM97" i="12" s="1"/>
  <c r="AK105" i="12"/>
  <c r="AK113" i="12"/>
  <c r="AK121" i="12"/>
  <c r="AM121" i="12" s="1"/>
  <c r="AK129" i="12"/>
  <c r="AM129" i="12" s="1"/>
  <c r="AK137" i="12"/>
  <c r="AM137" i="12" s="1"/>
  <c r="AK145" i="12"/>
  <c r="AM145" i="12" s="1"/>
  <c r="AK153" i="12"/>
  <c r="AM153" i="12" s="1"/>
  <c r="AK161" i="12"/>
  <c r="AM161" i="12" s="1"/>
  <c r="AK169" i="12"/>
  <c r="AM169" i="12" s="1"/>
  <c r="AK177" i="12"/>
  <c r="AM177" i="12" s="1"/>
  <c r="AK185" i="12"/>
  <c r="AM185" i="12" s="1"/>
  <c r="AK193" i="12"/>
  <c r="AM193" i="12" s="1"/>
  <c r="AK201" i="12"/>
  <c r="AM201" i="12" s="1"/>
  <c r="AK209" i="12"/>
  <c r="AM209" i="12" s="1"/>
  <c r="AK217" i="12"/>
  <c r="AM217" i="12" s="1"/>
  <c r="AK225" i="12"/>
  <c r="AM225" i="12" s="1"/>
  <c r="AK233" i="12"/>
  <c r="AM233" i="12" s="1"/>
  <c r="AK241" i="12"/>
  <c r="AM241" i="12" s="1"/>
  <c r="AK249" i="12"/>
  <c r="AM249" i="12" s="1"/>
  <c r="AK257" i="12"/>
  <c r="AM257" i="12" s="1"/>
  <c r="AK265" i="12"/>
  <c r="AM265" i="12" s="1"/>
  <c r="AK273" i="12"/>
  <c r="AM273" i="12" s="1"/>
  <c r="AK281" i="12"/>
  <c r="AM281" i="12" s="1"/>
  <c r="AK289" i="12"/>
  <c r="AM289" i="12" s="1"/>
  <c r="AK297" i="12"/>
  <c r="AM297" i="12" s="1"/>
  <c r="AK305" i="12"/>
  <c r="AM305" i="12" s="1"/>
  <c r="AK313" i="12"/>
  <c r="AM313" i="12" s="1"/>
  <c r="AK321" i="12"/>
  <c r="AM321" i="12" s="1"/>
  <c r="AK329" i="12"/>
  <c r="AM329" i="12" s="1"/>
  <c r="AK337" i="12"/>
  <c r="AM337" i="12" s="1"/>
  <c r="AK345" i="12"/>
  <c r="AM345" i="12" s="1"/>
  <c r="AK353" i="12"/>
  <c r="AM353" i="12" s="1"/>
  <c r="AK361" i="12"/>
  <c r="AM361" i="12" s="1"/>
  <c r="AK369" i="12"/>
  <c r="AM369" i="12" s="1"/>
  <c r="AK377" i="12"/>
  <c r="AM377" i="12" s="1"/>
  <c r="AK385" i="12"/>
  <c r="AM385" i="12" s="1"/>
  <c r="AK393" i="12"/>
  <c r="AM393" i="12" s="1"/>
  <c r="AK401" i="12"/>
  <c r="AM401" i="12" s="1"/>
  <c r="AK409" i="12"/>
  <c r="AM409" i="12" s="1"/>
  <c r="AK417" i="12"/>
  <c r="AM417" i="12" s="1"/>
  <c r="AK425" i="12"/>
  <c r="AM425" i="12" s="1"/>
  <c r="AK433" i="12"/>
  <c r="AM433" i="12" s="1"/>
  <c r="AK441" i="12"/>
  <c r="AM441" i="12" s="1"/>
  <c r="AK449" i="12"/>
  <c r="AM449" i="12" s="1"/>
  <c r="AK457" i="12"/>
  <c r="AM457" i="12" s="1"/>
  <c r="AK465" i="12"/>
  <c r="AM465" i="12" s="1"/>
  <c r="AK473" i="12"/>
  <c r="AM473" i="12" s="1"/>
  <c r="AK481" i="12"/>
  <c r="AM481" i="12" s="1"/>
  <c r="AK489" i="12"/>
  <c r="AM489" i="12" s="1"/>
  <c r="AK497" i="12"/>
  <c r="AM497" i="12" s="1"/>
  <c r="AK505" i="12"/>
  <c r="AM505" i="12" s="1"/>
  <c r="AK10" i="12"/>
  <c r="AM10" i="12" s="1"/>
  <c r="AK18" i="12"/>
  <c r="AM18" i="12" s="1"/>
  <c r="AK26" i="12"/>
  <c r="AM26" i="12" s="1"/>
  <c r="AK34" i="12"/>
  <c r="AM34" i="12" s="1"/>
  <c r="AK42" i="12"/>
  <c r="AM42" i="12" s="1"/>
  <c r="AK50" i="12"/>
  <c r="AM50" i="12" s="1"/>
  <c r="AK58" i="12"/>
  <c r="AK66" i="12"/>
  <c r="AM66" i="12" s="1"/>
  <c r="AK74" i="12"/>
  <c r="AM74" i="12" s="1"/>
  <c r="AK82" i="12"/>
  <c r="AM82" i="12" s="1"/>
  <c r="AK90" i="12"/>
  <c r="AM90" i="12" s="1"/>
  <c r="AK98" i="12"/>
  <c r="AM98" i="12" s="1"/>
  <c r="AK106" i="12"/>
  <c r="AM106" i="12" s="1"/>
  <c r="AK114" i="12"/>
  <c r="AM114" i="12" s="1"/>
  <c r="AK122" i="12"/>
  <c r="AM122" i="12" s="1"/>
  <c r="AK130" i="12"/>
  <c r="AM130" i="12" s="1"/>
  <c r="AK138" i="12"/>
  <c r="AM138" i="12" s="1"/>
  <c r="AK146" i="12"/>
  <c r="AM146" i="12" s="1"/>
  <c r="AK154" i="12"/>
  <c r="AM154" i="12" s="1"/>
  <c r="AK162" i="12"/>
  <c r="AM162" i="12" s="1"/>
  <c r="AK170" i="12"/>
  <c r="AM170" i="12" s="1"/>
  <c r="AK178" i="12"/>
  <c r="AM178" i="12" s="1"/>
  <c r="AK186" i="12"/>
  <c r="AM186" i="12" s="1"/>
  <c r="AK194" i="12"/>
  <c r="AM194" i="12" s="1"/>
  <c r="AK202" i="12"/>
  <c r="AM202" i="12" s="1"/>
  <c r="AK210" i="12"/>
  <c r="AM210" i="12" s="1"/>
  <c r="AK218" i="12"/>
  <c r="AM218" i="12" s="1"/>
  <c r="AK226" i="12"/>
  <c r="AM226" i="12" s="1"/>
  <c r="AK234" i="12"/>
  <c r="AM234" i="12" s="1"/>
  <c r="AK242" i="12"/>
  <c r="AM242" i="12" s="1"/>
  <c r="AK250" i="12"/>
  <c r="AM250" i="12" s="1"/>
  <c r="AK258" i="12"/>
  <c r="AM258" i="12" s="1"/>
  <c r="AK266" i="12"/>
  <c r="AM266" i="12" s="1"/>
  <c r="AK274" i="12"/>
  <c r="AM274" i="12" s="1"/>
  <c r="AK282" i="12"/>
  <c r="AM282" i="12" s="1"/>
  <c r="AK290" i="12"/>
  <c r="AM290" i="12" s="1"/>
  <c r="AK298" i="12"/>
  <c r="AK306" i="12"/>
  <c r="AM306" i="12" s="1"/>
  <c r="AK314" i="12"/>
  <c r="AM314" i="12" s="1"/>
  <c r="AK322" i="12"/>
  <c r="AM322" i="12" s="1"/>
  <c r="AK330" i="12"/>
  <c r="AM330" i="12" s="1"/>
  <c r="AK338" i="12"/>
  <c r="AM338" i="12" s="1"/>
  <c r="AK346" i="12"/>
  <c r="AM346" i="12" s="1"/>
  <c r="AK354" i="12"/>
  <c r="AM354" i="12" s="1"/>
  <c r="AK362" i="12"/>
  <c r="AM362" i="12" s="1"/>
  <c r="AK370" i="12"/>
  <c r="AM370" i="12" s="1"/>
  <c r="AK378" i="12"/>
  <c r="AM378" i="12" s="1"/>
  <c r="AK386" i="12"/>
  <c r="AM386" i="12" s="1"/>
  <c r="AK394" i="12"/>
  <c r="AM394" i="12" s="1"/>
  <c r="AK402" i="12"/>
  <c r="AM402" i="12" s="1"/>
  <c r="AK410" i="12"/>
  <c r="AM410" i="12" s="1"/>
  <c r="AK418" i="12"/>
  <c r="AM418" i="12" s="1"/>
  <c r="AK426" i="12"/>
  <c r="AM426" i="12" s="1"/>
  <c r="AK434" i="12"/>
  <c r="AM434" i="12" s="1"/>
  <c r="AK442" i="12"/>
  <c r="AM442" i="12" s="1"/>
  <c r="AK450" i="12"/>
  <c r="AM450" i="12" s="1"/>
  <c r="AK458" i="12"/>
  <c r="AM458" i="12" s="1"/>
  <c r="AK466" i="12"/>
  <c r="AM466" i="12" s="1"/>
  <c r="AK474" i="12"/>
  <c r="AM474" i="12" s="1"/>
  <c r="AK482" i="12"/>
  <c r="AM482" i="12" s="1"/>
  <c r="AK490" i="12"/>
  <c r="AK498" i="12"/>
  <c r="AM498" i="12" s="1"/>
  <c r="AK506" i="12"/>
  <c r="AM506" i="12" s="1"/>
  <c r="AK11" i="12"/>
  <c r="AM11" i="12" s="1"/>
  <c r="AK19" i="12"/>
  <c r="AM19" i="12" s="1"/>
  <c r="AK27" i="12"/>
  <c r="AM27" i="12" s="1"/>
  <c r="AK35" i="12"/>
  <c r="AM35" i="12" s="1"/>
  <c r="AK43" i="12"/>
  <c r="AM43" i="12" s="1"/>
  <c r="AK51" i="12"/>
  <c r="AM51" i="12" s="1"/>
  <c r="AK59" i="12"/>
  <c r="AM59" i="12" s="1"/>
  <c r="AK67" i="12"/>
  <c r="AM67" i="12" s="1"/>
  <c r="AK75" i="12"/>
  <c r="AM75" i="12" s="1"/>
  <c r="AK83" i="12"/>
  <c r="AM83" i="12" s="1"/>
  <c r="AK91" i="12"/>
  <c r="AM91" i="12" s="1"/>
  <c r="AK99" i="12"/>
  <c r="AM99" i="12" s="1"/>
  <c r="AK107" i="12"/>
  <c r="AM107" i="12" s="1"/>
  <c r="AK115" i="12"/>
  <c r="AM115" i="12" s="1"/>
  <c r="AK123" i="12"/>
  <c r="AM123" i="12" s="1"/>
  <c r="AK131" i="12"/>
  <c r="AM131" i="12" s="1"/>
  <c r="AK139" i="12"/>
  <c r="AM139" i="12" s="1"/>
  <c r="AK147" i="12"/>
  <c r="AM147" i="12" s="1"/>
  <c r="AK155" i="12"/>
  <c r="AK163" i="12"/>
  <c r="AM163" i="12" s="1"/>
  <c r="AK171" i="12"/>
  <c r="AM171" i="12" s="1"/>
  <c r="AK179" i="12"/>
  <c r="AM179" i="12" s="1"/>
  <c r="AK187" i="12"/>
  <c r="AM187" i="12" s="1"/>
  <c r="AK195" i="12"/>
  <c r="AM195" i="12" s="1"/>
  <c r="AK203" i="12"/>
  <c r="AM203" i="12" s="1"/>
  <c r="AK211" i="12"/>
  <c r="AM211" i="12" s="1"/>
  <c r="AK219" i="12"/>
  <c r="AM219" i="12" s="1"/>
  <c r="AK227" i="12"/>
  <c r="AM227" i="12" s="1"/>
  <c r="AK235" i="12"/>
  <c r="AM235" i="12" s="1"/>
  <c r="AK243" i="12"/>
  <c r="AM243" i="12" s="1"/>
  <c r="AK251" i="12"/>
  <c r="AM251" i="12" s="1"/>
  <c r="AK259" i="12"/>
  <c r="AM259" i="12" s="1"/>
  <c r="AK267" i="12"/>
  <c r="AM267" i="12" s="1"/>
  <c r="AK275" i="12"/>
  <c r="AM275" i="12" s="1"/>
  <c r="AK283" i="12"/>
  <c r="AM283" i="12" s="1"/>
  <c r="AK291" i="12"/>
  <c r="AM291" i="12" s="1"/>
  <c r="AK299" i="12"/>
  <c r="AM299" i="12" s="1"/>
  <c r="AK307" i="12"/>
  <c r="AM307" i="12" s="1"/>
  <c r="AK315" i="12"/>
  <c r="AM315" i="12" s="1"/>
  <c r="AK323" i="12"/>
  <c r="AM323" i="12" s="1"/>
  <c r="AK331" i="12"/>
  <c r="AM331" i="12" s="1"/>
  <c r="AK339" i="12"/>
  <c r="AM339" i="12" s="1"/>
  <c r="AK347" i="12"/>
  <c r="AM347" i="12" s="1"/>
  <c r="AK355" i="12"/>
  <c r="AM355" i="12" s="1"/>
  <c r="AK363" i="12"/>
  <c r="AM363" i="12" s="1"/>
  <c r="AK371" i="12"/>
  <c r="AM371" i="12" s="1"/>
  <c r="AK379" i="12"/>
  <c r="AM379" i="12" s="1"/>
  <c r="AK387" i="12"/>
  <c r="AM387" i="12" s="1"/>
  <c r="AK395" i="12"/>
  <c r="AM395" i="12" s="1"/>
  <c r="AK403" i="12"/>
  <c r="AM403" i="12" s="1"/>
  <c r="AK411" i="12"/>
  <c r="AM411" i="12" s="1"/>
  <c r="AK419" i="12"/>
  <c r="AM419" i="12" s="1"/>
  <c r="AK427" i="12"/>
  <c r="AM427" i="12" s="1"/>
  <c r="AK435" i="12"/>
  <c r="AM435" i="12" s="1"/>
  <c r="AK443" i="12"/>
  <c r="AM443" i="12" s="1"/>
  <c r="AK451" i="12"/>
  <c r="AM451" i="12" s="1"/>
  <c r="AK459" i="12"/>
  <c r="AM459" i="12" s="1"/>
  <c r="AK467" i="12"/>
  <c r="AM467" i="12" s="1"/>
  <c r="AK475" i="12"/>
  <c r="AM475" i="12" s="1"/>
  <c r="AK483" i="12"/>
  <c r="AM483" i="12" s="1"/>
  <c r="AK491" i="12"/>
  <c r="AM491" i="12" s="1"/>
  <c r="AK499" i="12"/>
  <c r="AK507" i="12"/>
  <c r="AM507" i="12" s="1"/>
  <c r="AK14" i="12"/>
  <c r="AM14" i="12" s="1"/>
  <c r="AK22" i="12"/>
  <c r="AM22" i="12" s="1"/>
  <c r="AK30" i="12"/>
  <c r="AM30" i="12" s="1"/>
  <c r="AK38" i="12"/>
  <c r="AM38" i="12" s="1"/>
  <c r="AK46" i="12"/>
  <c r="AM46" i="12" s="1"/>
  <c r="AK54" i="12"/>
  <c r="AM54" i="12" s="1"/>
  <c r="AK62" i="12"/>
  <c r="AM62" i="12" s="1"/>
  <c r="AK70" i="12"/>
  <c r="AM70" i="12" s="1"/>
  <c r="AK78" i="12"/>
  <c r="AM78" i="12" s="1"/>
  <c r="AK86" i="12"/>
  <c r="AK94" i="12"/>
  <c r="AM94" i="12" s="1"/>
  <c r="AK102" i="12"/>
  <c r="AM102" i="12" s="1"/>
  <c r="AK110" i="12"/>
  <c r="AM110" i="12" s="1"/>
  <c r="AK118" i="12"/>
  <c r="AM118" i="12" s="1"/>
  <c r="AK126" i="12"/>
  <c r="AM126" i="12" s="1"/>
  <c r="AK134" i="12"/>
  <c r="AM134" i="12" s="1"/>
  <c r="AK142" i="12"/>
  <c r="AM142" i="12" s="1"/>
  <c r="AK150" i="12"/>
  <c r="AM150" i="12" s="1"/>
  <c r="AK158" i="12"/>
  <c r="AM158" i="12" s="1"/>
  <c r="AK166" i="12"/>
  <c r="AM166" i="12" s="1"/>
  <c r="AK174" i="12"/>
  <c r="AM174" i="12" s="1"/>
  <c r="AK182" i="12"/>
  <c r="AM182" i="12" s="1"/>
  <c r="AK190" i="12"/>
  <c r="AM190" i="12" s="1"/>
  <c r="AK198" i="12"/>
  <c r="AM198" i="12" s="1"/>
  <c r="AK206" i="12"/>
  <c r="AK214" i="12"/>
  <c r="AM214" i="12" s="1"/>
  <c r="AK222" i="12"/>
  <c r="AM222" i="12" s="1"/>
  <c r="AK230" i="12"/>
  <c r="AK238" i="12"/>
  <c r="AM238" i="12" s="1"/>
  <c r="AK246" i="12"/>
  <c r="AM246" i="12" s="1"/>
  <c r="AK254" i="12"/>
  <c r="AM254" i="12" s="1"/>
  <c r="AK262" i="12"/>
  <c r="AM262" i="12" s="1"/>
  <c r="AK270" i="12"/>
  <c r="AM270" i="12" s="1"/>
  <c r="AK278" i="12"/>
  <c r="AM278" i="12" s="1"/>
  <c r="AK286" i="12"/>
  <c r="AM286" i="12" s="1"/>
  <c r="AK294" i="12"/>
  <c r="AM294" i="12" s="1"/>
  <c r="AK302" i="12"/>
  <c r="AM302" i="12" s="1"/>
  <c r="AK310" i="12"/>
  <c r="AM310" i="12" s="1"/>
  <c r="AK318" i="12"/>
  <c r="AM318" i="12" s="1"/>
  <c r="AK326" i="12"/>
  <c r="AM326" i="12" s="1"/>
  <c r="AK334" i="12"/>
  <c r="AM334" i="12" s="1"/>
  <c r="AK342" i="12"/>
  <c r="AM342" i="12" s="1"/>
  <c r="AK350" i="12"/>
  <c r="AK358" i="12"/>
  <c r="AM358" i="12" s="1"/>
  <c r="AK366" i="12"/>
  <c r="AM366" i="12" s="1"/>
  <c r="AK374" i="12"/>
  <c r="AM374" i="12" s="1"/>
  <c r="AK382" i="12"/>
  <c r="AM382" i="12" s="1"/>
  <c r="AK390" i="12"/>
  <c r="AM390" i="12" s="1"/>
  <c r="AK398" i="12"/>
  <c r="AM398" i="12" s="1"/>
  <c r="AK406" i="12"/>
  <c r="AM406" i="12" s="1"/>
  <c r="AK414" i="12"/>
  <c r="AM414" i="12" s="1"/>
  <c r="AK422" i="12"/>
  <c r="AM422" i="12" s="1"/>
  <c r="AK430" i="12"/>
  <c r="AM430" i="12" s="1"/>
  <c r="AK438" i="12"/>
  <c r="AM438" i="12" s="1"/>
  <c r="AK446" i="12"/>
  <c r="AM446" i="12" s="1"/>
  <c r="AK454" i="12"/>
  <c r="AM454" i="12" s="1"/>
  <c r="AK462" i="12"/>
  <c r="AM462" i="12" s="1"/>
  <c r="AK470" i="12"/>
  <c r="AM470" i="12" s="1"/>
  <c r="AK478" i="12"/>
  <c r="AM478" i="12" s="1"/>
  <c r="AK486" i="12"/>
  <c r="AM486" i="12" s="1"/>
  <c r="AK494" i="12"/>
  <c r="AM494" i="12" s="1"/>
  <c r="AK502" i="12"/>
  <c r="AM502" i="12" s="1"/>
  <c r="AK510" i="12"/>
  <c r="AM510" i="12" s="1"/>
  <c r="AK20" i="12"/>
  <c r="AM20" i="12" s="1"/>
  <c r="AK36" i="12"/>
  <c r="AM36" i="12" s="1"/>
  <c r="AK52" i="12"/>
  <c r="AM52" i="12" s="1"/>
  <c r="AK68" i="12"/>
  <c r="AM68" i="12" s="1"/>
  <c r="AK84" i="12"/>
  <c r="AM84" i="12" s="1"/>
  <c r="AK100" i="12"/>
  <c r="AM100" i="12" s="1"/>
  <c r="AK116" i="12"/>
  <c r="AM116" i="12" s="1"/>
  <c r="AK132" i="12"/>
  <c r="AM132" i="12" s="1"/>
  <c r="AK148" i="12"/>
  <c r="AK164" i="12"/>
  <c r="AM164" i="12" s="1"/>
  <c r="AK180" i="12"/>
  <c r="AM180" i="12" s="1"/>
  <c r="AK196" i="12"/>
  <c r="AM196" i="12" s="1"/>
  <c r="AK212" i="12"/>
  <c r="AM212" i="12" s="1"/>
  <c r="AK228" i="12"/>
  <c r="AM228" i="12" s="1"/>
  <c r="AK244" i="12"/>
  <c r="AK260" i="12"/>
  <c r="AM260" i="12" s="1"/>
  <c r="AK276" i="12"/>
  <c r="AM276" i="12" s="1"/>
  <c r="AK292" i="12"/>
  <c r="AM292" i="12" s="1"/>
  <c r="AK308" i="12"/>
  <c r="AM308" i="12" s="1"/>
  <c r="AK324" i="12"/>
  <c r="AM324" i="12" s="1"/>
  <c r="AK340" i="12"/>
  <c r="AM340" i="12" s="1"/>
  <c r="AK356" i="12"/>
  <c r="AM356" i="12" s="1"/>
  <c r="AK372" i="12"/>
  <c r="AM372" i="12" s="1"/>
  <c r="AK388" i="12"/>
  <c r="AM388" i="12" s="1"/>
  <c r="AK404" i="12"/>
  <c r="AM404" i="12" s="1"/>
  <c r="AK420" i="12"/>
  <c r="AM420" i="12" s="1"/>
  <c r="AK436" i="12"/>
  <c r="AM436" i="12" s="1"/>
  <c r="AK452" i="12"/>
  <c r="AM452" i="12" s="1"/>
  <c r="AK468" i="12"/>
  <c r="AM468" i="12" s="1"/>
  <c r="AK484" i="12"/>
  <c r="AM484" i="12" s="1"/>
  <c r="AK500" i="12"/>
  <c r="AM500" i="12" s="1"/>
  <c r="AK72" i="12"/>
  <c r="AM72" i="12" s="1"/>
  <c r="AK136" i="12"/>
  <c r="AM136" i="12" s="1"/>
  <c r="AK216" i="12"/>
  <c r="AM216" i="12" s="1"/>
  <c r="AK264" i="12"/>
  <c r="AM264" i="12" s="1"/>
  <c r="AK312" i="12"/>
  <c r="AM312" i="12" s="1"/>
  <c r="AK360" i="12"/>
  <c r="AM360" i="12" s="1"/>
  <c r="AK424" i="12"/>
  <c r="AM424" i="12" s="1"/>
  <c r="AK472" i="12"/>
  <c r="AM472" i="12" s="1"/>
  <c r="AK109" i="12"/>
  <c r="AM109" i="12" s="1"/>
  <c r="AK221" i="12"/>
  <c r="AM221" i="12" s="1"/>
  <c r="AK301" i="12"/>
  <c r="AM301" i="12" s="1"/>
  <c r="AK365" i="12"/>
  <c r="AM365" i="12" s="1"/>
  <c r="AK429" i="12"/>
  <c r="AM429" i="12" s="1"/>
  <c r="AK493" i="12"/>
  <c r="AM493" i="12" s="1"/>
  <c r="AK21" i="12"/>
  <c r="AM21" i="12" s="1"/>
  <c r="AK37" i="12"/>
  <c r="AM37" i="12" s="1"/>
  <c r="AK53" i="12"/>
  <c r="AM53" i="12" s="1"/>
  <c r="AK69" i="12"/>
  <c r="AM69" i="12" s="1"/>
  <c r="AK85" i="12"/>
  <c r="AM85" i="12" s="1"/>
  <c r="AK101" i="12"/>
  <c r="AK117" i="12"/>
  <c r="AM117" i="12" s="1"/>
  <c r="AK133" i="12"/>
  <c r="AM133" i="12" s="1"/>
  <c r="AK149" i="12"/>
  <c r="AK165" i="12"/>
  <c r="AM165" i="12" s="1"/>
  <c r="AK181" i="12"/>
  <c r="AM181" i="12" s="1"/>
  <c r="AK197" i="12"/>
  <c r="AM197" i="12" s="1"/>
  <c r="AK213" i="12"/>
  <c r="AM213" i="12" s="1"/>
  <c r="AK229" i="12"/>
  <c r="AM229" i="12" s="1"/>
  <c r="AK245" i="12"/>
  <c r="AM245" i="12" s="1"/>
  <c r="AK261" i="12"/>
  <c r="AK277" i="12"/>
  <c r="AM277" i="12" s="1"/>
  <c r="AK293" i="12"/>
  <c r="AK309" i="12"/>
  <c r="AM309" i="12" s="1"/>
  <c r="AK325" i="12"/>
  <c r="AM325" i="12" s="1"/>
  <c r="AK341" i="12"/>
  <c r="AM341" i="12" s="1"/>
  <c r="AK357" i="12"/>
  <c r="AM357" i="12" s="1"/>
  <c r="AK373" i="12"/>
  <c r="AM373" i="12" s="1"/>
  <c r="AK389" i="12"/>
  <c r="AM389" i="12" s="1"/>
  <c r="AK405" i="12"/>
  <c r="AM405" i="12" s="1"/>
  <c r="AK421" i="12"/>
  <c r="AM421" i="12" s="1"/>
  <c r="AK437" i="12"/>
  <c r="AM437" i="12" s="1"/>
  <c r="AK453" i="12"/>
  <c r="AM453" i="12" s="1"/>
  <c r="AK469" i="12"/>
  <c r="AM469" i="12" s="1"/>
  <c r="AK485" i="12"/>
  <c r="AM485" i="12" s="1"/>
  <c r="AK501" i="12"/>
  <c r="AM501" i="12" s="1"/>
  <c r="AK24" i="12"/>
  <c r="AM24" i="12" s="1"/>
  <c r="AK40" i="12"/>
  <c r="AK88" i="12"/>
  <c r="AM88" i="12" s="1"/>
  <c r="AK120" i="12"/>
  <c r="AM120" i="12" s="1"/>
  <c r="AK152" i="12"/>
  <c r="AM152" i="12" s="1"/>
  <c r="AK200" i="12"/>
  <c r="AM200" i="12" s="1"/>
  <c r="AK248" i="12"/>
  <c r="AM248" i="12" s="1"/>
  <c r="AK296" i="12"/>
  <c r="AM296" i="12" s="1"/>
  <c r="AK344" i="12"/>
  <c r="AM344" i="12" s="1"/>
  <c r="AK392" i="12"/>
  <c r="AM392" i="12" s="1"/>
  <c r="AK440" i="12"/>
  <c r="AM440" i="12" s="1"/>
  <c r="AK488" i="12"/>
  <c r="AM488" i="12" s="1"/>
  <c r="AK7" i="12"/>
  <c r="AM7" i="12" s="1"/>
  <c r="AK23" i="12"/>
  <c r="AM23" i="12" s="1"/>
  <c r="AK39" i="12"/>
  <c r="AM39" i="12" s="1"/>
  <c r="AK55" i="12"/>
  <c r="AM55" i="12" s="1"/>
  <c r="AK71" i="12"/>
  <c r="AM71" i="12" s="1"/>
  <c r="AK87" i="12"/>
  <c r="AM87" i="12" s="1"/>
  <c r="AK103" i="12"/>
  <c r="AM103" i="12" s="1"/>
  <c r="AK119" i="12"/>
  <c r="AM119" i="12" s="1"/>
  <c r="AK135" i="12"/>
  <c r="AM135" i="12" s="1"/>
  <c r="AK151" i="12"/>
  <c r="AK167" i="12"/>
  <c r="AM167" i="12" s="1"/>
  <c r="AK183" i="12"/>
  <c r="AM183" i="12" s="1"/>
  <c r="AK199" i="12"/>
  <c r="AM199" i="12" s="1"/>
  <c r="AK215" i="12"/>
  <c r="AM215" i="12" s="1"/>
  <c r="AK231" i="12"/>
  <c r="AM231" i="12" s="1"/>
  <c r="AK247" i="12"/>
  <c r="AM247" i="12" s="1"/>
  <c r="AK263" i="12"/>
  <c r="AM263" i="12" s="1"/>
  <c r="AK279" i="12"/>
  <c r="AM279" i="12" s="1"/>
  <c r="AK295" i="12"/>
  <c r="AM295" i="12" s="1"/>
  <c r="AK311" i="12"/>
  <c r="AM311" i="12" s="1"/>
  <c r="AK327" i="12"/>
  <c r="AM327" i="12" s="1"/>
  <c r="AK343" i="12"/>
  <c r="AM343" i="12" s="1"/>
  <c r="AK359" i="12"/>
  <c r="AM359" i="12" s="1"/>
  <c r="AK375" i="12"/>
  <c r="AM375" i="12" s="1"/>
  <c r="AK391" i="12"/>
  <c r="AM391" i="12" s="1"/>
  <c r="AK407" i="12"/>
  <c r="AM407" i="12" s="1"/>
  <c r="AK423" i="12"/>
  <c r="AM423" i="12" s="1"/>
  <c r="AK439" i="12"/>
  <c r="AM439" i="12" s="1"/>
  <c r="AK455" i="12"/>
  <c r="AM455" i="12" s="1"/>
  <c r="AK471" i="12"/>
  <c r="AM471" i="12" s="1"/>
  <c r="AK487" i="12"/>
  <c r="AM487" i="12" s="1"/>
  <c r="AK503" i="12"/>
  <c r="AM503" i="12" s="1"/>
  <c r="AK8" i="12"/>
  <c r="AM8" i="12" s="1"/>
  <c r="AK56" i="12"/>
  <c r="AM56" i="12" s="1"/>
  <c r="AK104" i="12"/>
  <c r="AM104" i="12" s="1"/>
  <c r="AK168" i="12"/>
  <c r="AM168" i="12" s="1"/>
  <c r="AK232" i="12"/>
  <c r="AM232" i="12" s="1"/>
  <c r="AK280" i="12"/>
  <c r="AM280" i="12" s="1"/>
  <c r="AK328" i="12"/>
  <c r="AM328" i="12" s="1"/>
  <c r="AK408" i="12"/>
  <c r="AM408" i="12" s="1"/>
  <c r="AK456" i="12"/>
  <c r="AM456" i="12" s="1"/>
  <c r="AK504" i="12"/>
  <c r="AM504" i="12" s="1"/>
  <c r="AK77" i="12"/>
  <c r="AM77" i="12" s="1"/>
  <c r="AK189" i="12"/>
  <c r="AM189" i="12" s="1"/>
  <c r="AK269" i="12"/>
  <c r="AM269" i="12" s="1"/>
  <c r="AK333" i="12"/>
  <c r="AM333" i="12" s="1"/>
  <c r="AK413" i="12"/>
  <c r="AM413" i="12" s="1"/>
  <c r="AK477" i="12"/>
  <c r="AM477" i="12" s="1"/>
  <c r="AK184" i="12"/>
  <c r="AM184" i="12" s="1"/>
  <c r="AK376" i="12"/>
  <c r="AM376" i="12" s="1"/>
  <c r="AK13" i="12"/>
  <c r="AM13" i="12" s="1"/>
  <c r="AK29" i="12"/>
  <c r="AK45" i="12"/>
  <c r="AM45" i="12" s="1"/>
  <c r="AK61" i="12"/>
  <c r="AM61" i="12" s="1"/>
  <c r="AK93" i="12"/>
  <c r="AM93" i="12" s="1"/>
  <c r="AK125" i="12"/>
  <c r="AM125" i="12" s="1"/>
  <c r="AK157" i="12"/>
  <c r="AM157" i="12" s="1"/>
  <c r="AK173" i="12"/>
  <c r="AK205" i="12"/>
  <c r="AM205" i="12" s="1"/>
  <c r="AK253" i="12"/>
  <c r="AM253" i="12" s="1"/>
  <c r="AK285" i="12"/>
  <c r="AM285" i="12" s="1"/>
  <c r="AK349" i="12"/>
  <c r="AM349" i="12" s="1"/>
  <c r="AK397" i="12"/>
  <c r="AM397" i="12" s="1"/>
  <c r="AK445" i="12"/>
  <c r="AM445" i="12" s="1"/>
  <c r="AK509" i="12"/>
  <c r="AM509" i="12" s="1"/>
  <c r="AK15" i="12"/>
  <c r="AM15" i="12" s="1"/>
  <c r="AK47" i="12"/>
  <c r="AM47" i="12" s="1"/>
  <c r="AK79" i="12"/>
  <c r="AM79" i="12" s="1"/>
  <c r="AK111" i="12"/>
  <c r="AM111" i="12" s="1"/>
  <c r="AK143" i="12"/>
  <c r="AM143" i="12" s="1"/>
  <c r="AK191" i="12"/>
  <c r="AM191" i="12" s="1"/>
  <c r="AK223" i="12"/>
  <c r="AM223" i="12" s="1"/>
  <c r="AK255" i="12"/>
  <c r="AM255" i="12" s="1"/>
  <c r="AK287" i="12"/>
  <c r="AM287" i="12" s="1"/>
  <c r="AK319" i="12"/>
  <c r="AM319" i="12" s="1"/>
  <c r="AK351" i="12"/>
  <c r="AM351" i="12" s="1"/>
  <c r="AK367" i="12"/>
  <c r="AM367" i="12" s="1"/>
  <c r="AK399" i="12"/>
  <c r="AK431" i="12"/>
  <c r="AM431" i="12" s="1"/>
  <c r="AK12" i="12"/>
  <c r="AM12" i="12" s="1"/>
  <c r="AK28" i="12"/>
  <c r="AM28" i="12" s="1"/>
  <c r="AK44" i="12"/>
  <c r="AM44" i="12" s="1"/>
  <c r="AK60" i="12"/>
  <c r="AM60" i="12" s="1"/>
  <c r="AK76" i="12"/>
  <c r="AM76" i="12" s="1"/>
  <c r="AK92" i="12"/>
  <c r="AM92" i="12" s="1"/>
  <c r="AK108" i="12"/>
  <c r="AM108" i="12" s="1"/>
  <c r="AK124" i="12"/>
  <c r="AM124" i="12" s="1"/>
  <c r="AK140" i="12"/>
  <c r="AM140" i="12" s="1"/>
  <c r="AK156" i="12"/>
  <c r="AM156" i="12" s="1"/>
  <c r="AK172" i="12"/>
  <c r="AM172" i="12" s="1"/>
  <c r="AK188" i="12"/>
  <c r="AM188" i="12" s="1"/>
  <c r="AK204" i="12"/>
  <c r="AM204" i="12" s="1"/>
  <c r="AK220" i="12"/>
  <c r="AM220" i="12" s="1"/>
  <c r="AK236" i="12"/>
  <c r="AM236" i="12" s="1"/>
  <c r="AK252" i="12"/>
  <c r="AM252" i="12" s="1"/>
  <c r="AK268" i="12"/>
  <c r="AM268" i="12" s="1"/>
  <c r="AK284" i="12"/>
  <c r="AM284" i="12" s="1"/>
  <c r="AK300" i="12"/>
  <c r="AM300" i="12" s="1"/>
  <c r="AK316" i="12"/>
  <c r="AM316" i="12" s="1"/>
  <c r="AK332" i="12"/>
  <c r="AM332" i="12" s="1"/>
  <c r="AK348" i="12"/>
  <c r="AM348" i="12" s="1"/>
  <c r="AK364" i="12"/>
  <c r="AM364" i="12" s="1"/>
  <c r="AK380" i="12"/>
  <c r="AK396" i="12"/>
  <c r="AM396" i="12" s="1"/>
  <c r="AK412" i="12"/>
  <c r="AK428" i="12"/>
  <c r="AM428" i="12" s="1"/>
  <c r="AK444" i="12"/>
  <c r="AM444" i="12" s="1"/>
  <c r="AK460" i="12"/>
  <c r="AM460" i="12" s="1"/>
  <c r="AK476" i="12"/>
  <c r="AK492" i="12"/>
  <c r="AM492" i="12" s="1"/>
  <c r="AK508" i="12"/>
  <c r="AM508" i="12" s="1"/>
  <c r="AK141" i="12"/>
  <c r="AM141" i="12" s="1"/>
  <c r="AK237" i="12"/>
  <c r="AM237" i="12" s="1"/>
  <c r="AK317" i="12"/>
  <c r="AM317" i="12" s="1"/>
  <c r="AK381" i="12"/>
  <c r="AM381" i="12" s="1"/>
  <c r="AK461" i="12"/>
  <c r="AM461" i="12" s="1"/>
  <c r="AK31" i="12"/>
  <c r="AM31" i="12" s="1"/>
  <c r="AK63" i="12"/>
  <c r="AM63" i="12" s="1"/>
  <c r="AK95" i="12"/>
  <c r="AM95" i="12" s="1"/>
  <c r="AK127" i="12"/>
  <c r="AM127" i="12" s="1"/>
  <c r="AK159" i="12"/>
  <c r="AM159" i="12" s="1"/>
  <c r="AK175" i="12"/>
  <c r="AM175" i="12" s="1"/>
  <c r="AK207" i="12"/>
  <c r="AM207" i="12" s="1"/>
  <c r="AK239" i="12"/>
  <c r="AM239" i="12" s="1"/>
  <c r="AK271" i="12"/>
  <c r="AM271" i="12" s="1"/>
  <c r="AK303" i="12"/>
  <c r="AM303" i="12" s="1"/>
  <c r="AK335" i="12"/>
  <c r="AM335" i="12" s="1"/>
  <c r="AK383" i="12"/>
  <c r="AM383" i="12" s="1"/>
  <c r="AK415" i="12"/>
  <c r="AM415" i="12" s="1"/>
  <c r="AK463" i="12"/>
  <c r="AM463" i="12" s="1"/>
  <c r="AK352" i="12"/>
  <c r="AM352" i="12" s="1"/>
  <c r="AK224" i="12"/>
  <c r="AM224" i="12" s="1"/>
  <c r="AK96" i="12"/>
  <c r="AM96" i="12" s="1"/>
  <c r="Q96" i="15"/>
  <c r="AE96" i="15" s="1"/>
  <c r="AF96" i="15"/>
  <c r="Q64" i="15"/>
  <c r="AF64" i="15"/>
  <c r="Q32" i="15"/>
  <c r="AF32" i="15"/>
  <c r="Q8" i="15"/>
  <c r="AF8" i="15"/>
  <c r="Q224" i="16"/>
  <c r="AE224" i="16" s="1"/>
  <c r="AF224" i="16"/>
  <c r="AF208" i="16"/>
  <c r="Q208" i="16"/>
  <c r="AF176" i="16"/>
  <c r="Q176" i="16"/>
  <c r="Q152" i="16"/>
  <c r="AE152" i="16" s="1"/>
  <c r="AF152" i="16"/>
  <c r="Q120" i="16"/>
  <c r="AE120" i="16" s="1"/>
  <c r="AF120" i="16"/>
  <c r="Q88" i="16"/>
  <c r="AF88" i="16"/>
  <c r="Q56" i="16"/>
  <c r="AE56" i="16" s="1"/>
  <c r="AF56" i="16"/>
  <c r="AF16" i="16"/>
  <c r="Q16" i="16"/>
  <c r="AE16" i="16" s="1"/>
  <c r="Q417" i="12"/>
  <c r="AE417" i="12" s="1"/>
  <c r="AF417" i="12"/>
  <c r="Q385" i="12"/>
  <c r="AE385" i="12" s="1"/>
  <c r="AF385" i="12"/>
  <c r="Q361" i="12"/>
  <c r="AE361" i="12" s="1"/>
  <c r="AF361" i="12"/>
  <c r="AF329" i="12"/>
  <c r="Q329" i="12"/>
  <c r="Q297" i="12"/>
  <c r="AE297" i="12" s="1"/>
  <c r="AF297" i="12"/>
  <c r="Q265" i="12"/>
  <c r="AE265" i="12" s="1"/>
  <c r="AF265" i="12"/>
  <c r="Q241" i="12"/>
  <c r="AE241" i="12" s="1"/>
  <c r="AF241" i="12"/>
  <c r="Q209" i="12"/>
  <c r="AE209" i="12" s="1"/>
  <c r="AF209" i="12"/>
  <c r="AF169" i="12"/>
  <c r="Q169" i="12"/>
  <c r="Q137" i="12"/>
  <c r="AF137" i="12"/>
  <c r="Q105" i="12"/>
  <c r="AE105" i="12" s="1"/>
  <c r="AF105" i="12"/>
  <c r="Q73" i="12"/>
  <c r="AE73" i="12" s="1"/>
  <c r="AF73" i="12"/>
  <c r="AF41" i="12"/>
  <c r="Q41" i="12"/>
  <c r="Q25" i="14"/>
  <c r="AE25" i="14" s="1"/>
  <c r="AF25" i="14"/>
  <c r="Q24" i="13"/>
  <c r="AE24" i="13" s="1"/>
  <c r="AF24" i="13"/>
  <c r="Q496" i="12"/>
  <c r="AE496" i="12" s="1"/>
  <c r="AF496" i="12"/>
  <c r="AF464" i="12"/>
  <c r="Q464" i="12"/>
  <c r="AF432" i="12"/>
  <c r="Q432" i="12"/>
  <c r="AE432" i="12" s="1"/>
  <c r="Q384" i="12"/>
  <c r="AE384" i="12" s="1"/>
  <c r="AF384" i="12"/>
  <c r="AF344" i="12"/>
  <c r="Q344" i="12"/>
  <c r="Q312" i="12"/>
  <c r="AF312" i="12"/>
  <c r="AF280" i="12"/>
  <c r="Q280" i="12"/>
  <c r="AE280" i="12" s="1"/>
  <c r="Q248" i="12"/>
  <c r="AF248" i="12"/>
  <c r="AF216" i="12"/>
  <c r="Q216" i="12"/>
  <c r="Q184" i="12"/>
  <c r="AE184" i="12" s="1"/>
  <c r="AF184" i="12"/>
  <c r="AF152" i="12"/>
  <c r="Q152" i="12"/>
  <c r="AE152" i="12" s="1"/>
  <c r="Q120" i="12"/>
  <c r="AF120" i="12"/>
  <c r="Q88" i="12"/>
  <c r="AF88" i="12"/>
  <c r="AF48" i="12"/>
  <c r="Q48" i="12"/>
  <c r="AE48" i="12" s="1"/>
  <c r="Q16" i="12"/>
  <c r="AE16" i="12" s="1"/>
  <c r="AF16" i="12"/>
  <c r="Q16" i="14"/>
  <c r="AF16" i="14"/>
  <c r="AF23" i="13"/>
  <c r="Q23" i="13"/>
  <c r="AE23" i="13" s="1"/>
  <c r="Q105" i="15"/>
  <c r="AF105" i="15"/>
  <c r="Q97" i="15"/>
  <c r="AE97" i="15" s="1"/>
  <c r="AF97" i="15"/>
  <c r="Q89" i="15"/>
  <c r="AF89" i="15"/>
  <c r="AF81" i="15"/>
  <c r="Q81" i="15"/>
  <c r="AE81" i="15" s="1"/>
  <c r="Q73" i="15"/>
  <c r="AF73" i="15"/>
  <c r="Q65" i="15"/>
  <c r="AF65" i="15"/>
  <c r="Q57" i="15"/>
  <c r="AE57" i="15" s="1"/>
  <c r="AF57" i="15"/>
  <c r="Q49" i="15"/>
  <c r="AF49" i="15"/>
  <c r="Q41" i="15"/>
  <c r="AF41" i="15"/>
  <c r="Q33" i="15"/>
  <c r="AF33" i="15"/>
  <c r="Q25" i="15"/>
  <c r="AE25" i="15" s="1"/>
  <c r="AF25" i="15"/>
  <c r="Q17" i="15"/>
  <c r="AE17" i="15" s="1"/>
  <c r="AF17" i="15"/>
  <c r="Q9" i="15"/>
  <c r="AE9" i="15" s="1"/>
  <c r="AF9" i="15"/>
  <c r="AK448" i="12"/>
  <c r="AM448" i="12" s="1"/>
  <c r="AK336" i="12"/>
  <c r="AM336" i="12" s="1"/>
  <c r="AK208" i="12"/>
  <c r="AM208" i="12" s="1"/>
  <c r="AK80" i="12"/>
  <c r="AM80" i="12" s="1"/>
  <c r="AF247" i="16"/>
  <c r="Q247" i="16"/>
  <c r="AE247" i="16" s="1"/>
  <c r="Q231" i="16"/>
  <c r="AF231" i="16"/>
  <c r="Q215" i="16"/>
  <c r="AF215" i="16"/>
  <c r="Q199" i="16"/>
  <c r="AE199" i="16" s="1"/>
  <c r="AF199" i="16"/>
  <c r="AF183" i="16"/>
  <c r="Q183" i="16"/>
  <c r="Q167" i="16"/>
  <c r="AE167" i="16" s="1"/>
  <c r="AF167" i="16"/>
  <c r="Q151" i="16"/>
  <c r="AE151" i="16" s="1"/>
  <c r="AF151" i="16"/>
  <c r="Q135" i="16"/>
  <c r="AE135" i="16" s="1"/>
  <c r="AF135" i="16"/>
  <c r="Q119" i="16"/>
  <c r="AE119" i="16" s="1"/>
  <c r="AF119" i="16"/>
  <c r="Q103" i="16"/>
  <c r="AE103" i="16" s="1"/>
  <c r="AF103" i="16"/>
  <c r="Q87" i="16"/>
  <c r="AF87" i="16"/>
  <c r="Q71" i="16"/>
  <c r="AE71" i="16" s="1"/>
  <c r="AF71" i="16"/>
  <c r="Q55" i="16"/>
  <c r="AE55" i="16" s="1"/>
  <c r="AF55" i="16"/>
  <c r="AF39" i="16"/>
  <c r="Q39" i="16"/>
  <c r="AF23" i="16"/>
  <c r="Q23" i="16"/>
  <c r="Q7" i="16"/>
  <c r="AE7" i="16" s="1"/>
  <c r="AF7" i="16"/>
  <c r="Q495" i="12"/>
  <c r="AF495" i="12"/>
  <c r="AF463" i="12"/>
  <c r="Q463" i="12"/>
  <c r="AE463" i="12" s="1"/>
  <c r="AF431" i="12"/>
  <c r="Q431" i="12"/>
  <c r="Q407" i="12"/>
  <c r="AE407" i="12" s="1"/>
  <c r="AF407" i="12"/>
  <c r="Q375" i="12"/>
  <c r="AE375" i="12" s="1"/>
  <c r="AF375" i="12"/>
  <c r="AF343" i="12"/>
  <c r="Q343" i="12"/>
  <c r="AF311" i="12"/>
  <c r="Q311" i="12"/>
  <c r="Q279" i="12"/>
  <c r="AE279" i="12" s="1"/>
  <c r="AF279" i="12"/>
  <c r="Q247" i="12"/>
  <c r="AE247" i="12" s="1"/>
  <c r="AF247" i="12"/>
  <c r="Q215" i="12"/>
  <c r="AF215" i="12"/>
  <c r="Q167" i="12"/>
  <c r="AE167" i="12" s="1"/>
  <c r="AF167" i="12"/>
  <c r="Q103" i="12"/>
  <c r="AE103" i="12" s="1"/>
  <c r="AF103" i="12"/>
  <c r="Q71" i="12"/>
  <c r="AE71" i="12" s="1"/>
  <c r="AF71" i="12"/>
  <c r="Q39" i="12"/>
  <c r="AE39" i="12" s="1"/>
  <c r="AF39" i="12"/>
  <c r="Q15" i="12"/>
  <c r="AE15" i="12" s="1"/>
  <c r="AF15" i="12"/>
  <c r="Q39" i="14"/>
  <c r="AE39" i="14" s="1"/>
  <c r="AF39" i="14"/>
  <c r="Q7" i="14"/>
  <c r="AF7" i="14"/>
  <c r="Q22" i="13"/>
  <c r="AE22" i="13" s="1"/>
  <c r="AF22" i="13"/>
  <c r="Q478" i="12"/>
  <c r="AE478" i="12" s="1"/>
  <c r="AF478" i="12"/>
  <c r="AF454" i="12"/>
  <c r="Q454" i="12"/>
  <c r="AE454" i="12" s="1"/>
  <c r="Q422" i="12"/>
  <c r="AF422" i="12"/>
  <c r="AF390" i="12"/>
  <c r="Q390" i="12"/>
  <c r="AE390" i="12" s="1"/>
  <c r="AF358" i="12"/>
  <c r="Q358" i="12"/>
  <c r="AE358" i="12" s="1"/>
  <c r="Q326" i="12"/>
  <c r="AE326" i="12" s="1"/>
  <c r="AF326" i="12"/>
  <c r="Q294" i="12"/>
  <c r="AE294" i="12" s="1"/>
  <c r="AF294" i="12"/>
  <c r="Q262" i="12"/>
  <c r="AF262" i="12"/>
  <c r="Q206" i="12"/>
  <c r="AF206" i="12"/>
  <c r="Q174" i="12"/>
  <c r="AE174" i="12" s="1"/>
  <c r="AF174" i="12"/>
  <c r="AF142" i="12"/>
  <c r="Q142" i="12"/>
  <c r="AE142" i="12" s="1"/>
  <c r="Q110" i="12"/>
  <c r="AE110" i="12" s="1"/>
  <c r="AF110" i="12"/>
  <c r="AF86" i="12"/>
  <c r="Q86" i="12"/>
  <c r="AE86" i="12" s="1"/>
  <c r="Q54" i="12"/>
  <c r="AE54" i="12" s="1"/>
  <c r="AF54" i="12"/>
  <c r="AF22" i="12"/>
  <c r="Q22" i="12"/>
  <c r="AK22" i="13"/>
  <c r="AM22" i="13" s="1"/>
  <c r="Q30" i="14"/>
  <c r="AF30" i="14"/>
  <c r="Q102" i="15"/>
  <c r="AF102" i="15"/>
  <c r="Q94" i="15"/>
  <c r="AE94" i="15" s="1"/>
  <c r="AF94" i="15"/>
  <c r="Q86" i="15"/>
  <c r="AE86" i="15" s="1"/>
  <c r="AF86" i="15"/>
  <c r="Q78" i="15"/>
  <c r="AE78" i="15" s="1"/>
  <c r="AF78" i="15"/>
  <c r="AF70" i="15"/>
  <c r="Q70" i="15"/>
  <c r="AE70" i="15" s="1"/>
  <c r="Q62" i="15"/>
  <c r="AE62" i="15" s="1"/>
  <c r="AF62" i="15"/>
  <c r="Q54" i="15"/>
  <c r="AF54" i="15"/>
  <c r="Q46" i="15"/>
  <c r="AE46" i="15" s="1"/>
  <c r="AF46" i="15"/>
  <c r="Q38" i="15"/>
  <c r="AE38" i="15" s="1"/>
  <c r="AF38" i="15"/>
  <c r="AF30" i="15"/>
  <c r="Q30" i="15"/>
  <c r="AE30" i="15" s="1"/>
  <c r="Q22" i="15"/>
  <c r="AE22" i="15" s="1"/>
  <c r="AF22" i="15"/>
  <c r="Q14" i="15"/>
  <c r="AE14" i="15" s="1"/>
  <c r="AF14" i="15"/>
  <c r="AK34" i="14"/>
  <c r="AM34" i="14" s="1"/>
  <c r="AF245" i="16"/>
  <c r="Q245" i="16"/>
  <c r="AE245" i="16" s="1"/>
  <c r="Q237" i="16"/>
  <c r="AE237" i="16" s="1"/>
  <c r="AF237" i="16"/>
  <c r="Q229" i="16"/>
  <c r="AF229" i="16"/>
  <c r="AF221" i="16"/>
  <c r="Q221" i="16"/>
  <c r="Q213" i="16"/>
  <c r="AE213" i="16" s="1"/>
  <c r="AF213" i="16"/>
  <c r="AF205" i="16"/>
  <c r="Q205" i="16"/>
  <c r="Q197" i="16"/>
  <c r="AF197" i="16"/>
  <c r="Q189" i="16"/>
  <c r="AF189" i="16"/>
  <c r="AF181" i="16"/>
  <c r="Q181" i="16"/>
  <c r="Q173" i="16"/>
  <c r="AF173" i="16"/>
  <c r="AF165" i="16"/>
  <c r="Q165" i="16"/>
  <c r="AE165" i="16" s="1"/>
  <c r="Q157" i="16"/>
  <c r="AE157" i="16" s="1"/>
  <c r="AF157" i="16"/>
  <c r="Q149" i="16"/>
  <c r="AF149" i="16"/>
  <c r="AF141" i="16"/>
  <c r="Q141" i="16"/>
  <c r="Q133" i="16"/>
  <c r="AE133" i="16" s="1"/>
  <c r="AF133" i="16"/>
  <c r="AF125" i="16"/>
  <c r="Q125" i="16"/>
  <c r="Q117" i="16"/>
  <c r="AE117" i="16" s="1"/>
  <c r="AF117" i="16"/>
  <c r="Q109" i="16"/>
  <c r="AE109" i="16" s="1"/>
  <c r="AF109" i="16"/>
  <c r="AF101" i="16"/>
  <c r="Q101" i="16"/>
  <c r="AE101" i="16" s="1"/>
  <c r="Q93" i="16"/>
  <c r="AE93" i="16" s="1"/>
  <c r="AF93" i="16"/>
  <c r="AF85" i="16"/>
  <c r="Q85" i="16"/>
  <c r="AE85" i="16" s="1"/>
  <c r="Q77" i="16"/>
  <c r="AF77" i="16"/>
  <c r="Q69" i="16"/>
  <c r="AE69" i="16" s="1"/>
  <c r="AF69" i="16"/>
  <c r="Q61" i="16"/>
  <c r="AE61" i="16" s="1"/>
  <c r="AF61" i="16"/>
  <c r="Q53" i="16"/>
  <c r="AF53" i="16"/>
  <c r="AF45" i="16"/>
  <c r="Q45" i="16"/>
  <c r="Q37" i="16"/>
  <c r="AF37" i="16"/>
  <c r="AF29" i="16"/>
  <c r="Q29" i="16"/>
  <c r="AE29" i="16" s="1"/>
  <c r="Q21" i="16"/>
  <c r="AF21" i="16"/>
  <c r="AF13" i="16"/>
  <c r="Q13" i="16"/>
  <c r="AF239" i="16"/>
  <c r="Q239" i="16"/>
  <c r="AE239" i="16" s="1"/>
  <c r="Q223" i="16"/>
  <c r="AE223" i="16" s="1"/>
  <c r="AF223" i="16"/>
  <c r="AF207" i="16"/>
  <c r="Q207" i="16"/>
  <c r="AE207" i="16" s="1"/>
  <c r="AF191" i="16"/>
  <c r="Q191" i="16"/>
  <c r="Q175" i="16"/>
  <c r="AF175" i="16"/>
  <c r="Q159" i="16"/>
  <c r="AE159" i="16" s="1"/>
  <c r="AF159" i="16"/>
  <c r="AF143" i="16"/>
  <c r="Q143" i="16"/>
  <c r="AE143" i="16" s="1"/>
  <c r="Q127" i="16"/>
  <c r="AF127" i="16"/>
  <c r="Q111" i="16"/>
  <c r="AE111" i="16" s="1"/>
  <c r="AF111" i="16"/>
  <c r="Q95" i="16"/>
  <c r="AF95" i="16"/>
  <c r="AF79" i="16"/>
  <c r="Q79" i="16"/>
  <c r="AE79" i="16" s="1"/>
  <c r="Q63" i="16"/>
  <c r="AF63" i="16"/>
  <c r="Q47" i="16"/>
  <c r="AE47" i="16" s="1"/>
  <c r="AF47" i="16"/>
  <c r="AF31" i="16"/>
  <c r="Q31" i="16"/>
  <c r="AF15" i="16"/>
  <c r="Q15" i="16"/>
  <c r="Q511" i="12"/>
  <c r="AE511" i="12" s="1"/>
  <c r="AF511" i="12"/>
  <c r="AF479" i="12"/>
  <c r="Q479" i="12"/>
  <c r="AE479" i="12" s="1"/>
  <c r="AF447" i="12"/>
  <c r="Q447" i="12"/>
  <c r="Q423" i="12"/>
  <c r="AE423" i="12" s="1"/>
  <c r="AF423" i="12"/>
  <c r="Q391" i="12"/>
  <c r="AF391" i="12"/>
  <c r="Q367" i="12"/>
  <c r="AE367" i="12" s="1"/>
  <c r="AF367" i="12"/>
  <c r="Q335" i="12"/>
  <c r="AE335" i="12" s="1"/>
  <c r="AF335" i="12"/>
  <c r="AF303" i="12"/>
  <c r="Q303" i="12"/>
  <c r="AF271" i="12"/>
  <c r="Q271" i="12"/>
  <c r="AE271" i="12" s="1"/>
  <c r="Q239" i="12"/>
  <c r="AE239" i="12" s="1"/>
  <c r="AF239" i="12"/>
  <c r="Q207" i="12"/>
  <c r="AE207" i="12" s="1"/>
  <c r="AF207" i="12"/>
  <c r="AF183" i="12"/>
  <c r="Q183" i="12"/>
  <c r="Q151" i="12"/>
  <c r="AE151" i="12" s="1"/>
  <c r="AF151" i="12"/>
  <c r="Q135" i="12"/>
  <c r="AE135" i="12" s="1"/>
  <c r="AF135" i="12"/>
  <c r="Q111" i="12"/>
  <c r="AF111" i="12"/>
  <c r="Q79" i="12"/>
  <c r="AF79" i="12"/>
  <c r="Q55" i="12"/>
  <c r="AF55" i="12"/>
  <c r="Q23" i="12"/>
  <c r="AE23" i="12" s="1"/>
  <c r="AF23" i="12"/>
  <c r="Q31" i="14"/>
  <c r="AE31" i="14" s="1"/>
  <c r="AF31" i="14"/>
  <c r="Q494" i="12"/>
  <c r="AF494" i="12"/>
  <c r="Q462" i="12"/>
  <c r="AE462" i="12" s="1"/>
  <c r="AF462" i="12"/>
  <c r="AF438" i="12"/>
  <c r="Q438" i="12"/>
  <c r="AE438" i="12" s="1"/>
  <c r="Q406" i="12"/>
  <c r="AE406" i="12" s="1"/>
  <c r="AF406" i="12"/>
  <c r="AF374" i="12"/>
  <c r="Q374" i="12"/>
  <c r="AE374" i="12" s="1"/>
  <c r="Q350" i="12"/>
  <c r="AF350" i="12"/>
  <c r="Q318" i="12"/>
  <c r="AE318" i="12" s="1"/>
  <c r="AF318" i="12"/>
  <c r="Q286" i="12"/>
  <c r="AE286" i="12" s="1"/>
  <c r="AF286" i="12"/>
  <c r="Q254" i="12"/>
  <c r="AE254" i="12" s="1"/>
  <c r="AF254" i="12"/>
  <c r="Q222" i="12"/>
  <c r="AE222" i="12" s="1"/>
  <c r="AF222" i="12"/>
  <c r="AF190" i="12"/>
  <c r="Q190" i="12"/>
  <c r="AE190" i="12" s="1"/>
  <c r="Q166" i="12"/>
  <c r="AE166" i="12" s="1"/>
  <c r="AF166" i="12"/>
  <c r="Q134" i="12"/>
  <c r="AE134" i="12" s="1"/>
  <c r="AF134" i="12"/>
  <c r="AF102" i="12"/>
  <c r="Q102" i="12"/>
  <c r="Q70" i="12"/>
  <c r="AE70" i="12" s="1"/>
  <c r="AF70" i="12"/>
  <c r="AF38" i="12"/>
  <c r="Q38" i="12"/>
  <c r="Q14" i="12"/>
  <c r="AF14" i="12"/>
  <c r="AG7" i="15"/>
  <c r="AG8" i="15"/>
  <c r="AG9" i="15"/>
  <c r="AG10" i="15"/>
  <c r="AG11" i="15"/>
  <c r="AG12" i="15"/>
  <c r="AI12" i="15" s="1"/>
  <c r="AG13" i="15"/>
  <c r="AG14" i="15"/>
  <c r="AI14" i="15" s="1"/>
  <c r="AG15" i="15"/>
  <c r="AG16" i="15"/>
  <c r="AG17" i="15"/>
  <c r="AG18" i="15"/>
  <c r="AG19" i="15"/>
  <c r="AG20" i="15"/>
  <c r="AG21" i="15"/>
  <c r="AG22" i="15"/>
  <c r="AG23" i="15"/>
  <c r="AG24" i="15"/>
  <c r="AG25" i="15"/>
  <c r="AG26" i="15"/>
  <c r="AG27" i="15"/>
  <c r="AG28" i="15"/>
  <c r="AG29" i="15"/>
  <c r="AG30" i="15"/>
  <c r="AG31" i="15"/>
  <c r="AG32" i="15"/>
  <c r="AG33" i="15"/>
  <c r="AG34" i="15"/>
  <c r="AG35" i="15"/>
  <c r="AG36" i="15"/>
  <c r="AG37" i="15"/>
  <c r="AI37" i="15" s="1"/>
  <c r="AG38" i="15"/>
  <c r="AG39" i="15"/>
  <c r="AG40" i="15"/>
  <c r="AG41" i="15"/>
  <c r="AG42" i="15"/>
  <c r="AG43" i="15"/>
  <c r="AG44" i="15"/>
  <c r="AI44" i="15" s="1"/>
  <c r="AG45" i="15"/>
  <c r="AG46" i="15"/>
  <c r="AG47" i="15"/>
  <c r="AG48" i="15"/>
  <c r="AG49" i="15"/>
  <c r="AG50" i="15"/>
  <c r="AG51" i="15"/>
  <c r="AG52" i="15"/>
  <c r="AG53" i="15"/>
  <c r="AG54" i="15"/>
  <c r="AI54" i="15" s="1"/>
  <c r="AG55" i="15"/>
  <c r="AI55" i="15" s="1"/>
  <c r="AG56" i="15"/>
  <c r="AG57" i="15"/>
  <c r="AG58" i="15"/>
  <c r="AG59" i="15"/>
  <c r="AG60" i="15"/>
  <c r="AG61" i="15"/>
  <c r="AI61" i="15" s="1"/>
  <c r="AG62" i="15"/>
  <c r="AG63" i="15"/>
  <c r="AG64" i="15"/>
  <c r="AG65" i="15"/>
  <c r="AG66" i="15"/>
  <c r="AG67" i="15"/>
  <c r="AG68" i="15"/>
  <c r="AG69" i="15"/>
  <c r="AG70" i="15"/>
  <c r="AI70" i="15" s="1"/>
  <c r="AG71" i="15"/>
  <c r="AG72" i="15"/>
  <c r="AG73" i="15"/>
  <c r="AG74" i="15"/>
  <c r="AG75" i="15"/>
  <c r="AG76" i="15"/>
  <c r="AG77" i="15"/>
  <c r="AG78" i="15"/>
  <c r="AG79" i="15"/>
  <c r="AG80" i="15"/>
  <c r="AG81" i="15"/>
  <c r="AI81" i="15" s="1"/>
  <c r="AG82" i="15"/>
  <c r="AG83" i="15"/>
  <c r="AG84" i="15"/>
  <c r="AI84" i="15" s="1"/>
  <c r="AG85" i="15"/>
  <c r="AG86" i="15"/>
  <c r="AG87" i="15"/>
  <c r="AG88" i="15"/>
  <c r="AG89" i="15"/>
  <c r="AG90" i="15"/>
  <c r="AG91" i="15"/>
  <c r="AG92" i="15"/>
  <c r="AG93" i="15"/>
  <c r="AI93" i="15" s="1"/>
  <c r="AG94" i="15"/>
  <c r="AI94" i="15" s="1"/>
  <c r="AG95" i="15"/>
  <c r="AI95" i="15" s="1"/>
  <c r="AG96" i="15"/>
  <c r="AG97" i="15"/>
  <c r="AG98" i="15"/>
  <c r="AG99" i="15"/>
  <c r="AG100" i="15"/>
  <c r="AG101" i="15"/>
  <c r="AG102" i="15"/>
  <c r="AG103" i="15"/>
  <c r="AG104" i="15"/>
  <c r="AG105" i="15"/>
  <c r="AG106" i="15"/>
  <c r="AG107" i="15"/>
  <c r="AK14" i="13"/>
  <c r="AM14" i="13" s="1"/>
  <c r="Q22" i="14"/>
  <c r="AF22" i="14"/>
  <c r="Q13" i="13"/>
  <c r="AE13" i="13" s="1"/>
  <c r="AF13" i="13"/>
  <c r="AK7" i="14"/>
  <c r="AK15" i="14"/>
  <c r="AM15" i="14" s="1"/>
  <c r="AK23" i="14"/>
  <c r="AK31" i="14"/>
  <c r="AM31" i="14" s="1"/>
  <c r="AK39" i="14"/>
  <c r="AM39" i="14" s="1"/>
  <c r="AK8" i="14"/>
  <c r="AM8" i="14" s="1"/>
  <c r="AK16" i="14"/>
  <c r="AM16" i="14" s="1"/>
  <c r="AK24" i="14"/>
  <c r="AM24" i="14" s="1"/>
  <c r="AK32" i="14"/>
  <c r="AK40" i="14"/>
  <c r="AM40" i="14" s="1"/>
  <c r="AK9" i="14"/>
  <c r="AM9" i="14" s="1"/>
  <c r="AK17" i="14"/>
  <c r="AM17" i="14" s="1"/>
  <c r="AK25" i="14"/>
  <c r="AM25" i="14" s="1"/>
  <c r="AK33" i="14"/>
  <c r="AM33" i="14" s="1"/>
  <c r="AK41" i="14"/>
  <c r="AM41" i="14" s="1"/>
  <c r="AK12" i="14"/>
  <c r="AM12" i="14" s="1"/>
  <c r="AK20" i="14"/>
  <c r="AM20" i="14" s="1"/>
  <c r="AK28" i="14"/>
  <c r="AM28" i="14" s="1"/>
  <c r="AK36" i="14"/>
  <c r="AM36" i="14" s="1"/>
  <c r="AK44" i="14"/>
  <c r="AM44" i="14" s="1"/>
  <c r="AF485" i="12"/>
  <c r="Q485" i="12"/>
  <c r="AE485" i="12" s="1"/>
  <c r="AF445" i="12"/>
  <c r="Q445" i="12"/>
  <c r="AE445" i="12" s="1"/>
  <c r="Q413" i="12"/>
  <c r="AE413" i="12" s="1"/>
  <c r="AF413" i="12"/>
  <c r="Q381" i="12"/>
  <c r="AF381" i="12"/>
  <c r="Q341" i="12"/>
  <c r="AF341" i="12"/>
  <c r="AF301" i="12"/>
  <c r="Q301" i="12"/>
  <c r="AF269" i="12"/>
  <c r="Q269" i="12"/>
  <c r="AE269" i="12" s="1"/>
  <c r="AF237" i="12"/>
  <c r="Q237" i="12"/>
  <c r="Q213" i="12"/>
  <c r="AE213" i="12" s="1"/>
  <c r="AF213" i="12"/>
  <c r="Q181" i="12"/>
  <c r="AE181" i="12" s="1"/>
  <c r="AF181" i="12"/>
  <c r="Q149" i="12"/>
  <c r="AE149" i="12" s="1"/>
  <c r="AF149" i="12"/>
  <c r="AF117" i="12"/>
  <c r="Q117" i="12"/>
  <c r="AE117" i="12" s="1"/>
  <c r="Q85" i="12"/>
  <c r="AE85" i="12" s="1"/>
  <c r="AF85" i="12"/>
  <c r="Q53" i="12"/>
  <c r="AE53" i="12" s="1"/>
  <c r="AF53" i="12"/>
  <c r="AK29" i="13"/>
  <c r="AM29" i="13" s="1"/>
  <c r="AF45" i="14"/>
  <c r="Q45" i="14"/>
  <c r="AE45" i="14" s="1"/>
  <c r="Q13" i="14"/>
  <c r="AE13" i="14" s="1"/>
  <c r="AF13" i="14"/>
  <c r="Q20" i="13"/>
  <c r="AE20" i="13" s="1"/>
  <c r="AF20" i="13"/>
  <c r="AF77" i="15"/>
  <c r="Q77" i="15"/>
  <c r="AE77" i="15" s="1"/>
  <c r="Q37" i="15"/>
  <c r="AE37" i="15" s="1"/>
  <c r="AF37" i="15"/>
  <c r="AK46" i="14"/>
  <c r="AM46" i="14" s="1"/>
  <c r="AK30" i="14"/>
  <c r="AM30" i="14" s="1"/>
  <c r="AK14" i="14"/>
  <c r="AM14" i="14" s="1"/>
  <c r="Q244" i="16"/>
  <c r="AE244" i="16" s="1"/>
  <c r="AF244" i="16"/>
  <c r="Q236" i="16"/>
  <c r="AF236" i="16"/>
  <c r="Q228" i="16"/>
  <c r="AF228" i="16"/>
  <c r="Q220" i="16"/>
  <c r="AE220" i="16" s="1"/>
  <c r="AF220" i="16"/>
  <c r="AF212" i="16"/>
  <c r="Q212" i="16"/>
  <c r="AE212" i="16" s="1"/>
  <c r="AF204" i="16"/>
  <c r="Q204" i="16"/>
  <c r="AE204" i="16" s="1"/>
  <c r="Q196" i="16"/>
  <c r="AF196" i="16"/>
  <c r="Q188" i="16"/>
  <c r="AE188" i="16" s="1"/>
  <c r="AF188" i="16"/>
  <c r="AF180" i="16"/>
  <c r="Q180" i="16"/>
  <c r="AF172" i="16"/>
  <c r="Q172" i="16"/>
  <c r="AE172" i="16" s="1"/>
  <c r="AF164" i="16"/>
  <c r="Q164" i="16"/>
  <c r="AF156" i="16"/>
  <c r="Q156" i="16"/>
  <c r="AE156" i="16" s="1"/>
  <c r="AF148" i="16"/>
  <c r="Q148" i="16"/>
  <c r="AE148" i="16" s="1"/>
  <c r="AF140" i="16"/>
  <c r="Q140" i="16"/>
  <c r="AE140" i="16" s="1"/>
  <c r="Q132" i="16"/>
  <c r="AE132" i="16" s="1"/>
  <c r="AF132" i="16"/>
  <c r="AF124" i="16"/>
  <c r="Q124" i="16"/>
  <c r="AE124" i="16" s="1"/>
  <c r="Q116" i="16"/>
  <c r="AF116" i="16"/>
  <c r="Q108" i="16"/>
  <c r="AE108" i="16" s="1"/>
  <c r="AF108" i="16"/>
  <c r="Q92" i="16"/>
  <c r="AE92" i="16" s="1"/>
  <c r="AF92" i="16"/>
  <c r="AF84" i="16"/>
  <c r="Q84" i="16"/>
  <c r="Q76" i="16"/>
  <c r="AE76" i="16" s="1"/>
  <c r="AF76" i="16"/>
  <c r="AF68" i="16"/>
  <c r="Q68" i="16"/>
  <c r="AE68" i="16" s="1"/>
  <c r="Q60" i="16"/>
  <c r="AE60" i="16" s="1"/>
  <c r="AF60" i="16"/>
  <c r="Q52" i="16"/>
  <c r="AF52" i="16"/>
  <c r="AF44" i="16"/>
  <c r="Q44" i="16"/>
  <c r="Q36" i="16"/>
  <c r="AE36" i="16" s="1"/>
  <c r="AF36" i="16"/>
  <c r="Q28" i="16"/>
  <c r="AF28" i="16"/>
  <c r="Q20" i="16"/>
  <c r="AF20" i="16"/>
  <c r="Q12" i="16"/>
  <c r="AF12" i="16"/>
  <c r="Q487" i="12"/>
  <c r="AE487" i="12" s="1"/>
  <c r="AF487" i="12"/>
  <c r="AF455" i="12"/>
  <c r="Q455" i="12"/>
  <c r="Q415" i="12"/>
  <c r="AE415" i="12" s="1"/>
  <c r="AF415" i="12"/>
  <c r="AF383" i="12"/>
  <c r="Q383" i="12"/>
  <c r="AE383" i="12" s="1"/>
  <c r="Q351" i="12"/>
  <c r="AE351" i="12" s="1"/>
  <c r="AF351" i="12"/>
  <c r="Q327" i="12"/>
  <c r="AE327" i="12" s="1"/>
  <c r="AF327" i="12"/>
  <c r="Q287" i="12"/>
  <c r="AE287" i="12" s="1"/>
  <c r="AF287" i="12"/>
  <c r="AF255" i="12"/>
  <c r="Q255" i="12"/>
  <c r="AE255" i="12" s="1"/>
  <c r="Q223" i="12"/>
  <c r="AF223" i="12"/>
  <c r="Q191" i="12"/>
  <c r="AE191" i="12" s="1"/>
  <c r="AF191" i="12"/>
  <c r="Q159" i="12"/>
  <c r="AE159" i="12" s="1"/>
  <c r="AF159" i="12"/>
  <c r="Q127" i="12"/>
  <c r="AF127" i="12"/>
  <c r="Q95" i="12"/>
  <c r="AE95" i="12" s="1"/>
  <c r="AF95" i="12"/>
  <c r="Q63" i="12"/>
  <c r="AE63" i="12" s="1"/>
  <c r="AF63" i="12"/>
  <c r="Q31" i="12"/>
  <c r="AE31" i="12" s="1"/>
  <c r="AF31" i="12"/>
  <c r="Q23" i="14"/>
  <c r="AF23" i="14"/>
  <c r="Q30" i="13"/>
  <c r="AE30" i="13" s="1"/>
  <c r="AF30" i="13"/>
  <c r="Q510" i="12"/>
  <c r="AE510" i="12" s="1"/>
  <c r="AF510" i="12"/>
  <c r="Q486" i="12"/>
  <c r="AE486" i="12" s="1"/>
  <c r="AF486" i="12"/>
  <c r="Q446" i="12"/>
  <c r="AF446" i="12"/>
  <c r="Q414" i="12"/>
  <c r="AE414" i="12" s="1"/>
  <c r="AF414" i="12"/>
  <c r="Q382" i="12"/>
  <c r="AE382" i="12" s="1"/>
  <c r="AF382" i="12"/>
  <c r="AF334" i="12"/>
  <c r="Q334" i="12"/>
  <c r="Q302" i="12"/>
  <c r="AE302" i="12" s="1"/>
  <c r="AF302" i="12"/>
  <c r="Q278" i="12"/>
  <c r="AE278" i="12" s="1"/>
  <c r="AF278" i="12"/>
  <c r="Q246" i="12"/>
  <c r="AF246" i="12"/>
  <c r="AF230" i="12"/>
  <c r="Q230" i="12"/>
  <c r="AE230" i="12" s="1"/>
  <c r="Q198" i="12"/>
  <c r="AF198" i="12"/>
  <c r="AF158" i="12"/>
  <c r="Q158" i="12"/>
  <c r="AE158" i="12" s="1"/>
  <c r="Q118" i="12"/>
  <c r="AE118" i="12" s="1"/>
  <c r="AF118" i="12"/>
  <c r="Q78" i="12"/>
  <c r="AE78" i="12" s="1"/>
  <c r="AF78" i="12"/>
  <c r="Q46" i="12"/>
  <c r="AF46" i="12"/>
  <c r="AF46" i="14"/>
  <c r="Q46" i="14"/>
  <c r="AE46" i="14" s="1"/>
  <c r="AF14" i="14"/>
  <c r="Q14" i="14"/>
  <c r="AE14" i="14" s="1"/>
  <c r="Q29" i="13"/>
  <c r="AE29" i="13" s="1"/>
  <c r="AF29" i="13"/>
  <c r="Q493" i="12"/>
  <c r="AF493" i="12"/>
  <c r="AF461" i="12"/>
  <c r="Q461" i="12"/>
  <c r="Q421" i="12"/>
  <c r="AE421" i="12" s="1"/>
  <c r="AF421" i="12"/>
  <c r="AF389" i="12"/>
  <c r="Q389" i="12"/>
  <c r="AE389" i="12" s="1"/>
  <c r="Q365" i="12"/>
  <c r="AE365" i="12" s="1"/>
  <c r="AF365" i="12"/>
  <c r="Q333" i="12"/>
  <c r="AF333" i="12"/>
  <c r="AF309" i="12"/>
  <c r="Q309" i="12"/>
  <c r="AE309" i="12" s="1"/>
  <c r="Q277" i="12"/>
  <c r="AF277" i="12"/>
  <c r="AF245" i="12"/>
  <c r="Q245" i="12"/>
  <c r="AE245" i="12" s="1"/>
  <c r="AF221" i="12"/>
  <c r="Q221" i="12"/>
  <c r="AE221" i="12" s="1"/>
  <c r="AF189" i="12"/>
  <c r="Q189" i="12"/>
  <c r="AE189" i="12" s="1"/>
  <c r="Q157" i="12"/>
  <c r="AE157" i="12" s="1"/>
  <c r="AF157" i="12"/>
  <c r="Q133" i="12"/>
  <c r="AE133" i="12" s="1"/>
  <c r="AF133" i="12"/>
  <c r="Q109" i="12"/>
  <c r="AE109" i="12" s="1"/>
  <c r="AF109" i="12"/>
  <c r="Q77" i="12"/>
  <c r="AE77" i="12" s="1"/>
  <c r="AF77" i="12"/>
  <c r="Q45" i="12"/>
  <c r="AE45" i="12" s="1"/>
  <c r="AF45" i="12"/>
  <c r="Q21" i="12"/>
  <c r="AF21" i="12"/>
  <c r="AK13" i="13"/>
  <c r="AM13" i="13" s="1"/>
  <c r="AF21" i="14"/>
  <c r="Q21" i="14"/>
  <c r="Q93" i="15"/>
  <c r="AF93" i="15"/>
  <c r="Q61" i="15"/>
  <c r="AE61" i="15" s="1"/>
  <c r="AF61" i="15"/>
  <c r="Q29" i="15"/>
  <c r="AE29" i="15" s="1"/>
  <c r="AF29" i="15"/>
  <c r="Q508" i="12"/>
  <c r="AE508" i="12" s="1"/>
  <c r="AF508" i="12"/>
  <c r="AF500" i="12"/>
  <c r="Q500" i="12"/>
  <c r="AE500" i="12" s="1"/>
  <c r="AF492" i="12"/>
  <c r="Q492" i="12"/>
  <c r="AE492" i="12" s="1"/>
  <c r="Q484" i="12"/>
  <c r="AE484" i="12" s="1"/>
  <c r="AF484" i="12"/>
  <c r="AF476" i="12"/>
  <c r="Q476" i="12"/>
  <c r="AF468" i="12"/>
  <c r="Q468" i="12"/>
  <c r="AE468" i="12" s="1"/>
  <c r="AF460" i="12"/>
  <c r="Q460" i="12"/>
  <c r="AE460" i="12" s="1"/>
  <c r="Q452" i="12"/>
  <c r="AE452" i="12" s="1"/>
  <c r="AF452" i="12"/>
  <c r="AF444" i="12"/>
  <c r="Q444" i="12"/>
  <c r="Q436" i="12"/>
  <c r="AE436" i="12" s="1"/>
  <c r="AF436" i="12"/>
  <c r="Q428" i="12"/>
  <c r="AE428" i="12" s="1"/>
  <c r="AF428" i="12"/>
  <c r="Q420" i="12"/>
  <c r="AE420" i="12" s="1"/>
  <c r="AF420" i="12"/>
  <c r="Q412" i="12"/>
  <c r="AE412" i="12" s="1"/>
  <c r="AF412" i="12"/>
  <c r="Q404" i="12"/>
  <c r="AE404" i="12" s="1"/>
  <c r="AF404" i="12"/>
  <c r="AF396" i="12"/>
  <c r="Q396" i="12"/>
  <c r="AE396" i="12" s="1"/>
  <c r="Q388" i="12"/>
  <c r="AE388" i="12" s="1"/>
  <c r="AF388" i="12"/>
  <c r="AF380" i="12"/>
  <c r="Q380" i="12"/>
  <c r="Q372" i="12"/>
  <c r="AE372" i="12" s="1"/>
  <c r="AF372" i="12"/>
  <c r="AF364" i="12"/>
  <c r="Q364" i="12"/>
  <c r="AE364" i="12" s="1"/>
  <c r="Q356" i="12"/>
  <c r="AE356" i="12" s="1"/>
  <c r="AF356" i="12"/>
  <c r="Q348" i="12"/>
  <c r="AE348" i="12" s="1"/>
  <c r="AF348" i="12"/>
  <c r="Q340" i="12"/>
  <c r="AF340" i="12"/>
  <c r="AF332" i="12"/>
  <c r="Q332" i="12"/>
  <c r="AE332" i="12" s="1"/>
  <c r="Q324" i="12"/>
  <c r="AE324" i="12" s="1"/>
  <c r="AF324" i="12"/>
  <c r="Q316" i="12"/>
  <c r="AF316" i="12"/>
  <c r="AF308" i="12"/>
  <c r="Q308" i="12"/>
  <c r="AE308" i="12" s="1"/>
  <c r="AF300" i="12"/>
  <c r="Q300" i="12"/>
  <c r="Q292" i="12"/>
  <c r="AE292" i="12" s="1"/>
  <c r="AF292" i="12"/>
  <c r="Q284" i="12"/>
  <c r="AE284" i="12" s="1"/>
  <c r="AF284" i="12"/>
  <c r="AF276" i="12"/>
  <c r="Q276" i="12"/>
  <c r="AE276" i="12" s="1"/>
  <c r="Q268" i="12"/>
  <c r="AF268" i="12"/>
  <c r="Q260" i="12"/>
  <c r="AE260" i="12" s="1"/>
  <c r="AF260" i="12"/>
  <c r="Q252" i="12"/>
  <c r="AE252" i="12" s="1"/>
  <c r="AF252" i="12"/>
  <c r="Q244" i="12"/>
  <c r="AE244" i="12" s="1"/>
  <c r="AF244" i="12"/>
  <c r="Q236" i="12"/>
  <c r="AE236" i="12" s="1"/>
  <c r="AF236" i="12"/>
  <c r="Q228" i="12"/>
  <c r="AE228" i="12" s="1"/>
  <c r="AF228" i="12"/>
  <c r="Q220" i="12"/>
  <c r="AE220" i="12" s="1"/>
  <c r="AF220" i="12"/>
  <c r="Q212" i="12"/>
  <c r="AE212" i="12" s="1"/>
  <c r="AF212" i="12"/>
  <c r="AF204" i="12"/>
  <c r="Q204" i="12"/>
  <c r="AE204" i="12" s="1"/>
  <c r="Q196" i="12"/>
  <c r="AE196" i="12" s="1"/>
  <c r="AF196" i="12"/>
  <c r="Q188" i="12"/>
  <c r="AF188" i="12"/>
  <c r="Q180" i="12"/>
  <c r="AE180" i="12" s="1"/>
  <c r="AF180" i="12"/>
  <c r="Q172" i="12"/>
  <c r="AF172" i="12"/>
  <c r="Q164" i="12"/>
  <c r="AE164" i="12" s="1"/>
  <c r="AF164" i="12"/>
  <c r="AF156" i="12"/>
  <c r="Q156" i="12"/>
  <c r="AE156" i="12" s="1"/>
  <c r="AF148" i="12"/>
  <c r="Q148" i="12"/>
  <c r="AE148" i="12" s="1"/>
  <c r="Q140" i="12"/>
  <c r="AF140" i="12"/>
  <c r="Q132" i="12"/>
  <c r="AE132" i="12" s="1"/>
  <c r="AF132" i="12"/>
  <c r="Q124" i="12"/>
  <c r="AE124" i="12" s="1"/>
  <c r="AF124" i="12"/>
  <c r="Q116" i="12"/>
  <c r="AF116" i="12"/>
  <c r="Q108" i="12"/>
  <c r="AE108" i="12" s="1"/>
  <c r="AF108" i="12"/>
  <c r="AF100" i="12"/>
  <c r="Q100" i="12"/>
  <c r="AE100" i="12" s="1"/>
  <c r="Q92" i="12"/>
  <c r="AE92" i="12" s="1"/>
  <c r="AF92" i="12"/>
  <c r="AF84" i="12"/>
  <c r="Q84" i="12"/>
  <c r="Q76" i="12"/>
  <c r="AE76" i="12" s="1"/>
  <c r="AF76" i="12"/>
  <c r="Q68" i="12"/>
  <c r="AE68" i="12" s="1"/>
  <c r="AF68" i="12"/>
  <c r="Q60" i="12"/>
  <c r="AF60" i="12"/>
  <c r="Q52" i="12"/>
  <c r="AE52" i="12" s="1"/>
  <c r="AF52" i="12"/>
  <c r="Q44" i="12"/>
  <c r="AF44" i="12"/>
  <c r="Q36" i="12"/>
  <c r="AE36" i="12" s="1"/>
  <c r="AF36" i="12"/>
  <c r="Q28" i="12"/>
  <c r="AE28" i="12" s="1"/>
  <c r="AF28" i="12"/>
  <c r="AF20" i="12"/>
  <c r="Q20" i="12"/>
  <c r="AE20" i="12" s="1"/>
  <c r="AF12" i="12"/>
  <c r="Q12" i="12"/>
  <c r="AE12" i="12" s="1"/>
  <c r="AK100" i="15"/>
  <c r="AM100" i="15" s="1"/>
  <c r="AK92" i="15"/>
  <c r="AM92" i="15" s="1"/>
  <c r="AK84" i="15"/>
  <c r="AM84" i="15" s="1"/>
  <c r="AK76" i="15"/>
  <c r="AM76" i="15" s="1"/>
  <c r="AK68" i="15"/>
  <c r="AM68" i="15" s="1"/>
  <c r="AK60" i="15"/>
  <c r="AM60" i="15" s="1"/>
  <c r="AK52" i="15"/>
  <c r="AM52" i="15" s="1"/>
  <c r="AK44" i="15"/>
  <c r="AM44" i="15" s="1"/>
  <c r="AK36" i="15"/>
  <c r="AM36" i="15" s="1"/>
  <c r="AK28" i="15"/>
  <c r="AM28" i="15" s="1"/>
  <c r="AK20" i="15"/>
  <c r="AM20" i="15" s="1"/>
  <c r="AK12" i="15"/>
  <c r="AM12" i="15" s="1"/>
  <c r="AK36" i="13"/>
  <c r="AM36" i="13" s="1"/>
  <c r="AK28" i="13"/>
  <c r="AM28" i="13" s="1"/>
  <c r="AK20" i="13"/>
  <c r="AM20" i="13" s="1"/>
  <c r="AK12" i="13"/>
  <c r="AM12" i="13" s="1"/>
  <c r="Q44" i="14"/>
  <c r="AE44" i="14" s="1"/>
  <c r="AF44" i="14"/>
  <c r="AF36" i="14"/>
  <c r="Q36" i="14"/>
  <c r="AE36" i="14" s="1"/>
  <c r="Q28" i="14"/>
  <c r="AE28" i="14" s="1"/>
  <c r="AF28" i="14"/>
  <c r="Q20" i="14"/>
  <c r="AF20" i="14"/>
  <c r="Q12" i="14"/>
  <c r="AE12" i="14" s="1"/>
  <c r="AF12" i="14"/>
  <c r="AF35" i="13"/>
  <c r="Q35" i="13"/>
  <c r="Q27" i="13"/>
  <c r="AE27" i="13" s="1"/>
  <c r="AF27" i="13"/>
  <c r="Q19" i="13"/>
  <c r="AE19" i="13" s="1"/>
  <c r="AF19" i="13"/>
  <c r="AF11" i="13"/>
  <c r="Q11" i="13"/>
  <c r="AE11" i="13" s="1"/>
  <c r="AK12" i="16"/>
  <c r="AM12" i="16" s="1"/>
  <c r="AK20" i="16"/>
  <c r="AM20" i="16" s="1"/>
  <c r="AK28" i="16"/>
  <c r="AM28" i="16" s="1"/>
  <c r="AK244" i="16"/>
  <c r="AM244" i="16" s="1"/>
  <c r="AK236" i="16"/>
  <c r="AM236" i="16" s="1"/>
  <c r="AK228" i="16"/>
  <c r="AM228" i="16" s="1"/>
  <c r="AK220" i="16"/>
  <c r="AM220" i="16" s="1"/>
  <c r="AK212" i="16"/>
  <c r="AM212" i="16" s="1"/>
  <c r="AK204" i="16"/>
  <c r="AM204" i="16" s="1"/>
  <c r="AK196" i="16"/>
  <c r="AK188" i="16"/>
  <c r="AM188" i="16" s="1"/>
  <c r="AK180" i="16"/>
  <c r="AM180" i="16" s="1"/>
  <c r="AK172" i="16"/>
  <c r="AM172" i="16" s="1"/>
  <c r="AK164" i="16"/>
  <c r="AM164" i="16" s="1"/>
  <c r="AK156" i="16"/>
  <c r="AM156" i="16" s="1"/>
  <c r="AK148" i="16"/>
  <c r="AK140" i="16"/>
  <c r="AM140" i="16" s="1"/>
  <c r="AK132" i="16"/>
  <c r="AM132" i="16" s="1"/>
  <c r="AK124" i="16"/>
  <c r="AM124" i="16" s="1"/>
  <c r="AK116" i="16"/>
  <c r="AK108" i="16"/>
  <c r="AM108" i="16" s="1"/>
  <c r="AK100" i="16"/>
  <c r="AM100" i="16" s="1"/>
  <c r="AK92" i="16"/>
  <c r="AM92" i="16" s="1"/>
  <c r="AK84" i="16"/>
  <c r="AM84" i="16" s="1"/>
  <c r="AK76" i="16"/>
  <c r="AM76" i="16" s="1"/>
  <c r="AK68" i="16"/>
  <c r="AM68" i="16" s="1"/>
  <c r="AK60" i="16"/>
  <c r="AM60" i="16" s="1"/>
  <c r="AK52" i="16"/>
  <c r="AM52" i="16" s="1"/>
  <c r="AK44" i="16"/>
  <c r="AM44" i="16" s="1"/>
  <c r="AK36" i="16"/>
  <c r="AM36" i="16" s="1"/>
  <c r="AK27" i="16"/>
  <c r="AM27" i="16" s="1"/>
  <c r="AK18" i="16"/>
  <c r="AM18" i="16" s="1"/>
  <c r="AK9" i="16"/>
  <c r="AM9" i="16" s="1"/>
  <c r="AK45" i="14"/>
  <c r="AK29" i="14"/>
  <c r="AM29" i="14" s="1"/>
  <c r="AK13" i="14"/>
  <c r="AM13" i="14" s="1"/>
  <c r="AF501" i="12"/>
  <c r="Q501" i="12"/>
  <c r="AE501" i="12" s="1"/>
  <c r="Q469" i="12"/>
  <c r="AF469" i="12"/>
  <c r="AF437" i="12"/>
  <c r="Q437" i="12"/>
  <c r="AE437" i="12" s="1"/>
  <c r="AF397" i="12"/>
  <c r="Q397" i="12"/>
  <c r="Q357" i="12"/>
  <c r="AF357" i="12"/>
  <c r="Q325" i="12"/>
  <c r="AE325" i="12" s="1"/>
  <c r="AF325" i="12"/>
  <c r="Q285" i="12"/>
  <c r="AE285" i="12" s="1"/>
  <c r="AF285" i="12"/>
  <c r="Q253" i="12"/>
  <c r="AE253" i="12" s="1"/>
  <c r="AF253" i="12"/>
  <c r="Q205" i="12"/>
  <c r="AF205" i="12"/>
  <c r="Q173" i="12"/>
  <c r="AE173" i="12" s="1"/>
  <c r="AF173" i="12"/>
  <c r="AF141" i="12"/>
  <c r="Q141" i="12"/>
  <c r="AE141" i="12" s="1"/>
  <c r="Q93" i="12"/>
  <c r="AE93" i="12" s="1"/>
  <c r="AF93" i="12"/>
  <c r="Q61" i="12"/>
  <c r="AE61" i="12" s="1"/>
  <c r="AF61" i="12"/>
  <c r="AF29" i="12"/>
  <c r="Q29" i="12"/>
  <c r="AG7" i="16"/>
  <c r="AI7" i="16" s="1"/>
  <c r="AG8" i="16"/>
  <c r="AI8" i="16" s="1"/>
  <c r="AG9" i="16"/>
  <c r="AI9" i="16" s="1"/>
  <c r="AG10" i="16"/>
  <c r="AG11" i="16"/>
  <c r="AG12" i="16"/>
  <c r="AI12" i="16" s="1"/>
  <c r="AG13" i="16"/>
  <c r="AG14" i="16"/>
  <c r="AI14" i="16" s="1"/>
  <c r="AG15" i="16"/>
  <c r="AI15" i="16" s="1"/>
  <c r="AG16" i="16"/>
  <c r="AG17" i="16"/>
  <c r="AI17" i="16" s="1"/>
  <c r="AG18" i="16"/>
  <c r="AG19" i="16"/>
  <c r="AG20" i="16"/>
  <c r="AG21" i="16"/>
  <c r="AG22" i="16"/>
  <c r="AI22" i="16" s="1"/>
  <c r="AG23" i="16"/>
  <c r="AI23" i="16" s="1"/>
  <c r="AG24" i="16"/>
  <c r="AI24" i="16" s="1"/>
  <c r="AG25" i="16"/>
  <c r="AI25" i="16" s="1"/>
  <c r="AG26" i="16"/>
  <c r="AG27" i="16"/>
  <c r="AI27" i="16" s="1"/>
  <c r="AG28" i="16"/>
  <c r="AI28" i="16" s="1"/>
  <c r="AG29" i="16"/>
  <c r="AI29" i="16" s="1"/>
  <c r="AG30" i="16"/>
  <c r="AI30" i="16" s="1"/>
  <c r="AG31" i="16"/>
  <c r="AI31" i="16" s="1"/>
  <c r="AG32" i="16"/>
  <c r="AG33" i="16"/>
  <c r="AG34" i="16"/>
  <c r="AG35" i="16"/>
  <c r="AG36" i="16"/>
  <c r="AI36" i="16" s="1"/>
  <c r="AG37" i="16"/>
  <c r="AG38" i="16"/>
  <c r="AG39" i="16"/>
  <c r="AG40" i="16"/>
  <c r="AG41" i="16"/>
  <c r="AG42" i="16"/>
  <c r="AG43" i="16"/>
  <c r="AI43" i="16" s="1"/>
  <c r="AG44" i="16"/>
  <c r="AI44" i="16" s="1"/>
  <c r="AG45" i="16"/>
  <c r="AI45" i="16" s="1"/>
  <c r="AG46" i="16"/>
  <c r="AI46" i="16" s="1"/>
  <c r="AG47" i="16"/>
  <c r="AG48" i="16"/>
  <c r="AG49" i="16"/>
  <c r="AG50" i="16"/>
  <c r="AI50" i="16" s="1"/>
  <c r="AG51" i="16"/>
  <c r="AI51" i="16" s="1"/>
  <c r="AG52" i="16"/>
  <c r="AI52" i="16" s="1"/>
  <c r="AG53" i="16"/>
  <c r="AI53" i="16" s="1"/>
  <c r="AG54" i="16"/>
  <c r="AG55" i="16"/>
  <c r="AG56" i="16"/>
  <c r="AG57" i="16"/>
  <c r="AG58" i="16"/>
  <c r="AI58" i="16" s="1"/>
  <c r="AG59" i="16"/>
  <c r="AG60" i="16"/>
  <c r="AI60" i="16" s="1"/>
  <c r="AG61" i="16"/>
  <c r="AI61" i="16" s="1"/>
  <c r="AG62" i="16"/>
  <c r="AG63" i="16"/>
  <c r="AG64" i="16"/>
  <c r="AI64" i="16" s="1"/>
  <c r="AG65" i="16"/>
  <c r="AI65" i="16" s="1"/>
  <c r="AG66" i="16"/>
  <c r="AG67" i="16"/>
  <c r="AG68" i="16"/>
  <c r="AI68" i="16" s="1"/>
  <c r="AG69" i="16"/>
  <c r="AG70" i="16"/>
  <c r="AG71" i="16"/>
  <c r="AI71" i="16" s="1"/>
  <c r="AG72" i="16"/>
  <c r="AG73" i="16"/>
  <c r="AG74" i="16"/>
  <c r="AG75" i="16"/>
  <c r="AG76" i="16"/>
  <c r="AG77" i="16"/>
  <c r="AI77" i="16" s="1"/>
  <c r="AG78" i="16"/>
  <c r="AG79" i="16"/>
  <c r="AI79" i="16" s="1"/>
  <c r="AG80" i="16"/>
  <c r="AI80" i="16" s="1"/>
  <c r="AG81" i="16"/>
  <c r="AG82" i="16"/>
  <c r="AI82" i="16" s="1"/>
  <c r="AG83" i="16"/>
  <c r="AG84" i="16"/>
  <c r="AG85" i="16"/>
  <c r="AG86" i="16"/>
  <c r="AI86" i="16" s="1"/>
  <c r="AG87" i="16"/>
  <c r="AI87" i="16" s="1"/>
  <c r="AG88" i="16"/>
  <c r="AG89" i="16"/>
  <c r="AG90" i="16"/>
  <c r="AI90" i="16" s="1"/>
  <c r="AG91" i="16"/>
  <c r="AG92" i="16"/>
  <c r="AI92" i="16" s="1"/>
  <c r="AG93" i="16"/>
  <c r="AG94" i="16"/>
  <c r="AI94" i="16" s="1"/>
  <c r="AG95" i="16"/>
  <c r="AG96" i="16"/>
  <c r="AI96" i="16" s="1"/>
  <c r="AG97" i="16"/>
  <c r="AG98" i="16"/>
  <c r="AG99" i="16"/>
  <c r="AG100" i="16"/>
  <c r="AG101" i="16"/>
  <c r="AG102" i="16"/>
  <c r="AI102" i="16" s="1"/>
  <c r="AG103" i="16"/>
  <c r="AI103" i="16" s="1"/>
  <c r="AG104" i="16"/>
  <c r="AI104" i="16" s="1"/>
  <c r="AG105" i="16"/>
  <c r="AG106" i="16"/>
  <c r="AG107" i="16"/>
  <c r="AG108" i="16"/>
  <c r="AG109" i="16"/>
  <c r="AI109" i="16" s="1"/>
  <c r="AG110" i="16"/>
  <c r="AG111" i="16"/>
  <c r="AI111" i="16" s="1"/>
  <c r="AG112" i="16"/>
  <c r="AG113" i="16"/>
  <c r="AI113" i="16" s="1"/>
  <c r="AG114" i="16"/>
  <c r="AG115" i="16"/>
  <c r="AI115" i="16" s="1"/>
  <c r="AG116" i="16"/>
  <c r="AI116" i="16" s="1"/>
  <c r="AG117" i="16"/>
  <c r="AG118" i="16"/>
  <c r="AG119" i="16"/>
  <c r="AI119" i="16" s="1"/>
  <c r="AG120" i="16"/>
  <c r="AI120" i="16" s="1"/>
  <c r="AG121" i="16"/>
  <c r="AI121" i="16" s="1"/>
  <c r="AG122" i="16"/>
  <c r="AI122" i="16" s="1"/>
  <c r="AG123" i="16"/>
  <c r="AG124" i="16"/>
  <c r="AG125" i="16"/>
  <c r="AG126" i="16"/>
  <c r="AG127" i="16"/>
  <c r="AI127" i="16" s="1"/>
  <c r="AG128" i="16"/>
  <c r="AG129" i="16"/>
  <c r="AI129" i="16" s="1"/>
  <c r="AG130" i="16"/>
  <c r="AI130" i="16" s="1"/>
  <c r="AG131" i="16"/>
  <c r="AG132" i="16"/>
  <c r="AG133" i="16"/>
  <c r="AG134" i="16"/>
  <c r="AG135" i="16"/>
  <c r="AG136" i="16"/>
  <c r="AI136" i="16" s="1"/>
  <c r="AG137" i="16"/>
  <c r="AI137" i="16" s="1"/>
  <c r="AG138" i="16"/>
  <c r="AG139" i="16"/>
  <c r="AI139" i="16" s="1"/>
  <c r="AG140" i="16"/>
  <c r="AG141" i="16"/>
  <c r="AI141" i="16" s="1"/>
  <c r="AG142" i="16"/>
  <c r="AI142" i="16" s="1"/>
  <c r="AG143" i="16"/>
  <c r="AG144" i="16"/>
  <c r="AG145" i="16"/>
  <c r="AI145" i="16" s="1"/>
  <c r="AG146" i="16"/>
  <c r="AG147" i="16"/>
  <c r="AI147" i="16" s="1"/>
  <c r="AG148" i="16"/>
  <c r="AI148" i="16" s="1"/>
  <c r="AG149" i="16"/>
  <c r="AG150" i="16"/>
  <c r="AG151" i="16"/>
  <c r="AG152" i="16"/>
  <c r="AG153" i="16"/>
  <c r="AI153" i="16" s="1"/>
  <c r="AG154" i="16"/>
  <c r="AI154" i="16" s="1"/>
  <c r="AG155" i="16"/>
  <c r="AG156" i="16"/>
  <c r="AG157" i="16"/>
  <c r="AI157" i="16" s="1"/>
  <c r="AG158" i="16"/>
  <c r="AG159" i="16"/>
  <c r="AG160" i="16"/>
  <c r="AG161" i="16"/>
  <c r="AI161" i="16" s="1"/>
  <c r="AG162" i="16"/>
  <c r="AG163" i="16"/>
  <c r="AG164" i="16"/>
  <c r="AI164" i="16" s="1"/>
  <c r="AG165" i="16"/>
  <c r="AG166" i="16"/>
  <c r="AG167" i="16"/>
  <c r="AG168" i="16"/>
  <c r="AI168" i="16" s="1"/>
  <c r="AG169" i="16"/>
  <c r="AI169" i="16" s="1"/>
  <c r="AG170" i="16"/>
  <c r="AI170" i="16" s="1"/>
  <c r="AG171" i="16"/>
  <c r="AI171" i="16" s="1"/>
  <c r="AG172" i="16"/>
  <c r="AG173" i="16"/>
  <c r="AI173" i="16" s="1"/>
  <c r="AG174" i="16"/>
  <c r="AI174" i="16" s="1"/>
  <c r="AG175" i="16"/>
  <c r="AG176" i="16"/>
  <c r="AI176" i="16" s="1"/>
  <c r="AG177" i="16"/>
  <c r="AG178" i="16"/>
  <c r="AG179" i="16"/>
  <c r="AG180" i="16"/>
  <c r="AG181" i="16"/>
  <c r="AG182" i="16"/>
  <c r="AG183" i="16"/>
  <c r="AI183" i="16" s="1"/>
  <c r="AG184" i="16"/>
  <c r="AG185" i="16"/>
  <c r="AI185" i="16" s="1"/>
  <c r="AG186" i="16"/>
  <c r="AG187" i="16"/>
  <c r="AG188" i="16"/>
  <c r="AG189" i="16"/>
  <c r="AI189" i="16" s="1"/>
  <c r="AG190" i="16"/>
  <c r="AG191" i="16"/>
  <c r="AG192" i="16"/>
  <c r="AG193" i="16"/>
  <c r="AG194" i="16"/>
  <c r="AG195" i="16"/>
  <c r="AI195" i="16" s="1"/>
  <c r="AG196" i="16"/>
  <c r="AG197" i="16"/>
  <c r="AG198" i="16"/>
  <c r="AI198" i="16" s="1"/>
  <c r="AG199" i="16"/>
  <c r="AG200" i="16"/>
  <c r="AI200" i="16" s="1"/>
  <c r="AG201" i="16"/>
  <c r="AG202" i="16"/>
  <c r="AG203" i="16"/>
  <c r="AI203" i="16" s="1"/>
  <c r="AG204" i="16"/>
  <c r="AG205" i="16"/>
  <c r="AI205" i="16" s="1"/>
  <c r="AG206" i="16"/>
  <c r="AG207" i="16"/>
  <c r="AG208" i="16"/>
  <c r="AI208" i="16" s="1"/>
  <c r="AG209" i="16"/>
  <c r="AI209" i="16" s="1"/>
  <c r="AG210" i="16"/>
  <c r="AG211" i="16"/>
  <c r="AG212" i="16"/>
  <c r="AI212" i="16" s="1"/>
  <c r="AG213" i="16"/>
  <c r="AG214" i="16"/>
  <c r="AG215" i="16"/>
  <c r="AG216" i="16"/>
  <c r="AG217" i="16"/>
  <c r="AG218" i="16"/>
  <c r="AI218" i="16" s="1"/>
  <c r="AG219" i="16"/>
  <c r="AG220" i="16"/>
  <c r="AI220" i="16" s="1"/>
  <c r="AG221" i="16"/>
  <c r="AG222" i="16"/>
  <c r="AG223" i="16"/>
  <c r="AI223" i="16" s="1"/>
  <c r="AG224" i="16"/>
  <c r="AG225" i="16"/>
  <c r="AG226" i="16"/>
  <c r="AI226" i="16" s="1"/>
  <c r="AG227" i="16"/>
  <c r="AI227" i="16" s="1"/>
  <c r="AG228" i="16"/>
  <c r="AI228" i="16" s="1"/>
  <c r="AG229" i="16"/>
  <c r="AI229" i="16" s="1"/>
  <c r="AG230" i="16"/>
  <c r="AG231" i="16"/>
  <c r="AI231" i="16" s="1"/>
  <c r="AG232" i="16"/>
  <c r="AI232" i="16" s="1"/>
  <c r="AG233" i="16"/>
  <c r="AG234" i="16"/>
  <c r="AI234" i="16" s="1"/>
  <c r="AG235" i="16"/>
  <c r="AG236" i="16"/>
  <c r="AI236" i="16" s="1"/>
  <c r="AG237" i="16"/>
  <c r="AG238" i="16"/>
  <c r="AG239" i="16"/>
  <c r="AI239" i="16" s="1"/>
  <c r="AG240" i="16"/>
  <c r="AI240" i="16" s="1"/>
  <c r="AG241" i="16"/>
  <c r="AG242" i="16"/>
  <c r="AG243" i="16"/>
  <c r="AG244" i="16"/>
  <c r="AI244" i="16" s="1"/>
  <c r="AG245" i="16"/>
  <c r="AG246" i="16"/>
  <c r="AG247" i="16"/>
  <c r="AI247" i="16" s="1"/>
  <c r="AG248" i="16"/>
  <c r="Q37" i="14"/>
  <c r="AE37" i="14" s="1"/>
  <c r="AF37" i="14"/>
  <c r="Q36" i="13"/>
  <c r="AF36" i="13"/>
  <c r="Q85" i="15"/>
  <c r="AE85" i="15" s="1"/>
  <c r="AF85" i="15"/>
  <c r="Q53" i="15"/>
  <c r="AE53" i="15" s="1"/>
  <c r="AF53" i="15"/>
  <c r="Q21" i="15"/>
  <c r="AE21" i="15" s="1"/>
  <c r="AF21" i="15"/>
  <c r="AF507" i="12"/>
  <c r="Q507" i="12"/>
  <c r="AE507" i="12" s="1"/>
  <c r="AF499" i="12"/>
  <c r="Q499" i="12"/>
  <c r="Q491" i="12"/>
  <c r="AE491" i="12" s="1"/>
  <c r="AF491" i="12"/>
  <c r="Q483" i="12"/>
  <c r="AE483" i="12" s="1"/>
  <c r="AF483" i="12"/>
  <c r="AF475" i="12"/>
  <c r="Q475" i="12"/>
  <c r="AE475" i="12" s="1"/>
  <c r="Q467" i="12"/>
  <c r="AE467" i="12" s="1"/>
  <c r="AF467" i="12"/>
  <c r="Q459" i="12"/>
  <c r="AE459" i="12" s="1"/>
  <c r="AF459" i="12"/>
  <c r="Q451" i="12"/>
  <c r="AE451" i="12" s="1"/>
  <c r="AF451" i="12"/>
  <c r="AF443" i="12"/>
  <c r="Q443" i="12"/>
  <c r="AE443" i="12" s="1"/>
  <c r="AF435" i="12"/>
  <c r="Q435" i="12"/>
  <c r="AE435" i="12" s="1"/>
  <c r="AF427" i="12"/>
  <c r="Q427" i="12"/>
  <c r="AE427" i="12" s="1"/>
  <c r="Q419" i="12"/>
  <c r="AF419" i="12"/>
  <c r="Q411" i="12"/>
  <c r="AE411" i="12" s="1"/>
  <c r="AF411" i="12"/>
  <c r="AF403" i="12"/>
  <c r="Q403" i="12"/>
  <c r="AE403" i="12" s="1"/>
  <c r="Q395" i="12"/>
  <c r="AE395" i="12" s="1"/>
  <c r="AF395" i="12"/>
  <c r="Q387" i="12"/>
  <c r="AE387" i="12" s="1"/>
  <c r="AF387" i="12"/>
  <c r="AF379" i="12"/>
  <c r="Q379" i="12"/>
  <c r="AE379" i="12" s="1"/>
  <c r="Q371" i="12"/>
  <c r="AE371" i="12" s="1"/>
  <c r="AF371" i="12"/>
  <c r="AF363" i="12"/>
  <c r="Q363" i="12"/>
  <c r="AE363" i="12" s="1"/>
  <c r="Q355" i="12"/>
  <c r="AE355" i="12" s="1"/>
  <c r="AF355" i="12"/>
  <c r="Q347" i="12"/>
  <c r="AF347" i="12"/>
  <c r="Q339" i="12"/>
  <c r="AF339" i="12"/>
  <c r="Q331" i="12"/>
  <c r="AF331" i="12"/>
  <c r="Q323" i="12"/>
  <c r="AE323" i="12" s="1"/>
  <c r="AF323" i="12"/>
  <c r="AF315" i="12"/>
  <c r="Q315" i="12"/>
  <c r="Q307" i="12"/>
  <c r="AE307" i="12" s="1"/>
  <c r="AF307" i="12"/>
  <c r="Q299" i="12"/>
  <c r="AE299" i="12" s="1"/>
  <c r="AF299" i="12"/>
  <c r="Q291" i="12"/>
  <c r="AF291" i="12"/>
  <c r="AF283" i="12"/>
  <c r="Q283" i="12"/>
  <c r="AF275" i="12"/>
  <c r="Q275" i="12"/>
  <c r="AE275" i="12" s="1"/>
  <c r="Q267" i="12"/>
  <c r="AE267" i="12" s="1"/>
  <c r="AF267" i="12"/>
  <c r="AF259" i="12"/>
  <c r="Q259" i="12"/>
  <c r="Q251" i="12"/>
  <c r="AF251" i="12"/>
  <c r="Q243" i="12"/>
  <c r="AE243" i="12" s="1"/>
  <c r="AF243" i="12"/>
  <c r="AF235" i="12"/>
  <c r="Q235" i="12"/>
  <c r="AE235" i="12" s="1"/>
  <c r="Q227" i="12"/>
  <c r="AF227" i="12"/>
  <c r="Q219" i="12"/>
  <c r="AE219" i="12" s="1"/>
  <c r="AF219" i="12"/>
  <c r="AF211" i="12"/>
  <c r="Q211" i="12"/>
  <c r="AE211" i="12" s="1"/>
  <c r="Q203" i="12"/>
  <c r="AE203" i="12" s="1"/>
  <c r="AF203" i="12"/>
  <c r="Q195" i="12"/>
  <c r="AF195" i="12"/>
  <c r="Q187" i="12"/>
  <c r="AE187" i="12" s="1"/>
  <c r="AF187" i="12"/>
  <c r="Q179" i="12"/>
  <c r="AE179" i="12" s="1"/>
  <c r="AF179" i="12"/>
  <c r="Q171" i="12"/>
  <c r="AF171" i="12"/>
  <c r="AF163" i="12"/>
  <c r="Q163" i="12"/>
  <c r="AE163" i="12" s="1"/>
  <c r="Q155" i="12"/>
  <c r="AF155" i="12"/>
  <c r="AF147" i="12"/>
  <c r="Q147" i="12"/>
  <c r="Q139" i="12"/>
  <c r="AF139" i="12"/>
  <c r="Q131" i="12"/>
  <c r="AE131" i="12" s="1"/>
  <c r="AF131" i="12"/>
  <c r="Q123" i="12"/>
  <c r="AE123" i="12" s="1"/>
  <c r="AF123" i="12"/>
  <c r="AF115" i="12"/>
  <c r="Q115" i="12"/>
  <c r="AE115" i="12" s="1"/>
  <c r="AF107" i="12"/>
  <c r="Q107" i="12"/>
  <c r="AE107" i="12" s="1"/>
  <c r="Q99" i="12"/>
  <c r="AE99" i="12" s="1"/>
  <c r="AF99" i="12"/>
  <c r="AF91" i="12"/>
  <c r="Q91" i="12"/>
  <c r="AE91" i="12" s="1"/>
  <c r="AF83" i="12"/>
  <c r="Q83" i="12"/>
  <c r="AE83" i="12" s="1"/>
  <c r="AF75" i="12"/>
  <c r="Q75" i="12"/>
  <c r="AF67" i="12"/>
  <c r="Q67" i="12"/>
  <c r="AE67" i="12" s="1"/>
  <c r="Q59" i="12"/>
  <c r="AE59" i="12" s="1"/>
  <c r="AF59" i="12"/>
  <c r="AF51" i="12"/>
  <c r="Q51" i="12"/>
  <c r="AE51" i="12" s="1"/>
  <c r="AF43" i="12"/>
  <c r="Q43" i="12"/>
  <c r="AE43" i="12" s="1"/>
  <c r="AF35" i="12"/>
  <c r="Q35" i="12"/>
  <c r="AE35" i="12" s="1"/>
  <c r="Q27" i="12"/>
  <c r="AE27" i="12" s="1"/>
  <c r="AF27" i="12"/>
  <c r="AF19" i="12"/>
  <c r="Q19" i="12"/>
  <c r="AE19" i="12" s="1"/>
  <c r="Q11" i="12"/>
  <c r="AE11" i="12" s="1"/>
  <c r="AF11" i="12"/>
  <c r="AK107" i="15"/>
  <c r="AM107" i="15" s="1"/>
  <c r="AK99" i="15"/>
  <c r="AM99" i="15" s="1"/>
  <c r="AK91" i="15"/>
  <c r="AM91" i="15" s="1"/>
  <c r="AK83" i="15"/>
  <c r="AM83" i="15" s="1"/>
  <c r="AK75" i="15"/>
  <c r="AM75" i="15" s="1"/>
  <c r="AK67" i="15"/>
  <c r="AM67" i="15" s="1"/>
  <c r="AK59" i="15"/>
  <c r="AM59" i="15" s="1"/>
  <c r="AK51" i="15"/>
  <c r="AM51" i="15" s="1"/>
  <c r="AK43" i="15"/>
  <c r="AM43" i="15" s="1"/>
  <c r="AK35" i="15"/>
  <c r="AM35" i="15" s="1"/>
  <c r="AK27" i="15"/>
  <c r="AM27" i="15" s="1"/>
  <c r="AK19" i="15"/>
  <c r="AM19" i="15" s="1"/>
  <c r="AK11" i="15"/>
  <c r="AM11" i="15" s="1"/>
  <c r="AK35" i="13"/>
  <c r="AM35" i="13" s="1"/>
  <c r="AK27" i="13"/>
  <c r="AM27" i="13" s="1"/>
  <c r="AK19" i="13"/>
  <c r="AM19" i="13" s="1"/>
  <c r="AK11" i="13"/>
  <c r="AM11" i="13" s="1"/>
  <c r="Q43" i="14"/>
  <c r="AE43" i="14" s="1"/>
  <c r="AF43" i="14"/>
  <c r="AF35" i="14"/>
  <c r="Q35" i="14"/>
  <c r="AE35" i="14" s="1"/>
  <c r="AF27" i="14"/>
  <c r="Q27" i="14"/>
  <c r="AE27" i="14" s="1"/>
  <c r="Q19" i="14"/>
  <c r="AE19" i="14" s="1"/>
  <c r="AF19" i="14"/>
  <c r="AF11" i="14"/>
  <c r="Q11" i="14"/>
  <c r="Q34" i="13"/>
  <c r="AF34" i="13"/>
  <c r="AF26" i="13"/>
  <c r="Q26" i="13"/>
  <c r="AE26" i="13" s="1"/>
  <c r="Q18" i="13"/>
  <c r="AF18" i="13"/>
  <c r="Q10" i="13"/>
  <c r="AE10" i="13" s="1"/>
  <c r="AF10" i="13"/>
  <c r="AK243" i="16"/>
  <c r="AM243" i="16" s="1"/>
  <c r="AK235" i="16"/>
  <c r="AM235" i="16" s="1"/>
  <c r="AK227" i="16"/>
  <c r="AK219" i="16"/>
  <c r="AM219" i="16" s="1"/>
  <c r="AK211" i="16"/>
  <c r="AM211" i="16" s="1"/>
  <c r="AK203" i="16"/>
  <c r="AM203" i="16" s="1"/>
  <c r="AK195" i="16"/>
  <c r="AM195" i="16" s="1"/>
  <c r="AK187" i="16"/>
  <c r="AM187" i="16" s="1"/>
  <c r="AK179" i="16"/>
  <c r="AM179" i="16" s="1"/>
  <c r="AK171" i="16"/>
  <c r="AM171" i="16" s="1"/>
  <c r="AK163" i="16"/>
  <c r="AM163" i="16" s="1"/>
  <c r="AK155" i="16"/>
  <c r="AM155" i="16" s="1"/>
  <c r="AK147" i="16"/>
  <c r="AM147" i="16" s="1"/>
  <c r="AK139" i="16"/>
  <c r="AK131" i="16"/>
  <c r="AM131" i="16" s="1"/>
  <c r="AK123" i="16"/>
  <c r="AM123" i="16" s="1"/>
  <c r="AK115" i="16"/>
  <c r="AM115" i="16" s="1"/>
  <c r="AK107" i="16"/>
  <c r="AM107" i="16" s="1"/>
  <c r="AK99" i="16"/>
  <c r="AM99" i="16" s="1"/>
  <c r="AK91" i="16"/>
  <c r="AM91" i="16" s="1"/>
  <c r="AK83" i="16"/>
  <c r="AK75" i="16"/>
  <c r="AM75" i="16" s="1"/>
  <c r="AK67" i="16"/>
  <c r="AM67" i="16" s="1"/>
  <c r="AK59" i="16"/>
  <c r="AM59" i="16" s="1"/>
  <c r="AK51" i="16"/>
  <c r="AM51" i="16" s="1"/>
  <c r="AK43" i="16"/>
  <c r="AM43" i="16" s="1"/>
  <c r="AK35" i="16"/>
  <c r="AK26" i="16"/>
  <c r="AM26" i="16" s="1"/>
  <c r="AK17" i="16"/>
  <c r="AM17" i="16" s="1"/>
  <c r="AK8" i="16"/>
  <c r="AK43" i="14"/>
  <c r="AM43" i="14" s="1"/>
  <c r="AK27" i="14"/>
  <c r="AM27" i="14" s="1"/>
  <c r="AK11" i="14"/>
  <c r="AM11" i="14" s="1"/>
  <c r="AF503" i="12"/>
  <c r="Q503" i="12"/>
  <c r="AE503" i="12" s="1"/>
  <c r="AF471" i="12"/>
  <c r="Q471" i="12"/>
  <c r="Q439" i="12"/>
  <c r="AE439" i="12" s="1"/>
  <c r="AF439" i="12"/>
  <c r="Q399" i="12"/>
  <c r="AF399" i="12"/>
  <c r="Q359" i="12"/>
  <c r="AE359" i="12" s="1"/>
  <c r="AF359" i="12"/>
  <c r="Q319" i="12"/>
  <c r="AE319" i="12" s="1"/>
  <c r="AF319" i="12"/>
  <c r="Q295" i="12"/>
  <c r="AF295" i="12"/>
  <c r="Q263" i="12"/>
  <c r="AE263" i="12" s="1"/>
  <c r="AF263" i="12"/>
  <c r="Q231" i="12"/>
  <c r="AE231" i="12" s="1"/>
  <c r="AF231" i="12"/>
  <c r="Q199" i="12"/>
  <c r="AE199" i="12" s="1"/>
  <c r="AF199" i="12"/>
  <c r="Q175" i="12"/>
  <c r="AE175" i="12" s="1"/>
  <c r="AF175" i="12"/>
  <c r="AF143" i="12"/>
  <c r="Q143" i="12"/>
  <c r="AF119" i="12"/>
  <c r="Q119" i="12"/>
  <c r="AE119" i="12" s="1"/>
  <c r="Q87" i="12"/>
  <c r="AF87" i="12"/>
  <c r="Q47" i="12"/>
  <c r="AE47" i="12" s="1"/>
  <c r="AF47" i="12"/>
  <c r="Q7" i="12"/>
  <c r="AF7" i="12"/>
  <c r="AG7" i="14"/>
  <c r="AG8" i="14"/>
  <c r="AG9" i="14"/>
  <c r="AG10" i="14"/>
  <c r="AG11" i="14"/>
  <c r="AG12" i="14"/>
  <c r="AG13" i="14"/>
  <c r="AG14" i="14"/>
  <c r="AG15" i="14"/>
  <c r="AI15" i="14" s="1"/>
  <c r="AG16" i="14"/>
  <c r="AG17" i="14"/>
  <c r="AG18" i="14"/>
  <c r="AI18" i="14" s="1"/>
  <c r="AG19" i="14"/>
  <c r="AI19" i="14" s="1"/>
  <c r="AG20" i="14"/>
  <c r="AG21" i="14"/>
  <c r="AG22" i="14"/>
  <c r="AG23" i="14"/>
  <c r="AG24" i="14"/>
  <c r="AG25" i="14"/>
  <c r="AG26" i="14"/>
  <c r="AG27" i="14"/>
  <c r="AG28" i="14"/>
  <c r="AG29" i="14"/>
  <c r="AG30" i="14"/>
  <c r="AG31" i="14"/>
  <c r="AI31" i="14" s="1"/>
  <c r="AG32" i="14"/>
  <c r="AG33" i="14"/>
  <c r="AG34" i="14"/>
  <c r="AG35" i="14"/>
  <c r="AI35" i="14" s="1"/>
  <c r="AG36" i="14"/>
  <c r="AG37" i="14"/>
  <c r="AI37" i="14" s="1"/>
  <c r="AG38" i="14"/>
  <c r="AG39" i="14"/>
  <c r="AG40" i="14"/>
  <c r="AI40" i="14" s="1"/>
  <c r="AG41" i="14"/>
  <c r="AG42" i="14"/>
  <c r="AG43" i="14"/>
  <c r="AG44" i="14"/>
  <c r="AG45" i="14"/>
  <c r="AG46" i="14"/>
  <c r="Q15" i="14"/>
  <c r="AF15" i="14"/>
  <c r="Q14" i="13"/>
  <c r="AE14" i="13" s="1"/>
  <c r="AF14" i="13"/>
  <c r="Q502" i="12"/>
  <c r="AE502" i="12" s="1"/>
  <c r="AF502" i="12"/>
  <c r="Q470" i="12"/>
  <c r="AE470" i="12" s="1"/>
  <c r="AF470" i="12"/>
  <c r="Q430" i="12"/>
  <c r="AF430" i="12"/>
  <c r="Q398" i="12"/>
  <c r="AE398" i="12" s="1"/>
  <c r="AF398" i="12"/>
  <c r="Q366" i="12"/>
  <c r="AE366" i="12" s="1"/>
  <c r="AF366" i="12"/>
  <c r="AF342" i="12"/>
  <c r="Q342" i="12"/>
  <c r="AE342" i="12" s="1"/>
  <c r="Q310" i="12"/>
  <c r="AF310" i="12"/>
  <c r="Q270" i="12"/>
  <c r="AE270" i="12" s="1"/>
  <c r="AF270" i="12"/>
  <c r="Q238" i="12"/>
  <c r="AE238" i="12" s="1"/>
  <c r="AF238" i="12"/>
  <c r="Q214" i="12"/>
  <c r="AF214" i="12"/>
  <c r="AF182" i="12"/>
  <c r="Q182" i="12"/>
  <c r="AE182" i="12" s="1"/>
  <c r="Q150" i="12"/>
  <c r="AE150" i="12" s="1"/>
  <c r="AF150" i="12"/>
  <c r="AF126" i="12"/>
  <c r="Q126" i="12"/>
  <c r="AE126" i="12" s="1"/>
  <c r="AF94" i="12"/>
  <c r="Q94" i="12"/>
  <c r="AE94" i="12" s="1"/>
  <c r="Q62" i="12"/>
  <c r="AE62" i="12" s="1"/>
  <c r="AF62" i="12"/>
  <c r="Q30" i="12"/>
  <c r="AE30" i="12" s="1"/>
  <c r="AF30" i="12"/>
  <c r="AK30" i="13"/>
  <c r="AM30" i="13" s="1"/>
  <c r="AF38" i="14"/>
  <c r="Q38" i="14"/>
  <c r="Q21" i="13"/>
  <c r="AE21" i="13" s="1"/>
  <c r="AF21" i="13"/>
  <c r="AF509" i="12"/>
  <c r="Q509" i="12"/>
  <c r="Q477" i="12"/>
  <c r="AF477" i="12"/>
  <c r="AF453" i="12"/>
  <c r="Q453" i="12"/>
  <c r="AF429" i="12"/>
  <c r="Q429" i="12"/>
  <c r="AE429" i="12" s="1"/>
  <c r="AF405" i="12"/>
  <c r="Q405" i="12"/>
  <c r="AE405" i="12" s="1"/>
  <c r="Q373" i="12"/>
  <c r="AE373" i="12" s="1"/>
  <c r="AF373" i="12"/>
  <c r="AF349" i="12"/>
  <c r="Q349" i="12"/>
  <c r="AE349" i="12" s="1"/>
  <c r="Q317" i="12"/>
  <c r="AE317" i="12" s="1"/>
  <c r="AF317" i="12"/>
  <c r="Q293" i="12"/>
  <c r="AF293" i="12"/>
  <c r="AF261" i="12"/>
  <c r="Q261" i="12"/>
  <c r="AE261" i="12" s="1"/>
  <c r="Q229" i="12"/>
  <c r="AE229" i="12" s="1"/>
  <c r="AF229" i="12"/>
  <c r="Q197" i="12"/>
  <c r="AE197" i="12" s="1"/>
  <c r="AF197" i="12"/>
  <c r="AF165" i="12"/>
  <c r="Q165" i="12"/>
  <c r="AE165" i="12" s="1"/>
  <c r="Q125" i="12"/>
  <c r="AE125" i="12" s="1"/>
  <c r="AF125" i="12"/>
  <c r="Q101" i="12"/>
  <c r="AE101" i="12" s="1"/>
  <c r="AF101" i="12"/>
  <c r="Q69" i="12"/>
  <c r="AE69" i="12" s="1"/>
  <c r="AF69" i="12"/>
  <c r="Q37" i="12"/>
  <c r="AF37" i="12"/>
  <c r="Q13" i="12"/>
  <c r="AE13" i="12" s="1"/>
  <c r="AF13" i="12"/>
  <c r="AK21" i="13"/>
  <c r="AM21" i="13" s="1"/>
  <c r="Q29" i="14"/>
  <c r="AE29" i="14" s="1"/>
  <c r="AF29" i="14"/>
  <c r="Q28" i="13"/>
  <c r="AE28" i="13" s="1"/>
  <c r="AF28" i="13"/>
  <c r="Q12" i="13"/>
  <c r="AE12" i="13" s="1"/>
  <c r="AF12" i="13"/>
  <c r="Q101" i="15"/>
  <c r="AE101" i="15" s="1"/>
  <c r="AF101" i="15"/>
  <c r="Q69" i="15"/>
  <c r="AE69" i="15" s="1"/>
  <c r="AF69" i="15"/>
  <c r="Q45" i="15"/>
  <c r="AE45" i="15" s="1"/>
  <c r="AF45" i="15"/>
  <c r="Q13" i="15"/>
  <c r="AE13" i="15" s="1"/>
  <c r="AF13" i="15"/>
  <c r="Q100" i="16"/>
  <c r="AE100" i="16" s="1"/>
  <c r="AF100" i="16"/>
  <c r="Q506" i="12"/>
  <c r="AE506" i="12" s="1"/>
  <c r="AF506" i="12"/>
  <c r="Q498" i="12"/>
  <c r="AE498" i="12" s="1"/>
  <c r="AF498" i="12"/>
  <c r="Q490" i="12"/>
  <c r="AE490" i="12" s="1"/>
  <c r="AF490" i="12"/>
  <c r="AF482" i="12"/>
  <c r="Q482" i="12"/>
  <c r="AE482" i="12" s="1"/>
  <c r="AF474" i="12"/>
  <c r="Q474" i="12"/>
  <c r="AE474" i="12" s="1"/>
  <c r="Q466" i="12"/>
  <c r="AE466" i="12" s="1"/>
  <c r="AF466" i="12"/>
  <c r="AF458" i="12"/>
  <c r="Q458" i="12"/>
  <c r="AE458" i="12" s="1"/>
  <c r="AF450" i="12"/>
  <c r="Q450" i="12"/>
  <c r="AE450" i="12" s="1"/>
  <c r="AF442" i="12"/>
  <c r="Q442" i="12"/>
  <c r="AE442" i="12" s="1"/>
  <c r="Q434" i="12"/>
  <c r="AE434" i="12" s="1"/>
  <c r="AF434" i="12"/>
  <c r="Q426" i="12"/>
  <c r="AE426" i="12" s="1"/>
  <c r="AF426" i="12"/>
  <c r="AF418" i="12"/>
  <c r="Q418" i="12"/>
  <c r="AE418" i="12" s="1"/>
  <c r="Q410" i="12"/>
  <c r="AE410" i="12" s="1"/>
  <c r="AF410" i="12"/>
  <c r="Q402" i="12"/>
  <c r="AE402" i="12" s="1"/>
  <c r="AF402" i="12"/>
  <c r="Q394" i="12"/>
  <c r="AF394" i="12"/>
  <c r="AF386" i="12"/>
  <c r="Q386" i="12"/>
  <c r="AE386" i="12" s="1"/>
  <c r="Q378" i="12"/>
  <c r="AE378" i="12" s="1"/>
  <c r="AF378" i="12"/>
  <c r="Q370" i="12"/>
  <c r="AE370" i="12" s="1"/>
  <c r="AF370" i="12"/>
  <c r="AF362" i="12"/>
  <c r="Q362" i="12"/>
  <c r="AE362" i="12" s="1"/>
  <c r="AF354" i="12"/>
  <c r="Q354" i="12"/>
  <c r="AE354" i="12" s="1"/>
  <c r="Q346" i="12"/>
  <c r="AE346" i="12" s="1"/>
  <c r="AF346" i="12"/>
  <c r="AF338" i="12"/>
  <c r="Q338" i="12"/>
  <c r="AE338" i="12" s="1"/>
  <c r="AF330" i="12"/>
  <c r="Q330" i="12"/>
  <c r="AF322" i="12"/>
  <c r="Q322" i="12"/>
  <c r="AE322" i="12" s="1"/>
  <c r="Q314" i="12"/>
  <c r="AE314" i="12" s="1"/>
  <c r="AF314" i="12"/>
  <c r="AF306" i="12"/>
  <c r="Q306" i="12"/>
  <c r="Q298" i="12"/>
  <c r="AF298" i="12"/>
  <c r="Q290" i="12"/>
  <c r="AE290" i="12" s="1"/>
  <c r="AF290" i="12"/>
  <c r="Q282" i="12"/>
  <c r="AE282" i="12" s="1"/>
  <c r="AF282" i="12"/>
  <c r="AF274" i="12"/>
  <c r="Q274" i="12"/>
  <c r="AE274" i="12" s="1"/>
  <c r="Q266" i="12"/>
  <c r="AE266" i="12" s="1"/>
  <c r="AF266" i="12"/>
  <c r="Q258" i="12"/>
  <c r="AE258" i="12" s="1"/>
  <c r="AF258" i="12"/>
  <c r="AF250" i="12"/>
  <c r="Q250" i="12"/>
  <c r="AE250" i="12" s="1"/>
  <c r="Q242" i="12"/>
  <c r="AE242" i="12" s="1"/>
  <c r="AF242" i="12"/>
  <c r="Q234" i="12"/>
  <c r="AE234" i="12" s="1"/>
  <c r="AF234" i="12"/>
  <c r="AF226" i="12"/>
  <c r="Q226" i="12"/>
  <c r="AE226" i="12" s="1"/>
  <c r="AF218" i="12"/>
  <c r="Q218" i="12"/>
  <c r="Q210" i="12"/>
  <c r="AE210" i="12" s="1"/>
  <c r="AF210" i="12"/>
  <c r="Q202" i="12"/>
  <c r="AF202" i="12"/>
  <c r="Q194" i="12"/>
  <c r="AF194" i="12"/>
  <c r="Q186" i="12"/>
  <c r="AF186" i="12"/>
  <c r="AF178" i="12"/>
  <c r="Q178" i="12"/>
  <c r="AE178" i="12" s="1"/>
  <c r="AF170" i="12"/>
  <c r="Q170" i="12"/>
  <c r="AE170" i="12" s="1"/>
  <c r="AF162" i="12"/>
  <c r="Q162" i="12"/>
  <c r="AF154" i="12"/>
  <c r="Q154" i="12"/>
  <c r="AE154" i="12" s="1"/>
  <c r="Q146" i="12"/>
  <c r="AF146" i="12"/>
  <c r="Q138" i="12"/>
  <c r="AE138" i="12" s="1"/>
  <c r="AF138" i="12"/>
  <c r="Q130" i="12"/>
  <c r="AE130" i="12" s="1"/>
  <c r="AF130" i="12"/>
  <c r="Q122" i="12"/>
  <c r="AE122" i="12" s="1"/>
  <c r="AF122" i="12"/>
  <c r="Q114" i="12"/>
  <c r="AE114" i="12" s="1"/>
  <c r="AF114" i="12"/>
  <c r="Q106" i="12"/>
  <c r="AF106" i="12"/>
  <c r="AF98" i="12"/>
  <c r="Q98" i="12"/>
  <c r="AE98" i="12" s="1"/>
  <c r="Q90" i="12"/>
  <c r="AE90" i="12" s="1"/>
  <c r="AF90" i="12"/>
  <c r="Q82" i="12"/>
  <c r="AE82" i="12" s="1"/>
  <c r="AF82" i="12"/>
  <c r="AF74" i="12"/>
  <c r="Q74" i="12"/>
  <c r="AE74" i="12" s="1"/>
  <c r="AF66" i="12"/>
  <c r="Q66" i="12"/>
  <c r="AE66" i="12" s="1"/>
  <c r="Q58" i="12"/>
  <c r="AE58" i="12" s="1"/>
  <c r="AF58" i="12"/>
  <c r="Q50" i="12"/>
  <c r="AE50" i="12" s="1"/>
  <c r="AF50" i="12"/>
  <c r="AF42" i="12"/>
  <c r="Q42" i="12"/>
  <c r="AE42" i="12" s="1"/>
  <c r="AF34" i="12"/>
  <c r="Q34" i="12"/>
  <c r="AE34" i="12" s="1"/>
  <c r="Q26" i="12"/>
  <c r="AE26" i="12" s="1"/>
  <c r="AF26" i="12"/>
  <c r="AF18" i="12"/>
  <c r="Q18" i="12"/>
  <c r="Q10" i="12"/>
  <c r="AE10" i="12" s="1"/>
  <c r="AF10" i="12"/>
  <c r="AK106" i="15"/>
  <c r="AM106" i="15" s="1"/>
  <c r="AK98" i="15"/>
  <c r="AM98" i="15" s="1"/>
  <c r="AK90" i="15"/>
  <c r="AM90" i="15" s="1"/>
  <c r="AK82" i="15"/>
  <c r="AM82" i="15" s="1"/>
  <c r="AK74" i="15"/>
  <c r="AM74" i="15" s="1"/>
  <c r="AK66" i="15"/>
  <c r="AM66" i="15" s="1"/>
  <c r="AK58" i="15"/>
  <c r="AM58" i="15" s="1"/>
  <c r="AK50" i="15"/>
  <c r="AM50" i="15" s="1"/>
  <c r="AK42" i="15"/>
  <c r="AM42" i="15" s="1"/>
  <c r="AK34" i="15"/>
  <c r="AM34" i="15" s="1"/>
  <c r="AK26" i="15"/>
  <c r="AM26" i="15" s="1"/>
  <c r="AK18" i="15"/>
  <c r="AM18" i="15" s="1"/>
  <c r="AK34" i="13"/>
  <c r="AK26" i="13"/>
  <c r="AM26" i="13" s="1"/>
  <c r="AK18" i="13"/>
  <c r="AM18" i="13" s="1"/>
  <c r="Q42" i="14"/>
  <c r="AE42" i="14" s="1"/>
  <c r="AF42" i="14"/>
  <c r="Q34" i="14"/>
  <c r="AE34" i="14" s="1"/>
  <c r="AF34" i="14"/>
  <c r="Q26" i="14"/>
  <c r="AF26" i="14"/>
  <c r="Q18" i="14"/>
  <c r="AE18" i="14" s="1"/>
  <c r="AF18" i="14"/>
  <c r="Q10" i="14"/>
  <c r="AF10" i="14"/>
  <c r="Q33" i="13"/>
  <c r="AE33" i="13" s="1"/>
  <c r="AF33" i="13"/>
  <c r="Q25" i="13"/>
  <c r="AE25" i="13" s="1"/>
  <c r="AF25" i="13"/>
  <c r="AF17" i="13"/>
  <c r="Q17" i="13"/>
  <c r="AE17" i="13" s="1"/>
  <c r="Q9" i="13"/>
  <c r="AE9" i="13" s="1"/>
  <c r="AF9" i="13"/>
  <c r="AK242" i="16"/>
  <c r="AM242" i="16" s="1"/>
  <c r="AK234" i="16"/>
  <c r="AM234" i="16" s="1"/>
  <c r="AK226" i="16"/>
  <c r="AM226" i="16" s="1"/>
  <c r="AK218" i="16"/>
  <c r="AM218" i="16" s="1"/>
  <c r="AK210" i="16"/>
  <c r="AM210" i="16" s="1"/>
  <c r="AK202" i="16"/>
  <c r="AM202" i="16" s="1"/>
  <c r="AK194" i="16"/>
  <c r="AM194" i="16" s="1"/>
  <c r="AK186" i="16"/>
  <c r="AM186" i="16" s="1"/>
  <c r="AK178" i="16"/>
  <c r="AM178" i="16" s="1"/>
  <c r="AK170" i="16"/>
  <c r="AM170" i="16" s="1"/>
  <c r="AK162" i="16"/>
  <c r="AK154" i="16"/>
  <c r="AM154" i="16" s="1"/>
  <c r="AK146" i="16"/>
  <c r="AK138" i="16"/>
  <c r="AM138" i="16" s="1"/>
  <c r="AK130" i="16"/>
  <c r="AM130" i="16" s="1"/>
  <c r="AK122" i="16"/>
  <c r="AM122" i="16" s="1"/>
  <c r="AK114" i="16"/>
  <c r="AM114" i="16" s="1"/>
  <c r="AK106" i="16"/>
  <c r="AM106" i="16" s="1"/>
  <c r="AK98" i="16"/>
  <c r="AM98" i="16" s="1"/>
  <c r="AK90" i="16"/>
  <c r="AM90" i="16" s="1"/>
  <c r="AK82" i="16"/>
  <c r="AM82" i="16" s="1"/>
  <c r="AK74" i="16"/>
  <c r="AM74" i="16" s="1"/>
  <c r="AK66" i="16"/>
  <c r="AK58" i="16"/>
  <c r="AK50" i="16"/>
  <c r="AM50" i="16" s="1"/>
  <c r="AK42" i="16"/>
  <c r="AM42" i="16" s="1"/>
  <c r="AK34" i="16"/>
  <c r="AM34" i="16" s="1"/>
  <c r="AK25" i="16"/>
  <c r="AM25" i="16" s="1"/>
  <c r="AK16" i="16"/>
  <c r="AK7" i="16"/>
  <c r="AM7" i="16" s="1"/>
  <c r="AK42" i="14"/>
  <c r="AM42" i="14" s="1"/>
  <c r="AK26" i="14"/>
  <c r="AM26" i="14" s="1"/>
  <c r="AK10" i="14"/>
  <c r="AM10" i="14" s="1"/>
  <c r="AF103" i="15"/>
  <c r="Q103" i="15"/>
  <c r="AE103" i="15" s="1"/>
  <c r="Q95" i="15"/>
  <c r="AE95" i="15" s="1"/>
  <c r="AF95" i="15"/>
  <c r="AF87" i="15"/>
  <c r="Q87" i="15"/>
  <c r="AE87" i="15" s="1"/>
  <c r="Q79" i="15"/>
  <c r="AE79" i="15" s="1"/>
  <c r="AF79" i="15"/>
  <c r="AF71" i="15"/>
  <c r="Q71" i="15"/>
  <c r="Q63" i="15"/>
  <c r="AE63" i="15" s="1"/>
  <c r="AF63" i="15"/>
  <c r="AF55" i="15"/>
  <c r="Q55" i="15"/>
  <c r="AE55" i="15" s="1"/>
  <c r="AF47" i="15"/>
  <c r="Q47" i="15"/>
  <c r="Q39" i="15"/>
  <c r="AE39" i="15" s="1"/>
  <c r="AF39" i="15"/>
  <c r="AF31" i="15"/>
  <c r="Q31" i="15"/>
  <c r="AE31" i="15" s="1"/>
  <c r="Q23" i="15"/>
  <c r="AE23" i="15" s="1"/>
  <c r="AF23" i="15"/>
  <c r="Q15" i="15"/>
  <c r="AF15" i="15"/>
  <c r="Q7" i="15"/>
  <c r="AE7" i="15" s="1"/>
  <c r="AF7" i="15"/>
  <c r="Q246" i="16"/>
  <c r="AF246" i="16"/>
  <c r="Q238" i="16"/>
  <c r="AF238" i="16"/>
  <c r="AF230" i="16"/>
  <c r="Q230" i="16"/>
  <c r="AE230" i="16" s="1"/>
  <c r="AF222" i="16"/>
  <c r="Q222" i="16"/>
  <c r="Q214" i="16"/>
  <c r="AE214" i="16" s="1"/>
  <c r="AF214" i="16"/>
  <c r="Q206" i="16"/>
  <c r="AF206" i="16"/>
  <c r="Q198" i="16"/>
  <c r="AE198" i="16" s="1"/>
  <c r="AF198" i="16"/>
  <c r="AF190" i="16"/>
  <c r="Q190" i="16"/>
  <c r="AE190" i="16" s="1"/>
  <c r="Q182" i="16"/>
  <c r="AE182" i="16" s="1"/>
  <c r="AF182" i="16"/>
  <c r="Q174" i="16"/>
  <c r="AF174" i="16"/>
  <c r="Q166" i="16"/>
  <c r="AE166" i="16" s="1"/>
  <c r="AF166" i="16"/>
  <c r="Q158" i="16"/>
  <c r="AE158" i="16" s="1"/>
  <c r="AF158" i="16"/>
  <c r="AF150" i="16"/>
  <c r="Q150" i="16"/>
  <c r="Q142" i="16"/>
  <c r="AE142" i="16" s="1"/>
  <c r="AF142" i="16"/>
  <c r="AF134" i="16"/>
  <c r="Q134" i="16"/>
  <c r="Q126" i="16"/>
  <c r="AE126" i="16" s="1"/>
  <c r="AF126" i="16"/>
  <c r="Q118" i="16"/>
  <c r="AE118" i="16" s="1"/>
  <c r="AF118" i="16"/>
  <c r="AF110" i="16"/>
  <c r="Q110" i="16"/>
  <c r="AF102" i="16"/>
  <c r="Q102" i="16"/>
  <c r="AE102" i="16" s="1"/>
  <c r="AF94" i="16"/>
  <c r="Q94" i="16"/>
  <c r="AF86" i="16"/>
  <c r="Q86" i="16"/>
  <c r="Q78" i="16"/>
  <c r="AF78" i="16"/>
  <c r="AF70" i="16"/>
  <c r="Q70" i="16"/>
  <c r="AE70" i="16" s="1"/>
  <c r="Q62" i="16"/>
  <c r="AE62" i="16" s="1"/>
  <c r="AF62" i="16"/>
  <c r="Q54" i="16"/>
  <c r="AF54" i="16"/>
  <c r="Q46" i="16"/>
  <c r="AE46" i="16" s="1"/>
  <c r="AF46" i="16"/>
  <c r="Q38" i="16"/>
  <c r="AF38" i="16"/>
  <c r="Q30" i="16"/>
  <c r="AF30" i="16"/>
  <c r="AF22" i="16"/>
  <c r="Q22" i="16"/>
  <c r="AE22" i="16" s="1"/>
  <c r="AF14" i="16"/>
  <c r="Q14" i="16"/>
  <c r="AE14" i="16" s="1"/>
  <c r="Q100" i="15"/>
  <c r="AF100" i="15"/>
  <c r="AF92" i="15"/>
  <c r="Q92" i="15"/>
  <c r="AE92" i="15" s="1"/>
  <c r="Q84" i="15"/>
  <c r="AE84" i="15" s="1"/>
  <c r="AF84" i="15"/>
  <c r="AF76" i="15"/>
  <c r="Q76" i="15"/>
  <c r="AE76" i="15" s="1"/>
  <c r="Q68" i="15"/>
  <c r="AF68" i="15"/>
  <c r="Q60" i="15"/>
  <c r="AE60" i="15" s="1"/>
  <c r="AF60" i="15"/>
  <c r="Q52" i="15"/>
  <c r="AE52" i="15" s="1"/>
  <c r="AF52" i="15"/>
  <c r="Q44" i="15"/>
  <c r="AE44" i="15" s="1"/>
  <c r="AF44" i="15"/>
  <c r="AF36" i="15"/>
  <c r="Q36" i="15"/>
  <c r="AE36" i="15" s="1"/>
  <c r="Q28" i="15"/>
  <c r="AE28" i="15" s="1"/>
  <c r="AF28" i="15"/>
  <c r="Q20" i="15"/>
  <c r="AE20" i="15" s="1"/>
  <c r="AF20" i="15"/>
  <c r="AF12" i="15"/>
  <c r="Q12" i="15"/>
  <c r="AE12" i="15" s="1"/>
  <c r="AF243" i="16"/>
  <c r="Q243" i="16"/>
  <c r="AF235" i="16"/>
  <c r="Q235" i="16"/>
  <c r="AE235" i="16" s="1"/>
  <c r="Q227" i="16"/>
  <c r="AE227" i="16" s="1"/>
  <c r="AF227" i="16"/>
  <c r="AF219" i="16"/>
  <c r="Q219" i="16"/>
  <c r="Q211" i="16"/>
  <c r="AF211" i="16"/>
  <c r="Q203" i="16"/>
  <c r="AF203" i="16"/>
  <c r="Q195" i="16"/>
  <c r="AE195" i="16" s="1"/>
  <c r="AF195" i="16"/>
  <c r="Q187" i="16"/>
  <c r="AF187" i="16"/>
  <c r="AF179" i="16"/>
  <c r="Q179" i="16"/>
  <c r="AE179" i="16" s="1"/>
  <c r="Q171" i="16"/>
  <c r="AF171" i="16"/>
  <c r="Q163" i="16"/>
  <c r="AF163" i="16"/>
  <c r="Q155" i="16"/>
  <c r="AF155" i="16"/>
  <c r="Q147" i="16"/>
  <c r="AF147" i="16"/>
  <c r="Q139" i="16"/>
  <c r="AE139" i="16" s="1"/>
  <c r="AF139" i="16"/>
  <c r="AF131" i="16"/>
  <c r="Q131" i="16"/>
  <c r="AE131" i="16" s="1"/>
  <c r="AF123" i="16"/>
  <c r="Q123" i="16"/>
  <c r="Q115" i="16"/>
  <c r="AF115" i="16"/>
  <c r="AF107" i="16"/>
  <c r="Q107" i="16"/>
  <c r="AE107" i="16" s="1"/>
  <c r="Q99" i="16"/>
  <c r="AF99" i="16"/>
  <c r="AF91" i="16"/>
  <c r="Q91" i="16"/>
  <c r="AE91" i="16" s="1"/>
  <c r="Q83" i="16"/>
  <c r="AE83" i="16" s="1"/>
  <c r="AF83" i="16"/>
  <c r="Q75" i="16"/>
  <c r="AE75" i="16" s="1"/>
  <c r="AF75" i="16"/>
  <c r="AF67" i="16"/>
  <c r="Q67" i="16"/>
  <c r="AE67" i="16" s="1"/>
  <c r="AF59" i="16"/>
  <c r="Q59" i="16"/>
  <c r="AE59" i="16" s="1"/>
  <c r="AF51" i="16"/>
  <c r="Q51" i="16"/>
  <c r="AE51" i="16" s="1"/>
  <c r="AF43" i="16"/>
  <c r="Q43" i="16"/>
  <c r="Q35" i="16"/>
  <c r="AE35" i="16" s="1"/>
  <c r="AF35" i="16"/>
  <c r="AF27" i="16"/>
  <c r="Q27" i="16"/>
  <c r="Q19" i="16"/>
  <c r="AE19" i="16" s="1"/>
  <c r="AF19" i="16"/>
  <c r="Q11" i="16"/>
  <c r="AF11" i="16"/>
  <c r="Q107" i="15"/>
  <c r="AE107" i="15" s="1"/>
  <c r="AF107" i="15"/>
  <c r="AF99" i="15"/>
  <c r="Q99" i="15"/>
  <c r="AE99" i="15" s="1"/>
  <c r="Q91" i="15"/>
  <c r="AE91" i="15" s="1"/>
  <c r="AF91" i="15"/>
  <c r="Q83" i="15"/>
  <c r="AE83" i="15" s="1"/>
  <c r="AF83" i="15"/>
  <c r="Q75" i="15"/>
  <c r="AE75" i="15" s="1"/>
  <c r="AF75" i="15"/>
  <c r="Q67" i="15"/>
  <c r="AF67" i="15"/>
  <c r="AF59" i="15"/>
  <c r="Q59" i="15"/>
  <c r="AE59" i="15" s="1"/>
  <c r="Q51" i="15"/>
  <c r="AF51" i="15"/>
  <c r="AF43" i="15"/>
  <c r="Q43" i="15"/>
  <c r="AE43" i="15" s="1"/>
  <c r="AF35" i="15"/>
  <c r="Q35" i="15"/>
  <c r="AE35" i="15" s="1"/>
  <c r="Q27" i="15"/>
  <c r="AF27" i="15"/>
  <c r="Q19" i="15"/>
  <c r="AE19" i="15" s="1"/>
  <c r="AF19" i="15"/>
  <c r="Q11" i="15"/>
  <c r="AE11" i="15" s="1"/>
  <c r="AF11" i="15"/>
  <c r="AF242" i="16"/>
  <c r="Q242" i="16"/>
  <c r="AE242" i="16" s="1"/>
  <c r="Q234" i="16"/>
  <c r="AE234" i="16" s="1"/>
  <c r="AF234" i="16"/>
  <c r="AF226" i="16"/>
  <c r="Q226" i="16"/>
  <c r="AE226" i="16" s="1"/>
  <c r="AF218" i="16"/>
  <c r="Q218" i="16"/>
  <c r="Q210" i="16"/>
  <c r="AF210" i="16"/>
  <c r="AF202" i="16"/>
  <c r="Q202" i="16"/>
  <c r="AE202" i="16" s="1"/>
  <c r="Q194" i="16"/>
  <c r="AE194" i="16" s="1"/>
  <c r="AF194" i="16"/>
  <c r="AF186" i="16"/>
  <c r="Q186" i="16"/>
  <c r="Q178" i="16"/>
  <c r="AF178" i="16"/>
  <c r="Q170" i="16"/>
  <c r="AF170" i="16"/>
  <c r="Q162" i="16"/>
  <c r="AF162" i="16"/>
  <c r="Q154" i="16"/>
  <c r="AE154" i="16" s="1"/>
  <c r="AF154" i="16"/>
  <c r="Q146" i="16"/>
  <c r="AF146" i="16"/>
  <c r="Q138" i="16"/>
  <c r="AF138" i="16"/>
  <c r="Q130" i="16"/>
  <c r="AE130" i="16" s="1"/>
  <c r="AF130" i="16"/>
  <c r="AF122" i="16"/>
  <c r="Q122" i="16"/>
  <c r="AF114" i="16"/>
  <c r="Q114" i="16"/>
  <c r="Q106" i="16"/>
  <c r="AE106" i="16" s="1"/>
  <c r="AF106" i="16"/>
  <c r="AF98" i="16"/>
  <c r="Q98" i="16"/>
  <c r="AE98" i="16" s="1"/>
  <c r="AF90" i="16"/>
  <c r="Q90" i="16"/>
  <c r="AE90" i="16" s="1"/>
  <c r="AF82" i="16"/>
  <c r="Q82" i="16"/>
  <c r="AE82" i="16" s="1"/>
  <c r="AF74" i="16"/>
  <c r="Q74" i="16"/>
  <c r="AE74" i="16" s="1"/>
  <c r="AF66" i="16"/>
  <c r="Q66" i="16"/>
  <c r="AF58" i="16"/>
  <c r="Q58" i="16"/>
  <c r="AF50" i="16"/>
  <c r="Q50" i="16"/>
  <c r="Q42" i="16"/>
  <c r="AF42" i="16"/>
  <c r="Q34" i="16"/>
  <c r="AE34" i="16" s="1"/>
  <c r="AF34" i="16"/>
  <c r="Q26" i="16"/>
  <c r="AE26" i="16" s="1"/>
  <c r="AF26" i="16"/>
  <c r="AF18" i="16"/>
  <c r="Q18" i="16"/>
  <c r="AF10" i="16"/>
  <c r="Q10" i="16"/>
  <c r="AE10" i="16" s="1"/>
  <c r="Q106" i="15"/>
  <c r="AE106" i="15" s="1"/>
  <c r="AF106" i="15"/>
  <c r="Q98" i="15"/>
  <c r="AF98" i="15"/>
  <c r="Q90" i="15"/>
  <c r="AE90" i="15" s="1"/>
  <c r="AF90" i="15"/>
  <c r="Q82" i="15"/>
  <c r="AE82" i="15" s="1"/>
  <c r="AF82" i="15"/>
  <c r="Q74" i="15"/>
  <c r="AE74" i="15" s="1"/>
  <c r="AF74" i="15"/>
  <c r="Q66" i="15"/>
  <c r="AE66" i="15" s="1"/>
  <c r="AF66" i="15"/>
  <c r="AF58" i="15"/>
  <c r="Q58" i="15"/>
  <c r="AE58" i="15" s="1"/>
  <c r="Q50" i="15"/>
  <c r="AE50" i="15" s="1"/>
  <c r="AF50" i="15"/>
  <c r="Q42" i="15"/>
  <c r="AE42" i="15" s="1"/>
  <c r="AF42" i="15"/>
  <c r="Q34" i="15"/>
  <c r="AE34" i="15" s="1"/>
  <c r="AF34" i="15"/>
  <c r="AF26" i="15"/>
  <c r="Q26" i="15"/>
  <c r="AE26" i="15" s="1"/>
  <c r="Q18" i="15"/>
  <c r="AF18" i="15"/>
  <c r="AF10" i="15"/>
  <c r="Q10" i="15"/>
  <c r="Q241" i="16"/>
  <c r="AF241" i="16"/>
  <c r="Q233" i="16"/>
  <c r="AF233" i="16"/>
  <c r="Q225" i="16"/>
  <c r="AE225" i="16" s="1"/>
  <c r="AF225" i="16"/>
  <c r="AF217" i="16"/>
  <c r="Q217" i="16"/>
  <c r="Q209" i="16"/>
  <c r="AF209" i="16"/>
  <c r="Q201" i="16"/>
  <c r="AE201" i="16" s="1"/>
  <c r="AF201" i="16"/>
  <c r="Q193" i="16"/>
  <c r="AE193" i="16" s="1"/>
  <c r="AF193" i="16"/>
  <c r="Q185" i="16"/>
  <c r="AF185" i="16"/>
  <c r="AF177" i="16"/>
  <c r="Q177" i="16"/>
  <c r="AE177" i="16" s="1"/>
  <c r="AF169" i="16"/>
  <c r="Q169" i="16"/>
  <c r="Q161" i="16"/>
  <c r="AF161" i="16"/>
  <c r="Q153" i="16"/>
  <c r="AF153" i="16"/>
  <c r="AF145" i="16"/>
  <c r="Q145" i="16"/>
  <c r="AE145" i="16" s="1"/>
  <c r="Q137" i="16"/>
  <c r="AF137" i="16"/>
  <c r="Q129" i="16"/>
  <c r="AE129" i="16" s="1"/>
  <c r="AF129" i="16"/>
  <c r="AF121" i="16"/>
  <c r="Q121" i="16"/>
  <c r="AE121" i="16" s="1"/>
  <c r="AF113" i="16"/>
  <c r="Q113" i="16"/>
  <c r="Q105" i="16"/>
  <c r="AE105" i="16" s="1"/>
  <c r="AF105" i="16"/>
  <c r="Q97" i="16"/>
  <c r="AF97" i="16"/>
  <c r="AF89" i="16"/>
  <c r="Q89" i="16"/>
  <c r="Q81" i="16"/>
  <c r="AF81" i="16"/>
  <c r="Q73" i="16"/>
  <c r="AE73" i="16" s="1"/>
  <c r="AF73" i="16"/>
  <c r="Q65" i="16"/>
  <c r="AE65" i="16" s="1"/>
  <c r="AF65" i="16"/>
  <c r="AF57" i="16"/>
  <c r="Q57" i="16"/>
  <c r="Q49" i="16"/>
  <c r="AE49" i="16" s="1"/>
  <c r="AF49" i="16"/>
  <c r="Q41" i="16"/>
  <c r="AE41" i="16" s="1"/>
  <c r="AF41" i="16"/>
  <c r="Q33" i="16"/>
  <c r="AE33" i="16" s="1"/>
  <c r="AF33" i="16"/>
  <c r="Q25" i="16"/>
  <c r="AF25" i="16"/>
  <c r="AF17" i="16"/>
  <c r="Q17" i="16"/>
  <c r="AF9" i="16"/>
  <c r="Q9" i="16"/>
  <c r="AE9" i="16" s="1"/>
  <c r="AM54" i="16" l="1"/>
  <c r="AE31" i="13"/>
  <c r="AM83" i="16"/>
  <c r="AE23" i="16"/>
  <c r="AE22" i="12"/>
  <c r="AE17" i="12"/>
  <c r="AE15" i="15"/>
  <c r="AE344" i="12"/>
  <c r="AM261" i="12"/>
  <c r="AM298" i="12"/>
  <c r="AM146" i="16"/>
  <c r="AE431" i="12"/>
  <c r="AE283" i="12"/>
  <c r="AM193" i="16"/>
  <c r="AI100" i="16"/>
  <c r="AI330" i="12"/>
  <c r="AI501" i="12"/>
  <c r="AI160" i="12"/>
  <c r="AI68" i="15"/>
  <c r="AM40" i="12"/>
  <c r="AM350" i="12"/>
  <c r="AE301" i="12"/>
  <c r="AM499" i="12"/>
  <c r="AE337" i="12"/>
  <c r="AM380" i="12"/>
  <c r="AM105" i="12"/>
  <c r="AE425" i="12"/>
  <c r="AM158" i="16"/>
  <c r="AM476" i="12"/>
  <c r="AI84" i="16"/>
  <c r="AI140" i="12"/>
  <c r="AE31" i="16"/>
  <c r="AE38" i="14"/>
  <c r="AM399" i="12"/>
  <c r="AE41" i="15"/>
  <c r="AE18" i="15"/>
  <c r="AI352" i="12"/>
  <c r="AM86" i="12"/>
  <c r="AE99" i="16"/>
  <c r="AE72" i="12"/>
  <c r="AE57" i="12"/>
  <c r="AE191" i="16"/>
  <c r="AE215" i="16"/>
  <c r="AE140" i="12"/>
  <c r="AE473" i="12"/>
  <c r="AE123" i="16"/>
  <c r="AE316" i="12"/>
  <c r="AM293" i="12"/>
  <c r="AM244" i="12"/>
  <c r="AE298" i="12"/>
  <c r="AI248" i="16"/>
  <c r="AI95" i="16"/>
  <c r="AE66" i="16"/>
  <c r="AE56" i="12"/>
  <c r="AM151" i="12"/>
  <c r="AE51" i="15"/>
  <c r="AM196" i="16"/>
  <c r="AM155" i="12"/>
  <c r="AE38" i="12"/>
  <c r="AE357" i="12"/>
  <c r="AE430" i="12"/>
  <c r="AI149" i="12"/>
  <c r="AI112" i="16"/>
  <c r="AI413" i="12"/>
  <c r="AI238" i="16"/>
  <c r="AI172" i="12"/>
  <c r="AI150" i="16"/>
  <c r="AE77" i="16"/>
  <c r="AM16" i="16"/>
  <c r="AE93" i="15"/>
  <c r="AE18" i="13"/>
  <c r="AE11" i="16"/>
  <c r="AE11" i="14"/>
  <c r="AE334" i="12"/>
  <c r="AM183" i="16"/>
  <c r="AE210" i="16"/>
  <c r="AE203" i="16"/>
  <c r="AE208" i="16"/>
  <c r="AM113" i="12"/>
  <c r="AE155" i="16"/>
  <c r="AE419" i="12"/>
  <c r="AE300" i="12"/>
  <c r="AE262" i="12"/>
  <c r="AE114" i="16"/>
  <c r="AE110" i="16"/>
  <c r="AE20" i="14"/>
  <c r="AM58" i="12"/>
  <c r="AE98" i="15"/>
  <c r="AE67" i="15"/>
  <c r="AE232" i="16"/>
  <c r="AE471" i="12"/>
  <c r="AM105" i="15"/>
  <c r="AE201" i="12"/>
  <c r="AE174" i="16"/>
  <c r="AE169" i="12"/>
  <c r="AI20" i="12"/>
  <c r="AI75" i="16"/>
  <c r="AI94" i="12"/>
  <c r="AI40" i="15"/>
  <c r="AI453" i="12"/>
  <c r="AI342" i="12"/>
  <c r="AI214" i="16"/>
  <c r="AI30" i="12"/>
  <c r="AI45" i="12"/>
  <c r="AI12" i="12"/>
  <c r="AM35" i="16"/>
  <c r="AE73" i="15"/>
  <c r="AE10" i="15"/>
  <c r="AE105" i="15"/>
  <c r="AE509" i="12"/>
  <c r="AM135" i="16"/>
  <c r="AE205" i="12"/>
  <c r="AE183" i="12"/>
  <c r="AE469" i="12"/>
  <c r="AI201" i="16"/>
  <c r="AI39" i="15"/>
  <c r="AI106" i="16"/>
  <c r="AI433" i="12"/>
  <c r="AI438" i="12"/>
  <c r="AI457" i="12"/>
  <c r="AI478" i="12"/>
  <c r="AI369" i="12"/>
  <c r="AI465" i="12"/>
  <c r="AI401" i="12"/>
  <c r="AI470" i="12"/>
  <c r="AI462" i="12"/>
  <c r="AI233" i="16"/>
  <c r="AI193" i="16"/>
  <c r="AI489" i="12"/>
  <c r="AI497" i="12"/>
  <c r="AI486" i="12"/>
  <c r="AI225" i="16"/>
  <c r="AI177" i="16"/>
  <c r="AI7" i="13"/>
  <c r="AI510" i="12"/>
  <c r="AI20" i="14"/>
  <c r="AI502" i="12"/>
  <c r="AI241" i="16"/>
  <c r="AI217" i="16"/>
  <c r="AI100" i="15"/>
  <c r="AE88" i="16"/>
  <c r="AM46" i="15"/>
  <c r="AE84" i="16"/>
  <c r="AM86" i="16"/>
  <c r="AM208" i="16"/>
  <c r="AE339" i="12"/>
  <c r="AM224" i="16"/>
  <c r="AM214" i="16"/>
  <c r="AE60" i="12"/>
  <c r="AM101" i="12"/>
  <c r="AE494" i="12"/>
  <c r="AM227" i="16"/>
  <c r="AE241" i="16"/>
  <c r="AE251" i="12"/>
  <c r="AE64" i="15"/>
  <c r="AE209" i="16"/>
  <c r="AM490" i="12"/>
  <c r="AI353" i="12"/>
  <c r="AI406" i="12"/>
  <c r="AI398" i="12"/>
  <c r="AI390" i="12"/>
  <c r="AI382" i="12"/>
  <c r="AI374" i="12"/>
  <c r="AI366" i="12"/>
  <c r="AI358" i="12"/>
  <c r="AI326" i="12"/>
  <c r="AI361" i="12"/>
  <c r="AI499" i="12"/>
  <c r="AI491" i="12"/>
  <c r="AI475" i="12"/>
  <c r="AI467" i="12"/>
  <c r="AI451" i="12"/>
  <c r="AI443" i="12"/>
  <c r="AI427" i="12"/>
  <c r="AI419" i="12"/>
  <c r="AI411" i="12"/>
  <c r="AI395" i="12"/>
  <c r="AI371" i="12"/>
  <c r="AI363" i="12"/>
  <c r="AI329" i="12"/>
  <c r="AI483" i="12"/>
  <c r="AE464" i="12"/>
  <c r="AE352" i="12"/>
  <c r="AE393" i="12"/>
  <c r="AE329" i="12"/>
  <c r="AE392" i="12"/>
  <c r="AE472" i="12"/>
  <c r="AE441" i="12"/>
  <c r="AE455" i="12"/>
  <c r="AE447" i="12"/>
  <c r="AE328" i="12"/>
  <c r="AE345" i="12"/>
  <c r="AE331" i="12"/>
  <c r="AE343" i="12"/>
  <c r="AE394" i="12"/>
  <c r="AE391" i="12"/>
  <c r="AE495" i="12"/>
  <c r="AE399" i="12"/>
  <c r="AE481" i="12"/>
  <c r="AE465" i="12"/>
  <c r="AE340" i="12"/>
  <c r="AM412" i="12"/>
  <c r="AE330" i="12"/>
  <c r="AE380" i="12"/>
  <c r="AE444" i="12"/>
  <c r="AE476" i="12"/>
  <c r="AE446" i="12"/>
  <c r="AE350" i="12"/>
  <c r="AE422" i="12"/>
  <c r="AE347" i="12"/>
  <c r="AE499" i="12"/>
  <c r="AI498" i="12"/>
  <c r="AI466" i="12"/>
  <c r="AI426" i="12"/>
  <c r="AI386" i="12"/>
  <c r="AI354" i="12"/>
  <c r="AI308" i="12"/>
  <c r="AI276" i="12"/>
  <c r="AI331" i="12"/>
  <c r="AI506" i="12"/>
  <c r="AI474" i="12"/>
  <c r="AI418" i="12"/>
  <c r="AI378" i="12"/>
  <c r="AI346" i="12"/>
  <c r="AI311" i="12"/>
  <c r="AI355" i="12"/>
  <c r="AI490" i="12"/>
  <c r="AI450" i="12"/>
  <c r="AI402" i="12"/>
  <c r="AI362" i="12"/>
  <c r="AI482" i="12"/>
  <c r="AI442" i="12"/>
  <c r="AI370" i="12"/>
  <c r="AI338" i="12"/>
  <c r="AI437" i="12"/>
  <c r="AI429" i="12"/>
  <c r="AI421" i="12"/>
  <c r="AI397" i="12"/>
  <c r="AI389" i="12"/>
  <c r="AI381" i="12"/>
  <c r="AE310" i="12"/>
  <c r="AE315" i="12"/>
  <c r="AE291" i="12"/>
  <c r="AE311" i="12"/>
  <c r="AE306" i="12"/>
  <c r="AE312" i="12"/>
  <c r="AE246" i="12"/>
  <c r="AE295" i="12"/>
  <c r="AM230" i="12"/>
  <c r="AE259" i="12"/>
  <c r="AE195" i="12"/>
  <c r="AE227" i="12"/>
  <c r="AI349" i="12"/>
  <c r="AE136" i="12"/>
  <c r="AI500" i="12"/>
  <c r="AI492" i="12"/>
  <c r="AI476" i="12"/>
  <c r="AI468" i="12"/>
  <c r="AI373" i="12"/>
  <c r="AI51" i="12"/>
  <c r="AI239" i="12"/>
  <c r="AE168" i="12"/>
  <c r="AI271" i="12"/>
  <c r="AI436" i="12"/>
  <c r="AI428" i="12"/>
  <c r="AI420" i="12"/>
  <c r="AI404" i="12"/>
  <c r="AI388" i="12"/>
  <c r="AI380" i="12"/>
  <c r="AI372" i="12"/>
  <c r="AI356" i="12"/>
  <c r="AI340" i="12"/>
  <c r="AI324" i="12"/>
  <c r="AE453" i="12"/>
  <c r="AE277" i="12"/>
  <c r="AE293" i="12"/>
  <c r="AE477" i="12"/>
  <c r="AE461" i="12"/>
  <c r="AE127" i="12"/>
  <c r="AE397" i="12"/>
  <c r="AE341" i="12"/>
  <c r="AE381" i="12"/>
  <c r="AE333" i="12"/>
  <c r="AE493" i="12"/>
  <c r="AI260" i="12"/>
  <c r="AI244" i="12"/>
  <c r="AI228" i="12"/>
  <c r="AI212" i="12"/>
  <c r="AI315" i="12"/>
  <c r="AI299" i="12"/>
  <c r="AI75" i="12"/>
  <c r="AI296" i="12"/>
  <c r="AI232" i="12"/>
  <c r="AI144" i="12"/>
  <c r="AI128" i="12"/>
  <c r="AI88" i="12"/>
  <c r="AI48" i="15"/>
  <c r="AI279" i="12"/>
  <c r="AI264" i="12"/>
  <c r="AI294" i="12"/>
  <c r="AI278" i="12"/>
  <c r="AI174" i="12"/>
  <c r="AI158" i="12"/>
  <c r="AI142" i="12"/>
  <c r="AI201" i="12"/>
  <c r="AI280" i="12"/>
  <c r="AI192" i="12"/>
  <c r="AE10" i="14"/>
  <c r="AE139" i="12"/>
  <c r="AE147" i="12"/>
  <c r="AE236" i="16"/>
  <c r="AE155" i="12"/>
  <c r="AE171" i="12"/>
  <c r="AE26" i="14"/>
  <c r="AE46" i="12"/>
  <c r="AE268" i="12"/>
  <c r="AE303" i="12"/>
  <c r="AE237" i="12"/>
  <c r="AM288" i="12"/>
  <c r="AE176" i="12"/>
  <c r="AI495" i="12"/>
  <c r="AI471" i="12"/>
  <c r="AI447" i="12"/>
  <c r="AI431" i="12"/>
  <c r="AI423" i="12"/>
  <c r="AI399" i="12"/>
  <c r="AI383" i="12"/>
  <c r="AI375" i="12"/>
  <c r="AI367" i="12"/>
  <c r="AI343" i="12"/>
  <c r="AI335" i="12"/>
  <c r="AI317" i="12"/>
  <c r="AI213" i="12"/>
  <c r="AI157" i="12"/>
  <c r="AI141" i="12"/>
  <c r="AI101" i="12"/>
  <c r="AI275" i="12"/>
  <c r="AI139" i="12"/>
  <c r="AI305" i="12"/>
  <c r="AI267" i="12"/>
  <c r="AI155" i="12"/>
  <c r="AI504" i="12"/>
  <c r="AI488" i="12"/>
  <c r="AI448" i="12"/>
  <c r="AI440" i="12"/>
  <c r="AI432" i="12"/>
  <c r="AI424" i="12"/>
  <c r="AI384" i="12"/>
  <c r="AI376" i="12"/>
  <c r="AI368" i="12"/>
  <c r="AI328" i="12"/>
  <c r="AE218" i="12"/>
  <c r="AE198" i="12"/>
  <c r="AE33" i="15"/>
  <c r="AI298" i="12"/>
  <c r="AI290" i="12"/>
  <c r="AI282" i="12"/>
  <c r="AI274" i="12"/>
  <c r="AI242" i="12"/>
  <c r="AI226" i="12"/>
  <c r="AI297" i="12"/>
  <c r="AI281" i="12"/>
  <c r="AI265" i="12"/>
  <c r="AE223" i="12"/>
  <c r="AI197" i="12"/>
  <c r="AI181" i="12"/>
  <c r="AI165" i="12"/>
  <c r="AI62" i="12"/>
  <c r="AI27" i="14"/>
  <c r="AI307" i="12"/>
  <c r="AI131" i="12"/>
  <c r="AI34" i="14"/>
  <c r="AI51" i="15"/>
  <c r="AI36" i="15"/>
  <c r="AI235" i="12"/>
  <c r="AI27" i="12"/>
  <c r="AI33" i="14"/>
  <c r="AI209" i="12"/>
  <c r="AI185" i="12"/>
  <c r="AI169" i="12"/>
  <c r="AI43" i="14"/>
  <c r="AI167" i="12"/>
  <c r="AI206" i="12"/>
  <c r="AI269" i="12"/>
  <c r="AI261" i="12"/>
  <c r="AI245" i="12"/>
  <c r="AI229" i="12"/>
  <c r="AI221" i="12"/>
  <c r="AI173" i="12"/>
  <c r="AI284" i="12"/>
  <c r="AI20" i="15"/>
  <c r="AI219" i="12"/>
  <c r="AI187" i="12"/>
  <c r="AE202" i="12"/>
  <c r="AI17" i="14"/>
  <c r="AI289" i="12"/>
  <c r="AI273" i="12"/>
  <c r="AI257" i="12"/>
  <c r="AI241" i="12"/>
  <c r="AI225" i="12"/>
  <c r="AI217" i="12"/>
  <c r="AE249" i="12"/>
  <c r="AI211" i="12"/>
  <c r="AI107" i="12"/>
  <c r="AI104" i="12"/>
  <c r="AE215" i="12"/>
  <c r="AE146" i="12"/>
  <c r="AE102" i="12"/>
  <c r="AE216" i="12"/>
  <c r="AE192" i="12"/>
  <c r="AE214" i="12"/>
  <c r="AE84" i="12"/>
  <c r="AE79" i="12"/>
  <c r="AE120" i="12"/>
  <c r="AM206" i="12"/>
  <c r="AM148" i="12"/>
  <c r="AE162" i="12"/>
  <c r="AE248" i="12"/>
  <c r="AE75" i="12"/>
  <c r="AE206" i="12"/>
  <c r="AE8" i="15"/>
  <c r="AE102" i="15"/>
  <c r="AE49" i="12"/>
  <c r="AE222" i="16"/>
  <c r="AE217" i="16"/>
  <c r="AE233" i="16"/>
  <c r="AE238" i="16"/>
  <c r="AE87" i="12"/>
  <c r="AE143" i="12"/>
  <c r="AE100" i="15"/>
  <c r="AE219" i="16"/>
  <c r="AE35" i="13"/>
  <c r="AE228" i="16"/>
  <c r="AE18" i="12"/>
  <c r="AM148" i="16"/>
  <c r="AE186" i="12"/>
  <c r="AE243" i="16"/>
  <c r="AE221" i="16"/>
  <c r="AE240" i="16"/>
  <c r="I7" i="7"/>
  <c r="AE216" i="16"/>
  <c r="AE218" i="16"/>
  <c r="AE229" i="16"/>
  <c r="AE231" i="16"/>
  <c r="AM149" i="12"/>
  <c r="AE121" i="12"/>
  <c r="AE194" i="12"/>
  <c r="AI11" i="14"/>
  <c r="AI81" i="16"/>
  <c r="AI57" i="16"/>
  <c r="AI59" i="12"/>
  <c r="AI43" i="12"/>
  <c r="AI11" i="12"/>
  <c r="AI42" i="14"/>
  <c r="AE16" i="14"/>
  <c r="AM173" i="12"/>
  <c r="AE32" i="13"/>
  <c r="AI32" i="13"/>
  <c r="AI24" i="13"/>
  <c r="AI16" i="13"/>
  <c r="AI220" i="12"/>
  <c r="AI196" i="12"/>
  <c r="AI156" i="12"/>
  <c r="AI124" i="12"/>
  <c r="AI108" i="12"/>
  <c r="AI68" i="12"/>
  <c r="AI52" i="12"/>
  <c r="AI44" i="12"/>
  <c r="AI28" i="12"/>
  <c r="AI105" i="16"/>
  <c r="AI89" i="16"/>
  <c r="AI33" i="16"/>
  <c r="AI92" i="15"/>
  <c r="AI76" i="15"/>
  <c r="AI60" i="15"/>
  <c r="AI28" i="15"/>
  <c r="AI23" i="13"/>
  <c r="AI115" i="12"/>
  <c r="AI91" i="12"/>
  <c r="AI35" i="12"/>
  <c r="I9" i="7"/>
  <c r="AI10" i="14"/>
  <c r="AI216" i="16"/>
  <c r="AI192" i="16"/>
  <c r="AI152" i="16"/>
  <c r="AI128" i="16"/>
  <c r="AI56" i="16"/>
  <c r="AI32" i="16"/>
  <c r="AE21" i="14"/>
  <c r="AI107" i="15"/>
  <c r="AI83" i="15"/>
  <c r="AI67" i="15"/>
  <c r="AI27" i="15"/>
  <c r="AI19" i="15"/>
  <c r="AI73" i="16"/>
  <c r="AI49" i="16"/>
  <c r="AE116" i="12"/>
  <c r="AI52" i="15"/>
  <c r="AI15" i="13"/>
  <c r="AI179" i="12"/>
  <c r="AI123" i="12"/>
  <c r="AI67" i="12"/>
  <c r="AI26" i="14"/>
  <c r="AI144" i="16"/>
  <c r="AI40" i="16"/>
  <c r="AI16" i="16"/>
  <c r="AM45" i="14"/>
  <c r="AI91" i="15"/>
  <c r="AI59" i="15"/>
  <c r="AI43" i="15"/>
  <c r="AI11" i="15"/>
  <c r="AI97" i="16"/>
  <c r="AI41" i="16"/>
  <c r="AI224" i="16"/>
  <c r="AI184" i="16"/>
  <c r="AI160" i="16"/>
  <c r="AI88" i="16"/>
  <c r="AI72" i="16"/>
  <c r="AI48" i="16"/>
  <c r="AM23" i="14"/>
  <c r="AI99" i="15"/>
  <c r="AI75" i="15"/>
  <c r="AI35" i="15"/>
  <c r="AE111" i="12"/>
  <c r="AI41" i="14"/>
  <c r="AI9" i="14"/>
  <c r="AI199" i="16"/>
  <c r="AI167" i="16"/>
  <c r="AI135" i="16"/>
  <c r="AI39" i="16"/>
  <c r="AI82" i="15"/>
  <c r="AI50" i="15"/>
  <c r="AI170" i="12"/>
  <c r="AI138" i="12"/>
  <c r="AI114" i="12"/>
  <c r="AE37" i="12"/>
  <c r="AI16" i="14"/>
  <c r="AI246" i="16"/>
  <c r="AI182" i="16"/>
  <c r="AI118" i="16"/>
  <c r="AI38" i="16"/>
  <c r="AE29" i="12"/>
  <c r="AI89" i="15"/>
  <c r="AI57" i="15"/>
  <c r="AI33" i="15"/>
  <c r="AI29" i="13"/>
  <c r="AI153" i="12"/>
  <c r="AI89" i="12"/>
  <c r="AI57" i="12"/>
  <c r="AM34" i="13"/>
  <c r="AI39" i="14"/>
  <c r="AI23" i="14"/>
  <c r="AI7" i="14"/>
  <c r="AI245" i="16"/>
  <c r="AI237" i="16"/>
  <c r="AI221" i="16"/>
  <c r="AI213" i="16"/>
  <c r="AI197" i="16"/>
  <c r="AI181" i="16"/>
  <c r="AI165" i="16"/>
  <c r="AI149" i="16"/>
  <c r="AI133" i="16"/>
  <c r="AI125" i="16"/>
  <c r="AI117" i="16"/>
  <c r="AI101" i="16"/>
  <c r="AI93" i="16"/>
  <c r="AI85" i="16"/>
  <c r="AI69" i="16"/>
  <c r="AI37" i="16"/>
  <c r="AI21" i="16"/>
  <c r="AI13" i="16"/>
  <c r="AI104" i="15"/>
  <c r="AI96" i="15"/>
  <c r="AI88" i="15"/>
  <c r="AI80" i="15"/>
  <c r="AI72" i="15"/>
  <c r="AI64" i="15"/>
  <c r="AI56" i="15"/>
  <c r="AI32" i="15"/>
  <c r="AI24" i="15"/>
  <c r="AI16" i="15"/>
  <c r="AI8" i="15"/>
  <c r="AI20" i="13"/>
  <c r="AI304" i="12"/>
  <c r="AI272" i="12"/>
  <c r="AI256" i="12"/>
  <c r="AI240" i="12"/>
  <c r="AI224" i="12"/>
  <c r="AI184" i="12"/>
  <c r="AI136" i="12"/>
  <c r="AI112" i="12"/>
  <c r="AI96" i="12"/>
  <c r="AI32" i="12"/>
  <c r="AI24" i="12"/>
  <c r="AI215" i="16"/>
  <c r="AI151" i="16"/>
  <c r="AI63" i="16"/>
  <c r="AE188" i="12"/>
  <c r="AI98" i="15"/>
  <c r="AI66" i="15"/>
  <c r="AI34" i="15"/>
  <c r="AI10" i="15"/>
  <c r="AI14" i="13"/>
  <c r="AI250" i="12"/>
  <c r="AI178" i="12"/>
  <c r="AI206" i="16"/>
  <c r="AI110" i="16"/>
  <c r="AI78" i="16"/>
  <c r="AI105" i="15"/>
  <c r="AI73" i="15"/>
  <c r="AI41" i="15"/>
  <c r="AI9" i="15"/>
  <c r="AI161" i="12"/>
  <c r="AI46" i="14"/>
  <c r="AI38" i="14"/>
  <c r="AI30" i="14"/>
  <c r="AI22" i="14"/>
  <c r="AI14" i="14"/>
  <c r="AE34" i="13"/>
  <c r="AI204" i="16"/>
  <c r="AI196" i="16"/>
  <c r="AI188" i="16"/>
  <c r="AI180" i="16"/>
  <c r="AI172" i="16"/>
  <c r="AI156" i="16"/>
  <c r="AI140" i="16"/>
  <c r="AI132" i="16"/>
  <c r="AI124" i="16"/>
  <c r="AI108" i="16"/>
  <c r="AI76" i="16"/>
  <c r="AI20" i="16"/>
  <c r="AE21" i="12"/>
  <c r="AE23" i="14"/>
  <c r="AI103" i="15"/>
  <c r="AI87" i="15"/>
  <c r="AI79" i="15"/>
  <c r="AI71" i="15"/>
  <c r="AI63" i="15"/>
  <c r="AI47" i="15"/>
  <c r="AI31" i="15"/>
  <c r="AI23" i="15"/>
  <c r="AI15" i="15"/>
  <c r="AI7" i="15"/>
  <c r="AE55" i="12"/>
  <c r="AM73" i="12"/>
  <c r="AI35" i="13"/>
  <c r="AI27" i="13"/>
  <c r="AI19" i="13"/>
  <c r="AI11" i="13"/>
  <c r="AI247" i="12"/>
  <c r="AI231" i="12"/>
  <c r="AI223" i="12"/>
  <c r="AI175" i="12"/>
  <c r="AI151" i="12"/>
  <c r="AI135" i="12"/>
  <c r="AI119" i="12"/>
  <c r="AI111" i="12"/>
  <c r="AI95" i="12"/>
  <c r="AI87" i="12"/>
  <c r="AI79" i="12"/>
  <c r="AI71" i="12"/>
  <c r="AI63" i="12"/>
  <c r="AI39" i="12"/>
  <c r="AI23" i="12"/>
  <c r="AE106" i="12"/>
  <c r="AI207" i="16"/>
  <c r="AI175" i="16"/>
  <c r="AI143" i="16"/>
  <c r="AI47" i="16"/>
  <c r="AI90" i="15"/>
  <c r="AI58" i="15"/>
  <c r="AI26" i="15"/>
  <c r="AI30" i="13"/>
  <c r="AI154" i="12"/>
  <c r="AI90" i="12"/>
  <c r="AI34" i="12"/>
  <c r="AI18" i="12"/>
  <c r="AE17" i="14"/>
  <c r="AI32" i="14"/>
  <c r="AI8" i="14"/>
  <c r="AI230" i="16"/>
  <c r="AI166" i="16"/>
  <c r="AI134" i="16"/>
  <c r="AI70" i="16"/>
  <c r="AI54" i="16"/>
  <c r="AI97" i="15"/>
  <c r="AI65" i="15"/>
  <c r="AI25" i="15"/>
  <c r="AI21" i="13"/>
  <c r="AI177" i="12"/>
  <c r="AI121" i="12"/>
  <c r="AI81" i="12"/>
  <c r="AI17" i="12"/>
  <c r="AI45" i="14"/>
  <c r="AI29" i="14"/>
  <c r="AI21" i="14"/>
  <c r="AI13" i="14"/>
  <c r="AE7" i="12"/>
  <c r="AE36" i="13"/>
  <c r="AI243" i="16"/>
  <c r="AI235" i="16"/>
  <c r="AI219" i="16"/>
  <c r="AI211" i="16"/>
  <c r="AI187" i="16"/>
  <c r="AI179" i="16"/>
  <c r="AI163" i="16"/>
  <c r="AI155" i="16"/>
  <c r="AI131" i="16"/>
  <c r="AI123" i="16"/>
  <c r="AI107" i="16"/>
  <c r="AI99" i="16"/>
  <c r="AI91" i="16"/>
  <c r="AI83" i="16"/>
  <c r="AI67" i="16"/>
  <c r="AI59" i="16"/>
  <c r="AI35" i="16"/>
  <c r="AI19" i="16"/>
  <c r="AI11" i="16"/>
  <c r="AE44" i="12"/>
  <c r="AE172" i="12"/>
  <c r="AI102" i="15"/>
  <c r="AI86" i="15"/>
  <c r="AI78" i="15"/>
  <c r="AI62" i="15"/>
  <c r="AI46" i="15"/>
  <c r="AI38" i="15"/>
  <c r="AI30" i="15"/>
  <c r="AI22" i="15"/>
  <c r="AE49" i="15"/>
  <c r="AE88" i="12"/>
  <c r="AM29" i="12"/>
  <c r="AI34" i="13"/>
  <c r="AI26" i="13"/>
  <c r="AI18" i="13"/>
  <c r="AI10" i="13"/>
  <c r="AI286" i="12"/>
  <c r="AI254" i="12"/>
  <c r="AI238" i="12"/>
  <c r="AI222" i="12"/>
  <c r="AI214" i="12"/>
  <c r="AI190" i="12"/>
  <c r="AI110" i="12"/>
  <c r="AI102" i="12"/>
  <c r="AI86" i="12"/>
  <c r="AI70" i="12"/>
  <c r="AI54" i="12"/>
  <c r="AI22" i="12"/>
  <c r="I6" i="7"/>
  <c r="I8" i="7"/>
  <c r="AI25" i="14"/>
  <c r="AI191" i="16"/>
  <c r="AI159" i="16"/>
  <c r="AI55" i="16"/>
  <c r="AI106" i="15"/>
  <c r="AI74" i="15"/>
  <c r="AI42" i="15"/>
  <c r="AI18" i="15"/>
  <c r="AE137" i="12"/>
  <c r="AI98" i="12"/>
  <c r="AI24" i="14"/>
  <c r="AI222" i="16"/>
  <c r="AI190" i="16"/>
  <c r="AI158" i="16"/>
  <c r="AI126" i="16"/>
  <c r="AI62" i="16"/>
  <c r="AI49" i="15"/>
  <c r="AI17" i="15"/>
  <c r="AE41" i="12"/>
  <c r="AI13" i="13"/>
  <c r="AI73" i="12"/>
  <c r="AI25" i="12"/>
  <c r="AE47" i="15"/>
  <c r="AI44" i="14"/>
  <c r="AI36" i="14"/>
  <c r="AI28" i="14"/>
  <c r="AI12" i="14"/>
  <c r="AI242" i="16"/>
  <c r="AI210" i="16"/>
  <c r="AI202" i="16"/>
  <c r="AI194" i="16"/>
  <c r="AI186" i="16"/>
  <c r="AI178" i="16"/>
  <c r="AI162" i="16"/>
  <c r="AI146" i="16"/>
  <c r="AI138" i="16"/>
  <c r="AI114" i="16"/>
  <c r="AI98" i="16"/>
  <c r="AI74" i="16"/>
  <c r="AI66" i="16"/>
  <c r="AI42" i="16"/>
  <c r="AI34" i="16"/>
  <c r="AI26" i="16"/>
  <c r="AI18" i="16"/>
  <c r="AI10" i="16"/>
  <c r="AE22" i="14"/>
  <c r="AI101" i="15"/>
  <c r="AI85" i="15"/>
  <c r="AI77" i="15"/>
  <c r="AI69" i="15"/>
  <c r="AI53" i="15"/>
  <c r="AI45" i="15"/>
  <c r="AI29" i="15"/>
  <c r="AI21" i="15"/>
  <c r="AI13" i="15"/>
  <c r="AE14" i="12"/>
  <c r="AI9" i="13"/>
  <c r="AI301" i="12"/>
  <c r="AI285" i="12"/>
  <c r="AI237" i="12"/>
  <c r="AI205" i="12"/>
  <c r="AI117" i="12"/>
  <c r="AI109" i="12"/>
  <c r="AI85" i="12"/>
  <c r="AI77" i="12"/>
  <c r="AI61" i="12"/>
  <c r="AI29" i="12"/>
  <c r="AM7" i="14"/>
  <c r="AE40" i="14"/>
  <c r="AE7" i="14"/>
  <c r="AM32" i="14"/>
  <c r="AE15" i="14"/>
  <c r="AE30" i="14"/>
  <c r="AE65" i="15"/>
  <c r="AE71" i="15"/>
  <c r="AE72" i="15"/>
  <c r="AE27" i="15"/>
  <c r="AE68" i="15"/>
  <c r="AE24" i="15"/>
  <c r="AE89" i="15"/>
  <c r="AE32" i="15"/>
  <c r="AE54" i="15"/>
  <c r="AE168" i="16"/>
  <c r="AE153" i="16"/>
  <c r="AE162" i="16"/>
  <c r="AE171" i="16"/>
  <c r="AM162" i="16"/>
  <c r="AE160" i="16"/>
  <c r="AE163" i="16"/>
  <c r="AE173" i="16"/>
  <c r="AE170" i="16"/>
  <c r="I10" i="7"/>
  <c r="AE169" i="16"/>
  <c r="AE161" i="16"/>
  <c r="AM66" i="16"/>
  <c r="AM165" i="16"/>
  <c r="AE42" i="16"/>
  <c r="AE115" i="16"/>
  <c r="AE147" i="16"/>
  <c r="AE211" i="16"/>
  <c r="AE134" i="16"/>
  <c r="AM116" i="16"/>
  <c r="AE20" i="16"/>
  <c r="AE52" i="16"/>
  <c r="AE181" i="16"/>
  <c r="AE32" i="16"/>
  <c r="AM176" i="16"/>
  <c r="AE18" i="16"/>
  <c r="AE50" i="16"/>
  <c r="AE27" i="16"/>
  <c r="AE38" i="16"/>
  <c r="AM58" i="16"/>
  <c r="AM8" i="16"/>
  <c r="AM139" i="16"/>
  <c r="AE164" i="16"/>
  <c r="AE21" i="16"/>
  <c r="AE53" i="16"/>
  <c r="AE149" i="16"/>
  <c r="AE176" i="16"/>
  <c r="AM55" i="16"/>
  <c r="AE137" i="16"/>
  <c r="AE178" i="16"/>
  <c r="AE187" i="16"/>
  <c r="AE125" i="16"/>
  <c r="AM32" i="16"/>
  <c r="AE17" i="16"/>
  <c r="AE122" i="16"/>
  <c r="AE78" i="16"/>
  <c r="AE189" i="16"/>
  <c r="AE87" i="16"/>
  <c r="AE175" i="16"/>
  <c r="AE39" i="16"/>
  <c r="AE89" i="16"/>
  <c r="AE43" i="16"/>
  <c r="AE54" i="16"/>
  <c r="AE246" i="16"/>
  <c r="AE44" i="16"/>
  <c r="AE180" i="16"/>
  <c r="AE37" i="16"/>
  <c r="AE197" i="16"/>
  <c r="AE8" i="16"/>
  <c r="AE80" i="16"/>
  <c r="AE28" i="16"/>
  <c r="AM144" i="16"/>
  <c r="AE58" i="16"/>
  <c r="AE186" i="16"/>
  <c r="AE86" i="16"/>
  <c r="AE25" i="16"/>
  <c r="AE185" i="16"/>
  <c r="AE94" i="16"/>
  <c r="AE12" i="16"/>
  <c r="AE116" i="16"/>
  <c r="AE63" i="16"/>
  <c r="AE127" i="16"/>
  <c r="AE13" i="16"/>
  <c r="AE45" i="16"/>
  <c r="AE141" i="16"/>
  <c r="AE205" i="16"/>
  <c r="AE183" i="16"/>
  <c r="AM198" i="16"/>
  <c r="AM88" i="16"/>
  <c r="AE97" i="16"/>
  <c r="AE138" i="16"/>
  <c r="AE146" i="16"/>
  <c r="AE196" i="16"/>
  <c r="AE95" i="16"/>
  <c r="AE200" i="16"/>
  <c r="AE24" i="16"/>
  <c r="AE113" i="16"/>
  <c r="AE206" i="16"/>
  <c r="AE81" i="16"/>
  <c r="AE150" i="16"/>
  <c r="AE57" i="16"/>
  <c r="AE30" i="16"/>
  <c r="AE15" i="16"/>
  <c r="AE248" i="16"/>
  <c r="AM137" i="16"/>
  <c r="U8" i="3"/>
  <c r="V8" i="3"/>
  <c r="Z8" i="3" s="1"/>
  <c r="AH8" i="3"/>
  <c r="AJ8" i="3" s="1"/>
  <c r="AG8" i="3"/>
  <c r="AK8" i="3"/>
  <c r="AM8" i="3" s="1"/>
  <c r="AL8" i="3"/>
  <c r="AN8" i="3" s="1"/>
  <c r="S8" i="3"/>
  <c r="T8" i="3"/>
  <c r="AD8" i="3" s="1"/>
  <c r="W8" i="3"/>
  <c r="AA8" i="3" s="1"/>
  <c r="X8" i="3"/>
  <c r="AB8" i="3" s="1"/>
  <c r="R8" i="3"/>
  <c r="AL9" i="3" l="1"/>
  <c r="AN9" i="3" s="1"/>
  <c r="AK9" i="3"/>
  <c r="AM9" i="3" s="1"/>
  <c r="S9" i="3"/>
  <c r="AC9" i="3" s="1"/>
  <c r="T9" i="3"/>
  <c r="AD9" i="3" s="1"/>
  <c r="W9" i="3"/>
  <c r="AA9" i="3" s="1"/>
  <c r="X9" i="3"/>
  <c r="AB9" i="3" s="1"/>
  <c r="R9" i="3"/>
  <c r="AG9" i="3"/>
  <c r="AI9" i="3" s="1"/>
  <c r="AH9" i="3"/>
  <c r="AJ9" i="3" s="1"/>
  <c r="U9" i="3"/>
  <c r="Y9" i="3" s="1"/>
  <c r="V9" i="3"/>
  <c r="Z9" i="3" s="1"/>
  <c r="Q8" i="3"/>
  <c r="AF8" i="3"/>
  <c r="W10" i="3" l="1"/>
  <c r="AA10" i="3" s="1"/>
  <c r="X10" i="3"/>
  <c r="AB10" i="3" s="1"/>
  <c r="U10" i="3"/>
  <c r="Y10" i="3" s="1"/>
  <c r="V10" i="3"/>
  <c r="Z10" i="3" s="1"/>
  <c r="AL10" i="3"/>
  <c r="AN10" i="3" s="1"/>
  <c r="AK10" i="3"/>
  <c r="AM10" i="3" s="1"/>
  <c r="S10" i="3"/>
  <c r="T10" i="3"/>
  <c r="AD10" i="3" s="1"/>
  <c r="R10" i="3"/>
  <c r="Q10" i="3" s="1"/>
  <c r="AH10" i="3"/>
  <c r="AJ10" i="3" s="1"/>
  <c r="AG10" i="3"/>
  <c r="AI10" i="3" s="1"/>
  <c r="Q9" i="3"/>
  <c r="AE9" i="3" s="1"/>
  <c r="AF9" i="3"/>
  <c r="AF10" i="3" l="1"/>
  <c r="R11" i="3"/>
  <c r="AF11" i="3" s="1"/>
  <c r="S11" i="3"/>
  <c r="T11" i="3"/>
  <c r="AD11" i="3" s="1"/>
  <c r="U11" i="3"/>
  <c r="Y11" i="3" s="1"/>
  <c r="V11" i="3"/>
  <c r="Z11" i="3" s="1"/>
  <c r="W11" i="3"/>
  <c r="AA11" i="3" s="1"/>
  <c r="X11" i="3"/>
  <c r="AB11" i="3" s="1"/>
  <c r="AG11" i="3"/>
  <c r="AH11" i="3"/>
  <c r="AJ11" i="3" s="1"/>
  <c r="AK11" i="3"/>
  <c r="AM11" i="3" s="1"/>
  <c r="AL11" i="3"/>
  <c r="AN11" i="3" s="1"/>
  <c r="Q11" i="3" l="1"/>
  <c r="AE11" i="3" s="1"/>
  <c r="X23" i="3" l="1"/>
  <c r="AB23" i="3" s="1"/>
  <c r="W23" i="3"/>
  <c r="AA23" i="3" s="1"/>
  <c r="U12" i="3"/>
  <c r="V12" i="3"/>
  <c r="AH26" i="3"/>
  <c r="AJ26" i="3" s="1"/>
  <c r="AG26" i="3"/>
  <c r="AI26" i="3" s="1"/>
  <c r="R22" i="3"/>
  <c r="AG21" i="3"/>
  <c r="AI21" i="3" s="1"/>
  <c r="AH21" i="3"/>
  <c r="AJ21" i="3" s="1"/>
  <c r="R19" i="3"/>
  <c r="S12" i="3"/>
  <c r="T12" i="3"/>
  <c r="AD12" i="3" s="1"/>
  <c r="S20" i="3"/>
  <c r="AC20" i="3" s="1"/>
  <c r="T20" i="3"/>
  <c r="AD20" i="3" s="1"/>
  <c r="R27" i="3"/>
  <c r="Q27" i="3" s="1"/>
  <c r="AL22" i="3"/>
  <c r="AN22" i="3" s="1"/>
  <c r="AK22" i="3"/>
  <c r="AM22" i="3" s="1"/>
  <c r="R20" i="3"/>
  <c r="X16" i="3"/>
  <c r="AB16" i="3" s="1"/>
  <c r="W16" i="3"/>
  <c r="AA16" i="3" s="1"/>
  <c r="AH13" i="3"/>
  <c r="AJ13" i="3" s="1"/>
  <c r="AG13" i="3"/>
  <c r="AI13" i="3" s="1"/>
  <c r="U20" i="3"/>
  <c r="Y20" i="3" s="1"/>
  <c r="V20" i="3"/>
  <c r="Z20" i="3" s="1"/>
  <c r="S27" i="3"/>
  <c r="T27" i="3"/>
  <c r="AD27" i="3" s="1"/>
  <c r="AG24" i="3"/>
  <c r="AH24" i="3"/>
  <c r="AJ24" i="3" s="1"/>
  <c r="S23" i="3"/>
  <c r="AC23" i="3" s="1"/>
  <c r="T23" i="3"/>
  <c r="AD23" i="3" s="1"/>
  <c r="R23" i="3"/>
  <c r="X17" i="3"/>
  <c r="AB17" i="3" s="1"/>
  <c r="W17" i="3"/>
  <c r="AA17" i="3" s="1"/>
  <c r="R15" i="3"/>
  <c r="AK27" i="3"/>
  <c r="AM27" i="3" s="1"/>
  <c r="AL27" i="3"/>
  <c r="AN27" i="3" s="1"/>
  <c r="W19" i="3"/>
  <c r="AA19" i="3" s="1"/>
  <c r="X19" i="3"/>
  <c r="AB19" i="3" s="1"/>
  <c r="R18" i="3"/>
  <c r="R16" i="3"/>
  <c r="AK23" i="3"/>
  <c r="AM23" i="3" s="1"/>
  <c r="AL23" i="3"/>
  <c r="AN23" i="3" s="1"/>
  <c r="AK20" i="3"/>
  <c r="AM20" i="3" s="1"/>
  <c r="AL20" i="3"/>
  <c r="AN20" i="3" s="1"/>
  <c r="X15" i="3"/>
  <c r="AB15" i="3" s="1"/>
  <c r="W15" i="3"/>
  <c r="AA15" i="3" s="1"/>
  <c r="X18" i="3"/>
  <c r="AB18" i="3" s="1"/>
  <c r="W18" i="3"/>
  <c r="AA18" i="3" s="1"/>
  <c r="AH25" i="3"/>
  <c r="AJ25" i="3" s="1"/>
  <c r="AG25" i="3"/>
  <c r="AI25" i="3" s="1"/>
  <c r="X22" i="3"/>
  <c r="AB22" i="3" s="1"/>
  <c r="W22" i="3"/>
  <c r="AA22" i="3" s="1"/>
  <c r="X27" i="3"/>
  <c r="AB27" i="3" s="1"/>
  <c r="W27" i="3"/>
  <c r="AA27" i="3" s="1"/>
  <c r="S22" i="3"/>
  <c r="T22" i="3"/>
  <c r="AD22" i="3" s="1"/>
  <c r="X20" i="3"/>
  <c r="AB20" i="3" s="1"/>
  <c r="W20" i="3"/>
  <c r="AA20" i="3" s="1"/>
  <c r="R17" i="3"/>
  <c r="AK12" i="3"/>
  <c r="AL12" i="3"/>
  <c r="AN12" i="3" s="1"/>
  <c r="AG14" i="3"/>
  <c r="AI14" i="3" s="1"/>
  <c r="AH14" i="3"/>
  <c r="AJ14" i="3" s="1"/>
  <c r="V13" i="3"/>
  <c r="Z13" i="3" s="1"/>
  <c r="U13" i="3"/>
  <c r="Y13" i="3" s="1"/>
  <c r="X12" i="3"/>
  <c r="AB12" i="3" s="1"/>
  <c r="W12" i="3"/>
  <c r="AA12" i="3" s="1"/>
  <c r="R12" i="3"/>
  <c r="AG27" i="3"/>
  <c r="AH27" i="3"/>
  <c r="AJ27" i="3" s="1"/>
  <c r="AL26" i="3"/>
  <c r="AN26" i="3" s="1"/>
  <c r="AK26" i="3"/>
  <c r="AM26" i="3" s="1"/>
  <c r="S26" i="3"/>
  <c r="T26" i="3"/>
  <c r="AK25" i="3"/>
  <c r="AM25" i="3" s="1"/>
  <c r="AL25" i="3"/>
  <c r="AN25" i="3" s="1"/>
  <c r="S25" i="3"/>
  <c r="AC25" i="3" s="1"/>
  <c r="T25" i="3"/>
  <c r="AD25" i="3" s="1"/>
  <c r="AK24" i="3"/>
  <c r="AL24" i="3"/>
  <c r="AN24" i="3" s="1"/>
  <c r="S24" i="3"/>
  <c r="T24" i="3"/>
  <c r="AD24" i="3" s="1"/>
  <c r="AG23" i="3"/>
  <c r="AI23" i="3" s="1"/>
  <c r="AH23" i="3"/>
  <c r="AJ23" i="3" s="1"/>
  <c r="AG22" i="3"/>
  <c r="AH22" i="3"/>
  <c r="AJ22" i="3" s="1"/>
  <c r="U21" i="3"/>
  <c r="Y21" i="3" s="1"/>
  <c r="V21" i="3"/>
  <c r="Z21" i="3" s="1"/>
  <c r="AK14" i="3"/>
  <c r="AM14" i="3" s="1"/>
  <c r="AL14" i="3"/>
  <c r="AN14" i="3" s="1"/>
  <c r="T14" i="3"/>
  <c r="AD14" i="3" s="1"/>
  <c r="S14" i="3"/>
  <c r="AC14" i="3" s="1"/>
  <c r="AK13" i="3"/>
  <c r="AM13" i="3" s="1"/>
  <c r="AL13" i="3"/>
  <c r="AN13" i="3" s="1"/>
  <c r="S13" i="3"/>
  <c r="T13" i="3"/>
  <c r="AD13" i="3" s="1"/>
  <c r="X26" i="3"/>
  <c r="AB26" i="3" s="1"/>
  <c r="W26" i="3"/>
  <c r="AA26" i="3" s="1"/>
  <c r="R26" i="3"/>
  <c r="X25" i="3"/>
  <c r="AB25" i="3" s="1"/>
  <c r="W25" i="3"/>
  <c r="AA25" i="3" s="1"/>
  <c r="R25" i="3"/>
  <c r="X24" i="3"/>
  <c r="AB24" i="3" s="1"/>
  <c r="W24" i="3"/>
  <c r="AA24" i="3" s="1"/>
  <c r="R24" i="3"/>
  <c r="AL21" i="3"/>
  <c r="AN21" i="3" s="1"/>
  <c r="AK21" i="3"/>
  <c r="AM21" i="3" s="1"/>
  <c r="T21" i="3"/>
  <c r="AD21" i="3" s="1"/>
  <c r="S21" i="3"/>
  <c r="AC21" i="3" s="1"/>
  <c r="AG20" i="3"/>
  <c r="AI20" i="3" s="1"/>
  <c r="AH20" i="3"/>
  <c r="AJ20" i="3" s="1"/>
  <c r="U19" i="3"/>
  <c r="Y19" i="3" s="1"/>
  <c r="V19" i="3"/>
  <c r="Z19" i="3" s="1"/>
  <c r="V18" i="3"/>
  <c r="Z18" i="3" s="1"/>
  <c r="U18" i="3"/>
  <c r="Y18" i="3" s="1"/>
  <c r="V17" i="3"/>
  <c r="U17" i="3"/>
  <c r="Y17" i="3" s="1"/>
  <c r="V16" i="3"/>
  <c r="Z16" i="3" s="1"/>
  <c r="U16" i="3"/>
  <c r="Y16" i="3" s="1"/>
  <c r="V15" i="3"/>
  <c r="Z15" i="3" s="1"/>
  <c r="U15" i="3"/>
  <c r="Y15" i="3" s="1"/>
  <c r="W14" i="3"/>
  <c r="AA14" i="3" s="1"/>
  <c r="X14" i="3"/>
  <c r="AB14" i="3" s="1"/>
  <c r="R14" i="3"/>
  <c r="AG12" i="3"/>
  <c r="AH12" i="3"/>
  <c r="AJ12" i="3" s="1"/>
  <c r="AG19" i="3"/>
  <c r="AI19" i="3" s="1"/>
  <c r="AH19" i="3"/>
  <c r="AJ19" i="3" s="1"/>
  <c r="AG18" i="3"/>
  <c r="AH18" i="3"/>
  <c r="AJ18" i="3" s="1"/>
  <c r="AH17" i="3"/>
  <c r="AJ17" i="3" s="1"/>
  <c r="AG17" i="3"/>
  <c r="AH16" i="3"/>
  <c r="AJ16" i="3" s="1"/>
  <c r="AG16" i="3"/>
  <c r="AI16" i="3" s="1"/>
  <c r="AH15" i="3"/>
  <c r="AJ15" i="3" s="1"/>
  <c r="AG15" i="3"/>
  <c r="AI15" i="3" s="1"/>
  <c r="U14" i="3"/>
  <c r="Y14" i="3" s="1"/>
  <c r="V14" i="3"/>
  <c r="Z14" i="3" s="1"/>
  <c r="W13" i="3"/>
  <c r="AA13" i="3" s="1"/>
  <c r="X13" i="3"/>
  <c r="AB13" i="3" s="1"/>
  <c r="R13" i="3"/>
  <c r="U26" i="3"/>
  <c r="Y26" i="3" s="1"/>
  <c r="V26" i="3"/>
  <c r="Z26" i="3" s="1"/>
  <c r="U25" i="3"/>
  <c r="Y25" i="3" s="1"/>
  <c r="V25" i="3"/>
  <c r="Z25" i="3" s="1"/>
  <c r="U24" i="3"/>
  <c r="Y24" i="3" s="1"/>
  <c r="V24" i="3"/>
  <c r="Z24" i="3" s="1"/>
  <c r="V27" i="3"/>
  <c r="Z27" i="3" s="1"/>
  <c r="U27" i="3"/>
  <c r="Y27" i="3" s="1"/>
  <c r="U23" i="3"/>
  <c r="Y23" i="3" s="1"/>
  <c r="V23" i="3"/>
  <c r="Z23" i="3" s="1"/>
  <c r="U22" i="3"/>
  <c r="V22" i="3"/>
  <c r="Z22" i="3" s="1"/>
  <c r="W21" i="3"/>
  <c r="AA21" i="3" s="1"/>
  <c r="X21" i="3"/>
  <c r="AB21" i="3" s="1"/>
  <c r="R21" i="3"/>
  <c r="AL19" i="3"/>
  <c r="AN19" i="3" s="1"/>
  <c r="AK19" i="3"/>
  <c r="AM19" i="3" s="1"/>
  <c r="T19" i="3"/>
  <c r="AD19" i="3" s="1"/>
  <c r="S19" i="3"/>
  <c r="AK18" i="3"/>
  <c r="AM18" i="3" s="1"/>
  <c r="AL18" i="3"/>
  <c r="AN18" i="3" s="1"/>
  <c r="S18" i="3"/>
  <c r="T18" i="3"/>
  <c r="AD18" i="3" s="1"/>
  <c r="AK17" i="3"/>
  <c r="AM17" i="3" s="1"/>
  <c r="AL17" i="3"/>
  <c r="AN17" i="3" s="1"/>
  <c r="S17" i="3"/>
  <c r="T17" i="3"/>
  <c r="AD17" i="3" s="1"/>
  <c r="AK16" i="3"/>
  <c r="AM16" i="3" s="1"/>
  <c r="AL16" i="3"/>
  <c r="AN16" i="3" s="1"/>
  <c r="S16" i="3"/>
  <c r="AC16" i="3" s="1"/>
  <c r="T16" i="3"/>
  <c r="AD16" i="3" s="1"/>
  <c r="AK15" i="3"/>
  <c r="AM15" i="3" s="1"/>
  <c r="AL15" i="3"/>
  <c r="AN15" i="3" s="1"/>
  <c r="S15" i="3"/>
  <c r="T15" i="3"/>
  <c r="Y12" i="3" l="1"/>
  <c r="AI12" i="3"/>
  <c r="AG28" i="3"/>
  <c r="AI28" i="3" s="1"/>
  <c r="AH28" i="3"/>
  <c r="AJ28" i="3" s="1"/>
  <c r="X28" i="3"/>
  <c r="AB28" i="3" s="1"/>
  <c r="W28" i="3"/>
  <c r="AA28" i="3" s="1"/>
  <c r="R28" i="3"/>
  <c r="Q28" i="3" s="1"/>
  <c r="AE28" i="3" s="1"/>
  <c r="AK28" i="3"/>
  <c r="AM28" i="3" s="1"/>
  <c r="AL28" i="3"/>
  <c r="AN28" i="3" s="1"/>
  <c r="S28" i="3"/>
  <c r="AC28" i="3" s="1"/>
  <c r="T28" i="3"/>
  <c r="AD28" i="3" s="1"/>
  <c r="U28" i="3"/>
  <c r="Y28" i="3" s="1"/>
  <c r="V28" i="3"/>
  <c r="Z28" i="3" s="1"/>
  <c r="Q15" i="3"/>
  <c r="AE15" i="3" s="1"/>
  <c r="AF15" i="3"/>
  <c r="AF27" i="3"/>
  <c r="Q26" i="3"/>
  <c r="AE26" i="3" s="1"/>
  <c r="AF13" i="3"/>
  <c r="Q13" i="3"/>
  <c r="Q16" i="3"/>
  <c r="AE16" i="3" s="1"/>
  <c r="AF16" i="3"/>
  <c r="Q19" i="3"/>
  <c r="AE19" i="3" s="1"/>
  <c r="AF19" i="3"/>
  <c r="Q17" i="3"/>
  <c r="AF17" i="3"/>
  <c r="AF22" i="3"/>
  <c r="Q22" i="3"/>
  <c r="AE22" i="3" s="1"/>
  <c r="Q14" i="3"/>
  <c r="AE14" i="3" s="1"/>
  <c r="AF14" i="3"/>
  <c r="Q24" i="3"/>
  <c r="AF24" i="3"/>
  <c r="Q23" i="3"/>
  <c r="AE23" i="3" s="1"/>
  <c r="AF23" i="3"/>
  <c r="AF12" i="3"/>
  <c r="Q12" i="3"/>
  <c r="AF20" i="3"/>
  <c r="Q20" i="3"/>
  <c r="AE20" i="3" s="1"/>
  <c r="Q18" i="3"/>
  <c r="AE18" i="3" s="1"/>
  <c r="AF18" i="3"/>
  <c r="Q25" i="3"/>
  <c r="AE25" i="3" s="1"/>
  <c r="AF25" i="3"/>
  <c r="AF21" i="3"/>
  <c r="Q21" i="3"/>
  <c r="AE21" i="3" s="1"/>
  <c r="AE12" i="3" l="1"/>
  <c r="AK94" i="3"/>
  <c r="AM94" i="3" s="1"/>
  <c r="AL94" i="3"/>
  <c r="AN94" i="3" s="1"/>
  <c r="AL91" i="3"/>
  <c r="AN91" i="3" s="1"/>
  <c r="AK91" i="3"/>
  <c r="AM91" i="3" s="1"/>
  <c r="R83" i="3"/>
  <c r="X70" i="3"/>
  <c r="AB70" i="3" s="1"/>
  <c r="W70" i="3"/>
  <c r="AA70" i="3" s="1"/>
  <c r="R70" i="3"/>
  <c r="AG39" i="3"/>
  <c r="AI39" i="3" s="1"/>
  <c r="AH39" i="3"/>
  <c r="AJ39" i="3" s="1"/>
  <c r="AG31" i="3"/>
  <c r="AI31" i="3" s="1"/>
  <c r="AH31" i="3"/>
  <c r="AJ31" i="3" s="1"/>
  <c r="T94" i="3"/>
  <c r="AD94" i="3" s="1"/>
  <c r="S94" i="3"/>
  <c r="S91" i="3"/>
  <c r="T91" i="3"/>
  <c r="AD91" i="3" s="1"/>
  <c r="R86" i="3"/>
  <c r="R84" i="3"/>
  <c r="AH103" i="3"/>
  <c r="AJ103" i="3" s="1"/>
  <c r="AG103" i="3"/>
  <c r="AI103" i="3" s="1"/>
  <c r="AH100" i="3"/>
  <c r="AJ100" i="3" s="1"/>
  <c r="AG100" i="3"/>
  <c r="R82" i="3"/>
  <c r="AK73" i="3"/>
  <c r="AM73" i="3" s="1"/>
  <c r="AL73" i="3"/>
  <c r="AN73" i="3" s="1"/>
  <c r="V53" i="3"/>
  <c r="U53" i="3"/>
  <c r="Y53" i="3" s="1"/>
  <c r="S29" i="3"/>
  <c r="T29" i="3"/>
  <c r="AD29" i="3" s="1"/>
  <c r="AH105" i="3"/>
  <c r="AJ105" i="3" s="1"/>
  <c r="AG105" i="3"/>
  <c r="AI105" i="3" s="1"/>
  <c r="AH97" i="3"/>
  <c r="AJ97" i="3" s="1"/>
  <c r="AG97" i="3"/>
  <c r="S95" i="3"/>
  <c r="T95" i="3"/>
  <c r="AD95" i="3" s="1"/>
  <c r="AG94" i="3"/>
  <c r="AH94" i="3"/>
  <c r="AJ94" i="3" s="1"/>
  <c r="S92" i="3"/>
  <c r="AC92" i="3" s="1"/>
  <c r="T92" i="3"/>
  <c r="AD92" i="3" s="1"/>
  <c r="R87" i="3"/>
  <c r="X83" i="3"/>
  <c r="AB83" i="3" s="1"/>
  <c r="W83" i="3"/>
  <c r="AA83" i="3" s="1"/>
  <c r="V77" i="3"/>
  <c r="Z77" i="3" s="1"/>
  <c r="U77" i="3"/>
  <c r="Y77" i="3" s="1"/>
  <c r="S73" i="3"/>
  <c r="AC73" i="3" s="1"/>
  <c r="T73" i="3"/>
  <c r="AD73" i="3" s="1"/>
  <c r="AG42" i="3"/>
  <c r="AI42" i="3" s="1"/>
  <c r="AH42" i="3"/>
  <c r="AJ42" i="3" s="1"/>
  <c r="AG38" i="3"/>
  <c r="AH38" i="3"/>
  <c r="AJ38" i="3" s="1"/>
  <c r="AG34" i="3"/>
  <c r="AH34" i="3"/>
  <c r="AJ34" i="3" s="1"/>
  <c r="AL30" i="3"/>
  <c r="AN30" i="3" s="1"/>
  <c r="AK30" i="3"/>
  <c r="AM30" i="3" s="1"/>
  <c r="AG74" i="3"/>
  <c r="AI74" i="3" s="1"/>
  <c r="AH74" i="3"/>
  <c r="AJ74" i="3" s="1"/>
  <c r="AH99" i="3"/>
  <c r="AJ99" i="3" s="1"/>
  <c r="AG99" i="3"/>
  <c r="X84" i="3"/>
  <c r="AB84" i="3" s="1"/>
  <c r="W84" i="3"/>
  <c r="AA84" i="3" s="1"/>
  <c r="AG35" i="3"/>
  <c r="AH35" i="3"/>
  <c r="AJ35" i="3" s="1"/>
  <c r="AH96" i="3"/>
  <c r="AJ96" i="3" s="1"/>
  <c r="AG96" i="3"/>
  <c r="X85" i="3"/>
  <c r="AB85" i="3" s="1"/>
  <c r="W85" i="3"/>
  <c r="AA85" i="3" s="1"/>
  <c r="AH101" i="3"/>
  <c r="AJ101" i="3" s="1"/>
  <c r="AG101" i="3"/>
  <c r="AI101" i="3" s="1"/>
  <c r="AK93" i="3"/>
  <c r="AM93" i="3" s="1"/>
  <c r="AL93" i="3"/>
  <c r="AN93" i="3" s="1"/>
  <c r="AL90" i="3"/>
  <c r="AN90" i="3" s="1"/>
  <c r="AK90" i="3"/>
  <c r="AM90" i="3" s="1"/>
  <c r="AG40" i="3"/>
  <c r="AH40" i="3"/>
  <c r="AJ40" i="3" s="1"/>
  <c r="AG36" i="3"/>
  <c r="AI36" i="3" s="1"/>
  <c r="AH36" i="3"/>
  <c r="AJ36" i="3" s="1"/>
  <c r="AG32" i="3"/>
  <c r="AI32" i="3" s="1"/>
  <c r="AH32" i="3"/>
  <c r="AJ32" i="3" s="1"/>
  <c r="AH102" i="3"/>
  <c r="AJ102" i="3" s="1"/>
  <c r="AG102" i="3"/>
  <c r="AI102" i="3" s="1"/>
  <c r="W86" i="3"/>
  <c r="AA86" i="3" s="1"/>
  <c r="X86" i="3"/>
  <c r="AB86" i="3" s="1"/>
  <c r="S30" i="3"/>
  <c r="AC30" i="3" s="1"/>
  <c r="T30" i="3"/>
  <c r="AD30" i="3" s="1"/>
  <c r="AH98" i="3"/>
  <c r="AJ98" i="3" s="1"/>
  <c r="AG98" i="3"/>
  <c r="AI98" i="3" s="1"/>
  <c r="AG95" i="3"/>
  <c r="AI95" i="3" s="1"/>
  <c r="AH95" i="3"/>
  <c r="AJ95" i="3" s="1"/>
  <c r="R88" i="3"/>
  <c r="R85" i="3"/>
  <c r="V52" i="3"/>
  <c r="Z52" i="3" s="1"/>
  <c r="U52" i="3"/>
  <c r="Y52" i="3" s="1"/>
  <c r="AH104" i="3"/>
  <c r="AJ104" i="3" s="1"/>
  <c r="AG104" i="3"/>
  <c r="AG93" i="3"/>
  <c r="AH93" i="3"/>
  <c r="AJ93" i="3" s="1"/>
  <c r="W88" i="3"/>
  <c r="AA88" i="3" s="1"/>
  <c r="X88" i="3"/>
  <c r="AB88" i="3" s="1"/>
  <c r="V51" i="3"/>
  <c r="Z51" i="3" s="1"/>
  <c r="U51" i="3"/>
  <c r="Y51" i="3" s="1"/>
  <c r="V106" i="3"/>
  <c r="Z106" i="3" s="1"/>
  <c r="U106" i="3"/>
  <c r="AK95" i="3"/>
  <c r="AM95" i="3" s="1"/>
  <c r="AL95" i="3"/>
  <c r="AN95" i="3" s="1"/>
  <c r="T93" i="3"/>
  <c r="AD93" i="3" s="1"/>
  <c r="S93" i="3"/>
  <c r="AK92" i="3"/>
  <c r="AM92" i="3" s="1"/>
  <c r="AL92" i="3"/>
  <c r="AN92" i="3" s="1"/>
  <c r="S90" i="3"/>
  <c r="T90" i="3"/>
  <c r="AD90" i="3" s="1"/>
  <c r="W87" i="3"/>
  <c r="AA87" i="3" s="1"/>
  <c r="X87" i="3"/>
  <c r="AB87" i="3" s="1"/>
  <c r="X82" i="3"/>
  <c r="AB82" i="3" s="1"/>
  <c r="W82" i="3"/>
  <c r="AA82" i="3" s="1"/>
  <c r="V76" i="3"/>
  <c r="Z76" i="3" s="1"/>
  <c r="U76" i="3"/>
  <c r="Y76" i="3" s="1"/>
  <c r="AG41" i="3"/>
  <c r="AI41" i="3" s="1"/>
  <c r="AH41" i="3"/>
  <c r="AJ41" i="3" s="1"/>
  <c r="AG37" i="3"/>
  <c r="AH37" i="3"/>
  <c r="AJ37" i="3" s="1"/>
  <c r="AG33" i="3"/>
  <c r="AH33" i="3"/>
  <c r="AJ33" i="3" s="1"/>
  <c r="AL29" i="3"/>
  <c r="AN29" i="3" s="1"/>
  <c r="AK29" i="3"/>
  <c r="U80" i="3"/>
  <c r="Y80" i="3" s="1"/>
  <c r="V80" i="3"/>
  <c r="Z80" i="3" s="1"/>
  <c r="U78" i="3"/>
  <c r="Y78" i="3" s="1"/>
  <c r="V78" i="3"/>
  <c r="Z78" i="3" s="1"/>
  <c r="T74" i="3"/>
  <c r="S74" i="3"/>
  <c r="R71" i="3"/>
  <c r="U68" i="3"/>
  <c r="V68" i="3"/>
  <c r="Z68" i="3" s="1"/>
  <c r="U66" i="3"/>
  <c r="Y66" i="3" s="1"/>
  <c r="V66" i="3"/>
  <c r="Z66" i="3" s="1"/>
  <c r="U63" i="3"/>
  <c r="Y63" i="3" s="1"/>
  <c r="V63" i="3"/>
  <c r="Z63" i="3" s="1"/>
  <c r="U61" i="3"/>
  <c r="Y61" i="3" s="1"/>
  <c r="V61" i="3"/>
  <c r="Z61" i="3" s="1"/>
  <c r="U55" i="3"/>
  <c r="Y55" i="3" s="1"/>
  <c r="V55" i="3"/>
  <c r="W106" i="3"/>
  <c r="AA106" i="3" s="1"/>
  <c r="X106" i="3"/>
  <c r="AB106" i="3" s="1"/>
  <c r="R106" i="3"/>
  <c r="U95" i="3"/>
  <c r="Y95" i="3" s="1"/>
  <c r="V95" i="3"/>
  <c r="U94" i="3"/>
  <c r="Y94" i="3" s="1"/>
  <c r="V94" i="3"/>
  <c r="U93" i="3"/>
  <c r="Y93" i="3" s="1"/>
  <c r="V93" i="3"/>
  <c r="Z93" i="3" s="1"/>
  <c r="AG89" i="3"/>
  <c r="AH89" i="3"/>
  <c r="AJ89" i="3" s="1"/>
  <c r="AK88" i="3"/>
  <c r="AM88" i="3" s="1"/>
  <c r="AL88" i="3"/>
  <c r="S88" i="3"/>
  <c r="T88" i="3"/>
  <c r="AD88" i="3" s="1"/>
  <c r="AL87" i="3"/>
  <c r="AN87" i="3" s="1"/>
  <c r="AK87" i="3"/>
  <c r="AM87" i="3" s="1"/>
  <c r="T87" i="3"/>
  <c r="AD87" i="3" s="1"/>
  <c r="S87" i="3"/>
  <c r="AL86" i="3"/>
  <c r="AN86" i="3" s="1"/>
  <c r="AK86" i="3"/>
  <c r="AM86" i="3" s="1"/>
  <c r="S86" i="3"/>
  <c r="T86" i="3"/>
  <c r="AD86" i="3" s="1"/>
  <c r="W77" i="3"/>
  <c r="AA77" i="3" s="1"/>
  <c r="X77" i="3"/>
  <c r="AB77" i="3" s="1"/>
  <c r="R77" i="3"/>
  <c r="W76" i="3"/>
  <c r="AA76" i="3" s="1"/>
  <c r="X76" i="3"/>
  <c r="AB76" i="3" s="1"/>
  <c r="R76" i="3"/>
  <c r="U74" i="3"/>
  <c r="V74" i="3"/>
  <c r="Z74" i="3" s="1"/>
  <c r="AG72" i="3"/>
  <c r="AI72" i="3" s="1"/>
  <c r="AH72" i="3"/>
  <c r="AJ72" i="3" s="1"/>
  <c r="AK71" i="3"/>
  <c r="AM71" i="3" s="1"/>
  <c r="AL71" i="3"/>
  <c r="AN71" i="3" s="1"/>
  <c r="S71" i="3"/>
  <c r="T71" i="3"/>
  <c r="AD71" i="3" s="1"/>
  <c r="W53" i="3"/>
  <c r="AA53" i="3" s="1"/>
  <c r="X53" i="3"/>
  <c r="AB53" i="3" s="1"/>
  <c r="R53" i="3"/>
  <c r="W52" i="3"/>
  <c r="AA52" i="3" s="1"/>
  <c r="X52" i="3"/>
  <c r="AB52" i="3" s="1"/>
  <c r="R52" i="3"/>
  <c r="W51" i="3"/>
  <c r="AA51" i="3" s="1"/>
  <c r="X51" i="3"/>
  <c r="AB51" i="3" s="1"/>
  <c r="R51" i="3"/>
  <c r="U42" i="3"/>
  <c r="Y42" i="3" s="1"/>
  <c r="V42" i="3"/>
  <c r="Z42" i="3" s="1"/>
  <c r="U41" i="3"/>
  <c r="Y41" i="3" s="1"/>
  <c r="V41" i="3"/>
  <c r="Z41" i="3" s="1"/>
  <c r="U40" i="3"/>
  <c r="Y40" i="3" s="1"/>
  <c r="V40" i="3"/>
  <c r="Z40" i="3" s="1"/>
  <c r="U39" i="3"/>
  <c r="Y39" i="3" s="1"/>
  <c r="V39" i="3"/>
  <c r="Z39" i="3" s="1"/>
  <c r="U38" i="3"/>
  <c r="Y38" i="3" s="1"/>
  <c r="V38" i="3"/>
  <c r="Z38" i="3" s="1"/>
  <c r="U37" i="3"/>
  <c r="Y37" i="3" s="1"/>
  <c r="V37" i="3"/>
  <c r="Z37" i="3" s="1"/>
  <c r="U36" i="3"/>
  <c r="Y36" i="3" s="1"/>
  <c r="V36" i="3"/>
  <c r="Z36" i="3" s="1"/>
  <c r="U35" i="3"/>
  <c r="Y35" i="3" s="1"/>
  <c r="V35" i="3"/>
  <c r="Z35" i="3" s="1"/>
  <c r="U34" i="3"/>
  <c r="Y34" i="3" s="1"/>
  <c r="V34" i="3"/>
  <c r="Z34" i="3" s="1"/>
  <c r="U33" i="3"/>
  <c r="Y33" i="3" s="1"/>
  <c r="V33" i="3"/>
  <c r="Z33" i="3" s="1"/>
  <c r="U32" i="3"/>
  <c r="Y32" i="3" s="1"/>
  <c r="V32" i="3"/>
  <c r="Z32" i="3" s="1"/>
  <c r="U31" i="3"/>
  <c r="Y31" i="3" s="1"/>
  <c r="V31" i="3"/>
  <c r="Z31" i="3" s="1"/>
  <c r="U105" i="3"/>
  <c r="Y105" i="3" s="1"/>
  <c r="V105" i="3"/>
  <c r="U104" i="3"/>
  <c r="Y104" i="3" s="1"/>
  <c r="V104" i="3"/>
  <c r="Z104" i="3" s="1"/>
  <c r="U103" i="3"/>
  <c r="V103" i="3"/>
  <c r="Z103" i="3" s="1"/>
  <c r="U102" i="3"/>
  <c r="Y102" i="3" s="1"/>
  <c r="V102" i="3"/>
  <c r="Z102" i="3" s="1"/>
  <c r="U101" i="3"/>
  <c r="Y101" i="3" s="1"/>
  <c r="V101" i="3"/>
  <c r="U100" i="3"/>
  <c r="Y100" i="3" s="1"/>
  <c r="V100" i="3"/>
  <c r="Z100" i="3" s="1"/>
  <c r="U99" i="3"/>
  <c r="V99" i="3"/>
  <c r="Z99" i="3" s="1"/>
  <c r="U98" i="3"/>
  <c r="Y98" i="3" s="1"/>
  <c r="V98" i="3"/>
  <c r="Z98" i="3" s="1"/>
  <c r="U97" i="3"/>
  <c r="V97" i="3"/>
  <c r="Z97" i="3" s="1"/>
  <c r="U96" i="3"/>
  <c r="Y96" i="3" s="1"/>
  <c r="V96" i="3"/>
  <c r="Z96" i="3" s="1"/>
  <c r="AG92" i="3"/>
  <c r="AI92" i="3" s="1"/>
  <c r="AH92" i="3"/>
  <c r="AJ92" i="3" s="1"/>
  <c r="AG91" i="3"/>
  <c r="AH91" i="3"/>
  <c r="AJ91" i="3" s="1"/>
  <c r="AG90" i="3"/>
  <c r="AI90" i="3" s="1"/>
  <c r="AH90" i="3"/>
  <c r="AJ90" i="3" s="1"/>
  <c r="AK89" i="3"/>
  <c r="AL89" i="3"/>
  <c r="AN89" i="3" s="1"/>
  <c r="S89" i="3"/>
  <c r="T89" i="3"/>
  <c r="AD89" i="3" s="1"/>
  <c r="W81" i="3"/>
  <c r="AA81" i="3" s="1"/>
  <c r="X81" i="3"/>
  <c r="AB81" i="3" s="1"/>
  <c r="R81" i="3"/>
  <c r="W80" i="3"/>
  <c r="AA80" i="3" s="1"/>
  <c r="X80" i="3"/>
  <c r="AB80" i="3" s="1"/>
  <c r="R80" i="3"/>
  <c r="W79" i="3"/>
  <c r="AA79" i="3" s="1"/>
  <c r="X79" i="3"/>
  <c r="R79" i="3"/>
  <c r="W78" i="3"/>
  <c r="AA78" i="3" s="1"/>
  <c r="X78" i="3"/>
  <c r="AB78" i="3" s="1"/>
  <c r="R78" i="3"/>
  <c r="U75" i="3"/>
  <c r="Y75" i="3" s="1"/>
  <c r="V75" i="3"/>
  <c r="Z75" i="3" s="1"/>
  <c r="AG73" i="3"/>
  <c r="AI73" i="3" s="1"/>
  <c r="AH73" i="3"/>
  <c r="AJ73" i="3" s="1"/>
  <c r="AL72" i="3"/>
  <c r="AN72" i="3" s="1"/>
  <c r="AK72" i="3"/>
  <c r="AM72" i="3" s="1"/>
  <c r="S72" i="3"/>
  <c r="AC72" i="3" s="1"/>
  <c r="T72" i="3"/>
  <c r="AD72" i="3" s="1"/>
  <c r="W69" i="3"/>
  <c r="AA69" i="3" s="1"/>
  <c r="X69" i="3"/>
  <c r="AB69" i="3" s="1"/>
  <c r="R69" i="3"/>
  <c r="W68" i="3"/>
  <c r="AA68" i="3" s="1"/>
  <c r="X68" i="3"/>
  <c r="AB68" i="3" s="1"/>
  <c r="R68" i="3"/>
  <c r="W67" i="3"/>
  <c r="AA67" i="3" s="1"/>
  <c r="X67" i="3"/>
  <c r="AB67" i="3" s="1"/>
  <c r="R67" i="3"/>
  <c r="W66" i="3"/>
  <c r="AA66" i="3" s="1"/>
  <c r="X66" i="3"/>
  <c r="AB66" i="3" s="1"/>
  <c r="R66" i="3"/>
  <c r="W65" i="3"/>
  <c r="AA65" i="3" s="1"/>
  <c r="X65" i="3"/>
  <c r="R65" i="3"/>
  <c r="W64" i="3"/>
  <c r="AA64" i="3" s="1"/>
  <c r="X64" i="3"/>
  <c r="AB64" i="3" s="1"/>
  <c r="R64" i="3"/>
  <c r="W63" i="3"/>
  <c r="AA63" i="3" s="1"/>
  <c r="X63" i="3"/>
  <c r="AB63" i="3" s="1"/>
  <c r="R63" i="3"/>
  <c r="W62" i="3"/>
  <c r="AA62" i="3" s="1"/>
  <c r="X62" i="3"/>
  <c r="AB62" i="3" s="1"/>
  <c r="R62" i="3"/>
  <c r="W61" i="3"/>
  <c r="AA61" i="3" s="1"/>
  <c r="X61" i="3"/>
  <c r="AB61" i="3" s="1"/>
  <c r="R61" i="3"/>
  <c r="W60" i="3"/>
  <c r="AA60" i="3" s="1"/>
  <c r="X60" i="3"/>
  <c r="AB60" i="3" s="1"/>
  <c r="R60" i="3"/>
  <c r="W59" i="3"/>
  <c r="AA59" i="3" s="1"/>
  <c r="X59" i="3"/>
  <c r="AB59" i="3" s="1"/>
  <c r="R59" i="3"/>
  <c r="W58" i="3"/>
  <c r="X58" i="3"/>
  <c r="AB58" i="3" s="1"/>
  <c r="R58" i="3"/>
  <c r="W57" i="3"/>
  <c r="AA57" i="3" s="1"/>
  <c r="X57" i="3"/>
  <c r="AB57" i="3" s="1"/>
  <c r="R57" i="3"/>
  <c r="W56" i="3"/>
  <c r="AA56" i="3" s="1"/>
  <c r="X56" i="3"/>
  <c r="AB56" i="3" s="1"/>
  <c r="R56" i="3"/>
  <c r="W55" i="3"/>
  <c r="AA55" i="3" s="1"/>
  <c r="X55" i="3"/>
  <c r="AB55" i="3" s="1"/>
  <c r="R55" i="3"/>
  <c r="W54" i="3"/>
  <c r="AA54" i="3" s="1"/>
  <c r="X54" i="3"/>
  <c r="R54" i="3"/>
  <c r="U50" i="3"/>
  <c r="Y50" i="3" s="1"/>
  <c r="V50" i="3"/>
  <c r="Z50" i="3" s="1"/>
  <c r="U49" i="3"/>
  <c r="Y49" i="3" s="1"/>
  <c r="V49" i="3"/>
  <c r="Z49" i="3" s="1"/>
  <c r="U48" i="3"/>
  <c r="Y48" i="3" s="1"/>
  <c r="V48" i="3"/>
  <c r="Z48" i="3" s="1"/>
  <c r="U47" i="3"/>
  <c r="Y47" i="3" s="1"/>
  <c r="V47" i="3"/>
  <c r="Z47" i="3" s="1"/>
  <c r="U46" i="3"/>
  <c r="Y46" i="3" s="1"/>
  <c r="V46" i="3"/>
  <c r="U45" i="3"/>
  <c r="V45" i="3"/>
  <c r="Z45" i="3" s="1"/>
  <c r="U44" i="3"/>
  <c r="Y44" i="3" s="1"/>
  <c r="V44" i="3"/>
  <c r="Z44" i="3" s="1"/>
  <c r="U43" i="3"/>
  <c r="Y43" i="3" s="1"/>
  <c r="V43" i="3"/>
  <c r="Z43" i="3" s="1"/>
  <c r="AG30" i="3"/>
  <c r="AI30" i="3" s="1"/>
  <c r="AH30" i="3"/>
  <c r="AJ30" i="3" s="1"/>
  <c r="AG29" i="3"/>
  <c r="AH29" i="3"/>
  <c r="AJ29" i="3" s="1"/>
  <c r="U81" i="3"/>
  <c r="Y81" i="3" s="1"/>
  <c r="V81" i="3"/>
  <c r="Z81" i="3" s="1"/>
  <c r="W71" i="3"/>
  <c r="AA71" i="3" s="1"/>
  <c r="X71" i="3"/>
  <c r="AB71" i="3" s="1"/>
  <c r="U69" i="3"/>
  <c r="Y69" i="3" s="1"/>
  <c r="V69" i="3"/>
  <c r="Z69" i="3" s="1"/>
  <c r="U62" i="3"/>
  <c r="Y62" i="3" s="1"/>
  <c r="V62" i="3"/>
  <c r="Z62" i="3" s="1"/>
  <c r="U59" i="3"/>
  <c r="Y59" i="3" s="1"/>
  <c r="V59" i="3"/>
  <c r="Z59" i="3" s="1"/>
  <c r="U56" i="3"/>
  <c r="Y56" i="3" s="1"/>
  <c r="V56" i="3"/>
  <c r="Z56" i="3" s="1"/>
  <c r="U54" i="3"/>
  <c r="Y54" i="3" s="1"/>
  <c r="V54" i="3"/>
  <c r="Z54" i="3" s="1"/>
  <c r="AH50" i="3"/>
  <c r="AJ50" i="3" s="1"/>
  <c r="AG50" i="3"/>
  <c r="AI50" i="3" s="1"/>
  <c r="AH49" i="3"/>
  <c r="AJ49" i="3" s="1"/>
  <c r="AG49" i="3"/>
  <c r="AI49" i="3" s="1"/>
  <c r="AH47" i="3"/>
  <c r="AJ47" i="3" s="1"/>
  <c r="AG47" i="3"/>
  <c r="AH45" i="3"/>
  <c r="AJ45" i="3" s="1"/>
  <c r="AG45" i="3"/>
  <c r="AI45" i="3" s="1"/>
  <c r="AK42" i="3"/>
  <c r="AM42" i="3" s="1"/>
  <c r="AL42" i="3"/>
  <c r="AN42" i="3" s="1"/>
  <c r="T39" i="3"/>
  <c r="AD39" i="3" s="1"/>
  <c r="S39" i="3"/>
  <c r="AC39" i="3" s="1"/>
  <c r="T37" i="3"/>
  <c r="S37" i="3"/>
  <c r="T36" i="3"/>
  <c r="AD36" i="3" s="1"/>
  <c r="S36" i="3"/>
  <c r="AK34" i="3"/>
  <c r="AL34" i="3"/>
  <c r="AN34" i="3" s="1"/>
  <c r="T33" i="3"/>
  <c r="AD33" i="3" s="1"/>
  <c r="S33" i="3"/>
  <c r="T32" i="3"/>
  <c r="AD32" i="3" s="1"/>
  <c r="S32" i="3"/>
  <c r="AK31" i="3"/>
  <c r="AM31" i="3" s="1"/>
  <c r="AL31" i="3"/>
  <c r="AN31" i="3" s="1"/>
  <c r="S105" i="3"/>
  <c r="T105" i="3"/>
  <c r="AD105" i="3" s="1"/>
  <c r="AK103" i="3"/>
  <c r="AM103" i="3" s="1"/>
  <c r="AL103" i="3"/>
  <c r="AN103" i="3" s="1"/>
  <c r="AK101" i="3"/>
  <c r="AM101" i="3" s="1"/>
  <c r="AL101" i="3"/>
  <c r="AN101" i="3" s="1"/>
  <c r="AK100" i="3"/>
  <c r="AM100" i="3" s="1"/>
  <c r="AL100" i="3"/>
  <c r="AN100" i="3" s="1"/>
  <c r="AK98" i="3"/>
  <c r="AM98" i="3" s="1"/>
  <c r="AL98" i="3"/>
  <c r="AN98" i="3" s="1"/>
  <c r="S97" i="3"/>
  <c r="T97" i="3"/>
  <c r="AD97" i="3" s="1"/>
  <c r="S96" i="3"/>
  <c r="T96" i="3"/>
  <c r="AD96" i="3" s="1"/>
  <c r="AL75" i="3"/>
  <c r="AN75" i="3" s="1"/>
  <c r="AK75" i="3"/>
  <c r="AL50" i="3"/>
  <c r="AN50" i="3" s="1"/>
  <c r="AK50" i="3"/>
  <c r="AM50" i="3" s="1"/>
  <c r="S49" i="3"/>
  <c r="AC49" i="3" s="1"/>
  <c r="T49" i="3"/>
  <c r="AD49" i="3" s="1"/>
  <c r="AK47" i="3"/>
  <c r="AL47" i="3"/>
  <c r="AN47" i="3" s="1"/>
  <c r="S46" i="3"/>
  <c r="T46" i="3"/>
  <c r="AD46" i="3" s="1"/>
  <c r="AK44" i="3"/>
  <c r="AM44" i="3" s="1"/>
  <c r="AL44" i="3"/>
  <c r="AN44" i="3" s="1"/>
  <c r="S43" i="3"/>
  <c r="T43" i="3"/>
  <c r="AK106" i="3"/>
  <c r="AM106" i="3" s="1"/>
  <c r="AL106" i="3"/>
  <c r="AN106" i="3" s="1"/>
  <c r="T106" i="3"/>
  <c r="AD106" i="3" s="1"/>
  <c r="S106" i="3"/>
  <c r="W92" i="3"/>
  <c r="AA92" i="3" s="1"/>
  <c r="X92" i="3"/>
  <c r="AB92" i="3" s="1"/>
  <c r="R92" i="3"/>
  <c r="W91" i="3"/>
  <c r="AA91" i="3" s="1"/>
  <c r="X91" i="3"/>
  <c r="R91" i="3"/>
  <c r="X90" i="3"/>
  <c r="AB90" i="3" s="1"/>
  <c r="W90" i="3"/>
  <c r="AA90" i="3" s="1"/>
  <c r="R90" i="3"/>
  <c r="U88" i="3"/>
  <c r="Y88" i="3" s="1"/>
  <c r="V88" i="3"/>
  <c r="Z88" i="3" s="1"/>
  <c r="U87" i="3"/>
  <c r="Y87" i="3" s="1"/>
  <c r="V87" i="3"/>
  <c r="Z87" i="3" s="1"/>
  <c r="V86" i="3"/>
  <c r="U86" i="3"/>
  <c r="Y86" i="3" s="1"/>
  <c r="AH81" i="3"/>
  <c r="AJ81" i="3" s="1"/>
  <c r="AG81" i="3"/>
  <c r="AI81" i="3" s="1"/>
  <c r="AH80" i="3"/>
  <c r="AJ80" i="3" s="1"/>
  <c r="AG80" i="3"/>
  <c r="AI80" i="3" s="1"/>
  <c r="AH79" i="3"/>
  <c r="AJ79" i="3" s="1"/>
  <c r="AG79" i="3"/>
  <c r="AI79" i="3" s="1"/>
  <c r="AH78" i="3"/>
  <c r="AJ78" i="3" s="1"/>
  <c r="AG78" i="3"/>
  <c r="AK77" i="3"/>
  <c r="AM77" i="3" s="1"/>
  <c r="AL77" i="3"/>
  <c r="AN77" i="3" s="1"/>
  <c r="T77" i="3"/>
  <c r="AD77" i="3" s="1"/>
  <c r="S77" i="3"/>
  <c r="AC77" i="3" s="1"/>
  <c r="AK76" i="3"/>
  <c r="AM76" i="3" s="1"/>
  <c r="AL76" i="3"/>
  <c r="AN76" i="3" s="1"/>
  <c r="T76" i="3"/>
  <c r="AD76" i="3" s="1"/>
  <c r="S76" i="3"/>
  <c r="AC76" i="3" s="1"/>
  <c r="W73" i="3"/>
  <c r="AA73" i="3" s="1"/>
  <c r="X73" i="3"/>
  <c r="AB73" i="3" s="1"/>
  <c r="R73" i="3"/>
  <c r="U71" i="3"/>
  <c r="Y71" i="3" s="1"/>
  <c r="V71" i="3"/>
  <c r="Z71" i="3" s="1"/>
  <c r="AH69" i="3"/>
  <c r="AJ69" i="3" s="1"/>
  <c r="AG69" i="3"/>
  <c r="AI69" i="3" s="1"/>
  <c r="AH68" i="3"/>
  <c r="AJ68" i="3" s="1"/>
  <c r="AG68" i="3"/>
  <c r="AH67" i="3"/>
  <c r="AJ67" i="3" s="1"/>
  <c r="AG67" i="3"/>
  <c r="AH66" i="3"/>
  <c r="AJ66" i="3" s="1"/>
  <c r="AG66" i="3"/>
  <c r="AH65" i="3"/>
  <c r="AJ65" i="3" s="1"/>
  <c r="AG65" i="3"/>
  <c r="AI65" i="3" s="1"/>
  <c r="AH64" i="3"/>
  <c r="AJ64" i="3" s="1"/>
  <c r="AG64" i="3"/>
  <c r="AI64" i="3" s="1"/>
  <c r="AH63" i="3"/>
  <c r="AJ63" i="3" s="1"/>
  <c r="AG63" i="3"/>
  <c r="AI63" i="3" s="1"/>
  <c r="AH62" i="3"/>
  <c r="AJ62" i="3" s="1"/>
  <c r="AG62" i="3"/>
  <c r="AI62" i="3" s="1"/>
  <c r="AH61" i="3"/>
  <c r="AJ61" i="3" s="1"/>
  <c r="AG61" i="3"/>
  <c r="AH60" i="3"/>
  <c r="AJ60" i="3" s="1"/>
  <c r="AG60" i="3"/>
  <c r="AI60" i="3" s="1"/>
  <c r="AH59" i="3"/>
  <c r="AJ59" i="3" s="1"/>
  <c r="AG59" i="3"/>
  <c r="AI59" i="3" s="1"/>
  <c r="AH58" i="3"/>
  <c r="AJ58" i="3" s="1"/>
  <c r="AG58" i="3"/>
  <c r="AI58" i="3" s="1"/>
  <c r="AH57" i="3"/>
  <c r="AJ57" i="3" s="1"/>
  <c r="AG57" i="3"/>
  <c r="AI57" i="3" s="1"/>
  <c r="AH56" i="3"/>
  <c r="AJ56" i="3" s="1"/>
  <c r="AG56" i="3"/>
  <c r="AH55" i="3"/>
  <c r="AJ55" i="3" s="1"/>
  <c r="AG55" i="3"/>
  <c r="AH54" i="3"/>
  <c r="AJ54" i="3" s="1"/>
  <c r="AG54" i="3"/>
  <c r="AI54" i="3" s="1"/>
  <c r="AK53" i="3"/>
  <c r="AM53" i="3" s="1"/>
  <c r="AL53" i="3"/>
  <c r="T53" i="3"/>
  <c r="AD53" i="3" s="1"/>
  <c r="S53" i="3"/>
  <c r="AK52" i="3"/>
  <c r="AM52" i="3" s="1"/>
  <c r="AL52" i="3"/>
  <c r="AN52" i="3" s="1"/>
  <c r="T52" i="3"/>
  <c r="AD52" i="3" s="1"/>
  <c r="S52" i="3"/>
  <c r="AC52" i="3" s="1"/>
  <c r="AK51" i="3"/>
  <c r="AM51" i="3" s="1"/>
  <c r="AL51" i="3"/>
  <c r="AN51" i="3" s="1"/>
  <c r="T51" i="3"/>
  <c r="AD51" i="3" s="1"/>
  <c r="S51" i="3"/>
  <c r="AC51" i="3" s="1"/>
  <c r="W30" i="3"/>
  <c r="AA30" i="3" s="1"/>
  <c r="X30" i="3"/>
  <c r="AB30" i="3" s="1"/>
  <c r="R30" i="3"/>
  <c r="W29" i="3"/>
  <c r="AA29" i="3" s="1"/>
  <c r="X29" i="3"/>
  <c r="AB29" i="3" s="1"/>
  <c r="R29" i="3"/>
  <c r="U79" i="3"/>
  <c r="Y79" i="3" s="1"/>
  <c r="V79" i="3"/>
  <c r="Z79" i="3" s="1"/>
  <c r="AK74" i="3"/>
  <c r="AM74" i="3" s="1"/>
  <c r="AL74" i="3"/>
  <c r="AN74" i="3" s="1"/>
  <c r="U67" i="3"/>
  <c r="V67" i="3"/>
  <c r="Z67" i="3" s="1"/>
  <c r="U64" i="3"/>
  <c r="Y64" i="3" s="1"/>
  <c r="V64" i="3"/>
  <c r="Z64" i="3" s="1"/>
  <c r="U60" i="3"/>
  <c r="Y60" i="3" s="1"/>
  <c r="V60" i="3"/>
  <c r="Z60" i="3" s="1"/>
  <c r="U58" i="3"/>
  <c r="Y58" i="3" s="1"/>
  <c r="V58" i="3"/>
  <c r="Z58" i="3" s="1"/>
  <c r="AH46" i="3"/>
  <c r="AJ46" i="3" s="1"/>
  <c r="AG46" i="3"/>
  <c r="AH43" i="3"/>
  <c r="AJ43" i="3" s="1"/>
  <c r="AG43" i="3"/>
  <c r="AI43" i="3" s="1"/>
  <c r="AK41" i="3"/>
  <c r="AM41" i="3" s="1"/>
  <c r="AL41" i="3"/>
  <c r="AN41" i="3" s="1"/>
  <c r="T40" i="3"/>
  <c r="AD40" i="3" s="1"/>
  <c r="S40" i="3"/>
  <c r="AC40" i="3" s="1"/>
  <c r="AK38" i="3"/>
  <c r="AL38" i="3"/>
  <c r="AN38" i="3" s="1"/>
  <c r="AK36" i="3"/>
  <c r="AM36" i="3" s="1"/>
  <c r="AL36" i="3"/>
  <c r="AN36" i="3" s="1"/>
  <c r="AK35" i="3"/>
  <c r="AM35" i="3" s="1"/>
  <c r="AL35" i="3"/>
  <c r="AN35" i="3" s="1"/>
  <c r="T31" i="3"/>
  <c r="AD31" i="3" s="1"/>
  <c r="S31" i="3"/>
  <c r="AC31" i="3" s="1"/>
  <c r="AG106" i="3"/>
  <c r="AI106" i="3" s="1"/>
  <c r="AH106" i="3"/>
  <c r="AJ106" i="3" s="1"/>
  <c r="S104" i="3"/>
  <c r="T104" i="3"/>
  <c r="AD104" i="3" s="1"/>
  <c r="AK102" i="3"/>
  <c r="AM102" i="3" s="1"/>
  <c r="AL102" i="3"/>
  <c r="AN102" i="3" s="1"/>
  <c r="S101" i="3"/>
  <c r="T101" i="3"/>
  <c r="AD101" i="3" s="1"/>
  <c r="S99" i="3"/>
  <c r="T99" i="3"/>
  <c r="AD99" i="3" s="1"/>
  <c r="AK97" i="3"/>
  <c r="AL97" i="3"/>
  <c r="AK96" i="3"/>
  <c r="AM96" i="3" s="1"/>
  <c r="AL96" i="3"/>
  <c r="AN96" i="3" s="1"/>
  <c r="X89" i="3"/>
  <c r="W89" i="3"/>
  <c r="AA89" i="3" s="1"/>
  <c r="V85" i="3"/>
  <c r="Z85" i="3" s="1"/>
  <c r="U85" i="3"/>
  <c r="Y85" i="3" s="1"/>
  <c r="V84" i="3"/>
  <c r="U84" i="3"/>
  <c r="Y84" i="3" s="1"/>
  <c r="AG77" i="3"/>
  <c r="AH77" i="3"/>
  <c r="AJ77" i="3" s="1"/>
  <c r="S75" i="3"/>
  <c r="T75" i="3"/>
  <c r="AD75" i="3" s="1"/>
  <c r="R72" i="3"/>
  <c r="AG52" i="3"/>
  <c r="AI52" i="3" s="1"/>
  <c r="AH52" i="3"/>
  <c r="AJ52" i="3" s="1"/>
  <c r="AL49" i="3"/>
  <c r="AN49" i="3" s="1"/>
  <c r="AK49" i="3"/>
  <c r="AM49" i="3" s="1"/>
  <c r="S48" i="3"/>
  <c r="AC48" i="3" s="1"/>
  <c r="T48" i="3"/>
  <c r="AD48" i="3" s="1"/>
  <c r="S47" i="3"/>
  <c r="T47" i="3"/>
  <c r="S45" i="3"/>
  <c r="AC45" i="3" s="1"/>
  <c r="T45" i="3"/>
  <c r="S44" i="3"/>
  <c r="AC44" i="3" s="1"/>
  <c r="T44" i="3"/>
  <c r="AD44" i="3" s="1"/>
  <c r="AK43" i="3"/>
  <c r="AM43" i="3" s="1"/>
  <c r="AL43" i="3"/>
  <c r="AN43" i="3" s="1"/>
  <c r="X95" i="3"/>
  <c r="AB95" i="3" s="1"/>
  <c r="W95" i="3"/>
  <c r="AA95" i="3" s="1"/>
  <c r="R95" i="3"/>
  <c r="W94" i="3"/>
  <c r="AA94" i="3" s="1"/>
  <c r="X94" i="3"/>
  <c r="R94" i="3"/>
  <c r="W93" i="3"/>
  <c r="AA93" i="3" s="1"/>
  <c r="X93" i="3"/>
  <c r="AB93" i="3" s="1"/>
  <c r="R93" i="3"/>
  <c r="U89" i="3"/>
  <c r="Y89" i="3" s="1"/>
  <c r="V89" i="3"/>
  <c r="Z89" i="3" s="1"/>
  <c r="AG85" i="3"/>
  <c r="AI85" i="3" s="1"/>
  <c r="AH85" i="3"/>
  <c r="AJ85" i="3" s="1"/>
  <c r="AG84" i="3"/>
  <c r="AH84" i="3"/>
  <c r="AJ84" i="3" s="1"/>
  <c r="AG83" i="3"/>
  <c r="AI83" i="3" s="1"/>
  <c r="AH83" i="3"/>
  <c r="AJ83" i="3" s="1"/>
  <c r="AG82" i="3"/>
  <c r="AH82" i="3"/>
  <c r="AJ82" i="3" s="1"/>
  <c r="AK81" i="3"/>
  <c r="AM81" i="3" s="1"/>
  <c r="AL81" i="3"/>
  <c r="AN81" i="3" s="1"/>
  <c r="S81" i="3"/>
  <c r="AC81" i="3" s="1"/>
  <c r="T81" i="3"/>
  <c r="AD81" i="3" s="1"/>
  <c r="AK80" i="3"/>
  <c r="AM80" i="3" s="1"/>
  <c r="AL80" i="3"/>
  <c r="AN80" i="3" s="1"/>
  <c r="S80" i="3"/>
  <c r="AC80" i="3" s="1"/>
  <c r="T80" i="3"/>
  <c r="AD80" i="3" s="1"/>
  <c r="AK79" i="3"/>
  <c r="AL79" i="3"/>
  <c r="AN79" i="3" s="1"/>
  <c r="S79" i="3"/>
  <c r="T79" i="3"/>
  <c r="AD79" i="3" s="1"/>
  <c r="AK78" i="3"/>
  <c r="AM78" i="3" s="1"/>
  <c r="AL78" i="3"/>
  <c r="AN78" i="3" s="1"/>
  <c r="S78" i="3"/>
  <c r="T78" i="3"/>
  <c r="AD78" i="3" s="1"/>
  <c r="X74" i="3"/>
  <c r="AB74" i="3" s="1"/>
  <c r="W74" i="3"/>
  <c r="R74" i="3"/>
  <c r="U72" i="3"/>
  <c r="Y72" i="3" s="1"/>
  <c r="V72" i="3"/>
  <c r="Z72" i="3" s="1"/>
  <c r="AG70" i="3"/>
  <c r="AI70" i="3" s="1"/>
  <c r="AH70" i="3"/>
  <c r="AJ70" i="3" s="1"/>
  <c r="AK69" i="3"/>
  <c r="AM69" i="3" s="1"/>
  <c r="AL69" i="3"/>
  <c r="AN69" i="3" s="1"/>
  <c r="S69" i="3"/>
  <c r="AC69" i="3" s="1"/>
  <c r="T69" i="3"/>
  <c r="AD69" i="3" s="1"/>
  <c r="AK68" i="3"/>
  <c r="AL68" i="3"/>
  <c r="AN68" i="3" s="1"/>
  <c r="S68" i="3"/>
  <c r="T68" i="3"/>
  <c r="AD68" i="3" s="1"/>
  <c r="AK67" i="3"/>
  <c r="AM67" i="3" s="1"/>
  <c r="AL67" i="3"/>
  <c r="S67" i="3"/>
  <c r="T67" i="3"/>
  <c r="AD67" i="3" s="1"/>
  <c r="AK66" i="3"/>
  <c r="AL66" i="3"/>
  <c r="AN66" i="3" s="1"/>
  <c r="S66" i="3"/>
  <c r="T66" i="3"/>
  <c r="AD66" i="3" s="1"/>
  <c r="AK65" i="3"/>
  <c r="AL65" i="3"/>
  <c r="AN65" i="3" s="1"/>
  <c r="S65" i="3"/>
  <c r="T65" i="3"/>
  <c r="AD65" i="3" s="1"/>
  <c r="AK64" i="3"/>
  <c r="AM64" i="3" s="1"/>
  <c r="AL64" i="3"/>
  <c r="AN64" i="3" s="1"/>
  <c r="S64" i="3"/>
  <c r="T64" i="3"/>
  <c r="AD64" i="3" s="1"/>
  <c r="AK63" i="3"/>
  <c r="AM63" i="3" s="1"/>
  <c r="AL63" i="3"/>
  <c r="AN63" i="3" s="1"/>
  <c r="S63" i="3"/>
  <c r="AC63" i="3" s="1"/>
  <c r="T63" i="3"/>
  <c r="AD63" i="3" s="1"/>
  <c r="AK62" i="3"/>
  <c r="AM62" i="3" s="1"/>
  <c r="AL62" i="3"/>
  <c r="AN62" i="3" s="1"/>
  <c r="S62" i="3"/>
  <c r="AC62" i="3" s="1"/>
  <c r="T62" i="3"/>
  <c r="AD62" i="3" s="1"/>
  <c r="AK61" i="3"/>
  <c r="AL61" i="3"/>
  <c r="AN61" i="3" s="1"/>
  <c r="S61" i="3"/>
  <c r="T61" i="3"/>
  <c r="AD61" i="3" s="1"/>
  <c r="AK60" i="3"/>
  <c r="AM60" i="3" s="1"/>
  <c r="AL60" i="3"/>
  <c r="AN60" i="3" s="1"/>
  <c r="S60" i="3"/>
  <c r="AC60" i="3" s="1"/>
  <c r="T60" i="3"/>
  <c r="AD60" i="3" s="1"/>
  <c r="AK59" i="3"/>
  <c r="AM59" i="3" s="1"/>
  <c r="AL59" i="3"/>
  <c r="AN59" i="3" s="1"/>
  <c r="S59" i="3"/>
  <c r="AC59" i="3" s="1"/>
  <c r="T59" i="3"/>
  <c r="AD59" i="3" s="1"/>
  <c r="AK58" i="3"/>
  <c r="AM58" i="3" s="1"/>
  <c r="AL58" i="3"/>
  <c r="AN58" i="3" s="1"/>
  <c r="S58" i="3"/>
  <c r="T58" i="3"/>
  <c r="AK57" i="3"/>
  <c r="AM57" i="3" s="1"/>
  <c r="AL57" i="3"/>
  <c r="AN57" i="3" s="1"/>
  <c r="S57" i="3"/>
  <c r="AC57" i="3" s="1"/>
  <c r="T57" i="3"/>
  <c r="AD57" i="3" s="1"/>
  <c r="AK56" i="3"/>
  <c r="AM56" i="3" s="1"/>
  <c r="AL56" i="3"/>
  <c r="AN56" i="3" s="1"/>
  <c r="S56" i="3"/>
  <c r="T56" i="3"/>
  <c r="AK55" i="3"/>
  <c r="AM55" i="3" s="1"/>
  <c r="AL55" i="3"/>
  <c r="AN55" i="3" s="1"/>
  <c r="S55" i="3"/>
  <c r="T55" i="3"/>
  <c r="AD55" i="3" s="1"/>
  <c r="AK54" i="3"/>
  <c r="AM54" i="3" s="1"/>
  <c r="AL54" i="3"/>
  <c r="AN54" i="3" s="1"/>
  <c r="S54" i="3"/>
  <c r="AC54" i="3" s="1"/>
  <c r="T54" i="3"/>
  <c r="W42" i="3"/>
  <c r="AA42" i="3" s="1"/>
  <c r="X42" i="3"/>
  <c r="AB42" i="3" s="1"/>
  <c r="R42" i="3"/>
  <c r="W41" i="3"/>
  <c r="AA41" i="3" s="1"/>
  <c r="X41" i="3"/>
  <c r="AB41" i="3" s="1"/>
  <c r="R41" i="3"/>
  <c r="W40" i="3"/>
  <c r="AA40" i="3" s="1"/>
  <c r="X40" i="3"/>
  <c r="AB40" i="3" s="1"/>
  <c r="R40" i="3"/>
  <c r="W39" i="3"/>
  <c r="AA39" i="3" s="1"/>
  <c r="X39" i="3"/>
  <c r="AB39" i="3" s="1"/>
  <c r="R39" i="3"/>
  <c r="W38" i="3"/>
  <c r="AA38" i="3" s="1"/>
  <c r="X38" i="3"/>
  <c r="AB38" i="3" s="1"/>
  <c r="R38" i="3"/>
  <c r="X37" i="3"/>
  <c r="AB37" i="3" s="1"/>
  <c r="W37" i="3"/>
  <c r="AA37" i="3" s="1"/>
  <c r="R37" i="3"/>
  <c r="X36" i="3"/>
  <c r="AB36" i="3" s="1"/>
  <c r="W36" i="3"/>
  <c r="AA36" i="3" s="1"/>
  <c r="R36" i="3"/>
  <c r="W35" i="3"/>
  <c r="AA35" i="3" s="1"/>
  <c r="X35" i="3"/>
  <c r="R35" i="3"/>
  <c r="X34" i="3"/>
  <c r="AB34" i="3" s="1"/>
  <c r="W34" i="3"/>
  <c r="AA34" i="3" s="1"/>
  <c r="R34" i="3"/>
  <c r="X33" i="3"/>
  <c r="AB33" i="3" s="1"/>
  <c r="W33" i="3"/>
  <c r="AA33" i="3" s="1"/>
  <c r="R33" i="3"/>
  <c r="X32" i="3"/>
  <c r="AB32" i="3" s="1"/>
  <c r="W32" i="3"/>
  <c r="AA32" i="3" s="1"/>
  <c r="R32" i="3"/>
  <c r="X31" i="3"/>
  <c r="AB31" i="3" s="1"/>
  <c r="W31" i="3"/>
  <c r="AA31" i="3" s="1"/>
  <c r="R31" i="3"/>
  <c r="AH75" i="3"/>
  <c r="AJ75" i="3" s="1"/>
  <c r="AG75" i="3"/>
  <c r="U65" i="3"/>
  <c r="Y65" i="3" s="1"/>
  <c r="V65" i="3"/>
  <c r="U57" i="3"/>
  <c r="Y57" i="3" s="1"/>
  <c r="V57" i="3"/>
  <c r="Z57" i="3" s="1"/>
  <c r="AH48" i="3"/>
  <c r="AJ48" i="3" s="1"/>
  <c r="AG48" i="3"/>
  <c r="AI48" i="3" s="1"/>
  <c r="AH44" i="3"/>
  <c r="AJ44" i="3" s="1"/>
  <c r="AG44" i="3"/>
  <c r="AI44" i="3" s="1"/>
  <c r="T42" i="3"/>
  <c r="AD42" i="3" s="1"/>
  <c r="S42" i="3"/>
  <c r="AC42" i="3" s="1"/>
  <c r="T41" i="3"/>
  <c r="AD41" i="3" s="1"/>
  <c r="S41" i="3"/>
  <c r="AC41" i="3" s="1"/>
  <c r="AK40" i="3"/>
  <c r="AM40" i="3" s="1"/>
  <c r="AL40" i="3"/>
  <c r="AN40" i="3" s="1"/>
  <c r="AK39" i="3"/>
  <c r="AM39" i="3" s="1"/>
  <c r="AL39" i="3"/>
  <c r="AN39" i="3" s="1"/>
  <c r="T38" i="3"/>
  <c r="AD38" i="3" s="1"/>
  <c r="S38" i="3"/>
  <c r="AK37" i="3"/>
  <c r="AM37" i="3" s="1"/>
  <c r="AL37" i="3"/>
  <c r="AN37" i="3" s="1"/>
  <c r="T35" i="3"/>
  <c r="AD35" i="3" s="1"/>
  <c r="S35" i="3"/>
  <c r="T34" i="3"/>
  <c r="AD34" i="3" s="1"/>
  <c r="S34" i="3"/>
  <c r="AK33" i="3"/>
  <c r="AM33" i="3" s="1"/>
  <c r="AL33" i="3"/>
  <c r="AN33" i="3" s="1"/>
  <c r="AK32" i="3"/>
  <c r="AM32" i="3" s="1"/>
  <c r="AL32" i="3"/>
  <c r="AN32" i="3" s="1"/>
  <c r="AL105" i="3"/>
  <c r="AN105" i="3" s="1"/>
  <c r="AK105" i="3"/>
  <c r="AK104" i="3"/>
  <c r="AM104" i="3" s="1"/>
  <c r="AL104" i="3"/>
  <c r="AN104" i="3" s="1"/>
  <c r="S103" i="3"/>
  <c r="T103" i="3"/>
  <c r="AD103" i="3" s="1"/>
  <c r="S102" i="3"/>
  <c r="AC102" i="3" s="1"/>
  <c r="T102" i="3"/>
  <c r="AD102" i="3" s="1"/>
  <c r="S100" i="3"/>
  <c r="T100" i="3"/>
  <c r="AD100" i="3" s="1"/>
  <c r="AK99" i="3"/>
  <c r="AM99" i="3" s="1"/>
  <c r="AL99" i="3"/>
  <c r="S98" i="3"/>
  <c r="T98" i="3"/>
  <c r="AD98" i="3" s="1"/>
  <c r="R89" i="3"/>
  <c r="V83" i="3"/>
  <c r="Z83" i="3" s="1"/>
  <c r="U83" i="3"/>
  <c r="Y83" i="3" s="1"/>
  <c r="V82" i="3"/>
  <c r="U82" i="3"/>
  <c r="Y82" i="3" s="1"/>
  <c r="AG76" i="3"/>
  <c r="AI76" i="3" s="1"/>
  <c r="AH76" i="3"/>
  <c r="AJ76" i="3" s="1"/>
  <c r="X72" i="3"/>
  <c r="AB72" i="3" s="1"/>
  <c r="W72" i="3"/>
  <c r="AA72" i="3" s="1"/>
  <c r="V70" i="3"/>
  <c r="Z70" i="3" s="1"/>
  <c r="U70" i="3"/>
  <c r="Y70" i="3" s="1"/>
  <c r="AG53" i="3"/>
  <c r="AH53" i="3"/>
  <c r="AJ53" i="3" s="1"/>
  <c r="AG51" i="3"/>
  <c r="AI51" i="3" s="1"/>
  <c r="AH51" i="3"/>
  <c r="AJ51" i="3" s="1"/>
  <c r="S50" i="3"/>
  <c r="AC50" i="3" s="1"/>
  <c r="T50" i="3"/>
  <c r="AD50" i="3" s="1"/>
  <c r="AK48" i="3"/>
  <c r="AM48" i="3" s="1"/>
  <c r="AL48" i="3"/>
  <c r="AN48" i="3" s="1"/>
  <c r="AL46" i="3"/>
  <c r="AN46" i="3" s="1"/>
  <c r="AK46" i="3"/>
  <c r="AK45" i="3"/>
  <c r="AL45" i="3"/>
  <c r="AN45" i="3" s="1"/>
  <c r="X105" i="3"/>
  <c r="AB105" i="3" s="1"/>
  <c r="W105" i="3"/>
  <c r="AA105" i="3" s="1"/>
  <c r="R105" i="3"/>
  <c r="W104" i="3"/>
  <c r="AA104" i="3" s="1"/>
  <c r="X104" i="3"/>
  <c r="AB104" i="3" s="1"/>
  <c r="R104" i="3"/>
  <c r="X103" i="3"/>
  <c r="AB103" i="3" s="1"/>
  <c r="W103" i="3"/>
  <c r="AA103" i="3" s="1"/>
  <c r="R103" i="3"/>
  <c r="W102" i="3"/>
  <c r="AA102" i="3" s="1"/>
  <c r="X102" i="3"/>
  <c r="AB102" i="3" s="1"/>
  <c r="R102" i="3"/>
  <c r="X101" i="3"/>
  <c r="AB101" i="3" s="1"/>
  <c r="W101" i="3"/>
  <c r="AA101" i="3" s="1"/>
  <c r="R101" i="3"/>
  <c r="X100" i="3"/>
  <c r="AB100" i="3" s="1"/>
  <c r="W100" i="3"/>
  <c r="AA100" i="3" s="1"/>
  <c r="R100" i="3"/>
  <c r="W99" i="3"/>
  <c r="AA99" i="3" s="1"/>
  <c r="X99" i="3"/>
  <c r="AB99" i="3" s="1"/>
  <c r="R99" i="3"/>
  <c r="X98" i="3"/>
  <c r="AB98" i="3" s="1"/>
  <c r="W98" i="3"/>
  <c r="AA98" i="3" s="1"/>
  <c r="R98" i="3"/>
  <c r="X97" i="3"/>
  <c r="AB97" i="3" s="1"/>
  <c r="W97" i="3"/>
  <c r="AA97" i="3" s="1"/>
  <c r="R97" i="3"/>
  <c r="X96" i="3"/>
  <c r="W96" i="3"/>
  <c r="AA96" i="3" s="1"/>
  <c r="R96" i="3"/>
  <c r="U92" i="3"/>
  <c r="Y92" i="3" s="1"/>
  <c r="V92" i="3"/>
  <c r="Z92" i="3" s="1"/>
  <c r="V91" i="3"/>
  <c r="U91" i="3"/>
  <c r="Y91" i="3" s="1"/>
  <c r="U90" i="3"/>
  <c r="Y90" i="3" s="1"/>
  <c r="V90" i="3"/>
  <c r="AG88" i="3"/>
  <c r="AH88" i="3"/>
  <c r="AJ88" i="3" s="1"/>
  <c r="AG87" i="3"/>
  <c r="AI87" i="3" s="1"/>
  <c r="AH87" i="3"/>
  <c r="AJ87" i="3" s="1"/>
  <c r="AG86" i="3"/>
  <c r="AH86" i="3"/>
  <c r="AJ86" i="3" s="1"/>
  <c r="AL85" i="3"/>
  <c r="AN85" i="3" s="1"/>
  <c r="AK85" i="3"/>
  <c r="AM85" i="3" s="1"/>
  <c r="S85" i="3"/>
  <c r="AC85" i="3" s="1"/>
  <c r="T85" i="3"/>
  <c r="AD85" i="3" s="1"/>
  <c r="AK84" i="3"/>
  <c r="AM84" i="3" s="1"/>
  <c r="AL84" i="3"/>
  <c r="AN84" i="3" s="1"/>
  <c r="S84" i="3"/>
  <c r="T84" i="3"/>
  <c r="AD84" i="3" s="1"/>
  <c r="AK83" i="3"/>
  <c r="AM83" i="3" s="1"/>
  <c r="AL83" i="3"/>
  <c r="AN83" i="3" s="1"/>
  <c r="S83" i="3"/>
  <c r="AC83" i="3" s="1"/>
  <c r="T83" i="3"/>
  <c r="AD83" i="3" s="1"/>
  <c r="AK82" i="3"/>
  <c r="AM82" i="3" s="1"/>
  <c r="AL82" i="3"/>
  <c r="AN82" i="3" s="1"/>
  <c r="S82" i="3"/>
  <c r="T82" i="3"/>
  <c r="AD82" i="3" s="1"/>
  <c r="X75" i="3"/>
  <c r="AB75" i="3" s="1"/>
  <c r="W75" i="3"/>
  <c r="AA75" i="3" s="1"/>
  <c r="R75" i="3"/>
  <c r="U73" i="3"/>
  <c r="Y73" i="3" s="1"/>
  <c r="V73" i="3"/>
  <c r="Z73" i="3" s="1"/>
  <c r="AG71" i="3"/>
  <c r="AI71" i="3" s="1"/>
  <c r="AH71" i="3"/>
  <c r="AJ71" i="3" s="1"/>
  <c r="AL70" i="3"/>
  <c r="AN70" i="3" s="1"/>
  <c r="AK70" i="3"/>
  <c r="T70" i="3"/>
  <c r="AD70" i="3" s="1"/>
  <c r="S70" i="3"/>
  <c r="X50" i="3"/>
  <c r="AB50" i="3" s="1"/>
  <c r="W50" i="3"/>
  <c r="AA50" i="3" s="1"/>
  <c r="R50" i="3"/>
  <c r="X49" i="3"/>
  <c r="AB49" i="3" s="1"/>
  <c r="W49" i="3"/>
  <c r="AA49" i="3" s="1"/>
  <c r="R49" i="3"/>
  <c r="W48" i="3"/>
  <c r="AA48" i="3" s="1"/>
  <c r="X48" i="3"/>
  <c r="AB48" i="3" s="1"/>
  <c r="R48" i="3"/>
  <c r="X47" i="3"/>
  <c r="AB47" i="3" s="1"/>
  <c r="W47" i="3"/>
  <c r="AA47" i="3" s="1"/>
  <c r="R47" i="3"/>
  <c r="X46" i="3"/>
  <c r="AB46" i="3" s="1"/>
  <c r="W46" i="3"/>
  <c r="AA46" i="3" s="1"/>
  <c r="R46" i="3"/>
  <c r="W45" i="3"/>
  <c r="AA45" i="3" s="1"/>
  <c r="X45" i="3"/>
  <c r="R45" i="3"/>
  <c r="X44" i="3"/>
  <c r="AB44" i="3" s="1"/>
  <c r="W44" i="3"/>
  <c r="AA44" i="3" s="1"/>
  <c r="R44" i="3"/>
  <c r="X43" i="3"/>
  <c r="AB43" i="3" s="1"/>
  <c r="W43" i="3"/>
  <c r="AA43" i="3" s="1"/>
  <c r="R43" i="3"/>
  <c r="U30" i="3"/>
  <c r="Y30" i="3" s="1"/>
  <c r="V30" i="3"/>
  <c r="Z30" i="3" s="1"/>
  <c r="U29" i="3"/>
  <c r="Y29" i="3" s="1"/>
  <c r="V29" i="3"/>
  <c r="Z29" i="3" s="1"/>
  <c r="AC26" i="3" l="1"/>
  <c r="AM46" i="3"/>
  <c r="AF26" i="3"/>
  <c r="AM61" i="3"/>
  <c r="AM47" i="3"/>
  <c r="AM105" i="3"/>
  <c r="AM97" i="3"/>
  <c r="Y103" i="3"/>
  <c r="Y67" i="3"/>
  <c r="AA74" i="3"/>
  <c r="Y99" i="3"/>
  <c r="AM45" i="3"/>
  <c r="AD54" i="3"/>
  <c r="AM38" i="3"/>
  <c r="AN99" i="3"/>
  <c r="AD47" i="3"/>
  <c r="AD56" i="3"/>
  <c r="AA58" i="3"/>
  <c r="B149" i="7" s="1"/>
  <c r="D149" i="7" s="1"/>
  <c r="AB54" i="3"/>
  <c r="Y74" i="3"/>
  <c r="Y68" i="3"/>
  <c r="AD15" i="3"/>
  <c r="AC34" i="3"/>
  <c r="AC27" i="3"/>
  <c r="AD58" i="3"/>
  <c r="AD74" i="3"/>
  <c r="AB79" i="3"/>
  <c r="AD37" i="3"/>
  <c r="AD26" i="3"/>
  <c r="AD43" i="3"/>
  <c r="AM65" i="3"/>
  <c r="AM66" i="3"/>
  <c r="Y45" i="3"/>
  <c r="Y97" i="3"/>
  <c r="AN97" i="3"/>
  <c r="AC97" i="3"/>
  <c r="AC75" i="3"/>
  <c r="AC36" i="3"/>
  <c r="AC22" i="3"/>
  <c r="AC103" i="3"/>
  <c r="Z53" i="3"/>
  <c r="AI104" i="3"/>
  <c r="AI56" i="3"/>
  <c r="AC70" i="3"/>
  <c r="AC98" i="3"/>
  <c r="AC8" i="3"/>
  <c r="AM70" i="3"/>
  <c r="AN88" i="3"/>
  <c r="AI86" i="3"/>
  <c r="Z105" i="3"/>
  <c r="Z65" i="3"/>
  <c r="AC87" i="3"/>
  <c r="AC79" i="3"/>
  <c r="AC66" i="3"/>
  <c r="AC68" i="3"/>
  <c r="AM68" i="3"/>
  <c r="AM75" i="3"/>
  <c r="AC78" i="3"/>
  <c r="AC71" i="3"/>
  <c r="AC74" i="3"/>
  <c r="AF28" i="3"/>
  <c r="AC93" i="3"/>
  <c r="AC67" i="3"/>
  <c r="AC105" i="3"/>
  <c r="AC89" i="3"/>
  <c r="AC65" i="3"/>
  <c r="AC100" i="3"/>
  <c r="AC24" i="3"/>
  <c r="AC64" i="3"/>
  <c r="AC99" i="3"/>
  <c r="AC104" i="3"/>
  <c r="AC101" i="3"/>
  <c r="AN67" i="3"/>
  <c r="AC96" i="3"/>
  <c r="AM89" i="3"/>
  <c r="AC19" i="3"/>
  <c r="AC91" i="3"/>
  <c r="AC106" i="3"/>
  <c r="AC94" i="3"/>
  <c r="AC58" i="3"/>
  <c r="AC61" i="3"/>
  <c r="AC90" i="3"/>
  <c r="AC95" i="3"/>
  <c r="AC37" i="3"/>
  <c r="AD45" i="3"/>
  <c r="AM29" i="3"/>
  <c r="AM24" i="3"/>
  <c r="AM12" i="3"/>
  <c r="AC18" i="3"/>
  <c r="AC46" i="3"/>
  <c r="AC38" i="3"/>
  <c r="AC56" i="3"/>
  <c r="AC82" i="3"/>
  <c r="AC35" i="3"/>
  <c r="AM79" i="3"/>
  <c r="AC29" i="3"/>
  <c r="AC10" i="3"/>
  <c r="AC11" i="3"/>
  <c r="AC13" i="3"/>
  <c r="AC15" i="3"/>
  <c r="AC47" i="3"/>
  <c r="AC53" i="3"/>
  <c r="AC88" i="3"/>
  <c r="AM34" i="3"/>
  <c r="AC33" i="3"/>
  <c r="AC86" i="3"/>
  <c r="AC43" i="3"/>
  <c r="AC84" i="3"/>
  <c r="AC55" i="3"/>
  <c r="AN53" i="3"/>
  <c r="AC32" i="3"/>
  <c r="AC17" i="3"/>
  <c r="AC12" i="3"/>
  <c r="AB45" i="3"/>
  <c r="Z90" i="3"/>
  <c r="Z46" i="3"/>
  <c r="Z55" i="3"/>
  <c r="AB65" i="3"/>
  <c r="Z95" i="3"/>
  <c r="AB35" i="3"/>
  <c r="Z91" i="3"/>
  <c r="Z84" i="3"/>
  <c r="AB96" i="3"/>
  <c r="Z86" i="3"/>
  <c r="AB91" i="3"/>
  <c r="Z82" i="3"/>
  <c r="Z12" i="3"/>
  <c r="AB94" i="3"/>
  <c r="Z101" i="3"/>
  <c r="AB89" i="3"/>
  <c r="Y106" i="3"/>
  <c r="Z94" i="3"/>
  <c r="Z17" i="3"/>
  <c r="Y8" i="3"/>
  <c r="Y22" i="3"/>
  <c r="AI55" i="3"/>
  <c r="AI33" i="3"/>
  <c r="AI99" i="3"/>
  <c r="AI89" i="3"/>
  <c r="AI38" i="3"/>
  <c r="AI67" i="3"/>
  <c r="AI78" i="3"/>
  <c r="AI35" i="3"/>
  <c r="AI68" i="3"/>
  <c r="AI37" i="3"/>
  <c r="AI100" i="3"/>
  <c r="AI34" i="3"/>
  <c r="AI61" i="3"/>
  <c r="AI29" i="3"/>
  <c r="AI18" i="3"/>
  <c r="AI24" i="3"/>
  <c r="AI17" i="3"/>
  <c r="AI96" i="3"/>
  <c r="AI97" i="3"/>
  <c r="AI46" i="3"/>
  <c r="AI91" i="3"/>
  <c r="B192" i="7"/>
  <c r="D192" i="7" s="1"/>
  <c r="AI47" i="3"/>
  <c r="AI88" i="3"/>
  <c r="AI84" i="3"/>
  <c r="AI82" i="3"/>
  <c r="AI66" i="3"/>
  <c r="AI93" i="3"/>
  <c r="AI75" i="3"/>
  <c r="AI94" i="3"/>
  <c r="B190" i="7"/>
  <c r="D190" i="7" s="1"/>
  <c r="AI53" i="3"/>
  <c r="AI77" i="3"/>
  <c r="AI8" i="3"/>
  <c r="B194" i="7"/>
  <c r="D194" i="7" s="1"/>
  <c r="B188" i="7"/>
  <c r="D188" i="7" s="1"/>
  <c r="AI40" i="3"/>
  <c r="AI22" i="3"/>
  <c r="AI27" i="3"/>
  <c r="AI11" i="3"/>
  <c r="B181" i="7"/>
  <c r="D181" i="7" s="1"/>
  <c r="Q99" i="3"/>
  <c r="AE99" i="3" s="1"/>
  <c r="AF99" i="3"/>
  <c r="B187" i="7"/>
  <c r="D187" i="7" s="1"/>
  <c r="Q50" i="3"/>
  <c r="AE50" i="3" s="1"/>
  <c r="AF50" i="3"/>
  <c r="Q75" i="3"/>
  <c r="AF75" i="3"/>
  <c r="Q97" i="3"/>
  <c r="AF97" i="3"/>
  <c r="Q105" i="3"/>
  <c r="AE105" i="3" s="1"/>
  <c r="AF105" i="3"/>
  <c r="Q33" i="3"/>
  <c r="AF33" i="3"/>
  <c r="Q41" i="3"/>
  <c r="AE41" i="3" s="1"/>
  <c r="AF41" i="3"/>
  <c r="Q74" i="3"/>
  <c r="AE74" i="3" s="1"/>
  <c r="AF74" i="3"/>
  <c r="Q55" i="3"/>
  <c r="AE55" i="3" s="1"/>
  <c r="AF55" i="3"/>
  <c r="Q63" i="3"/>
  <c r="AE63" i="3" s="1"/>
  <c r="AF63" i="3"/>
  <c r="Q80" i="3"/>
  <c r="AE80" i="3" s="1"/>
  <c r="AF80" i="3"/>
  <c r="B186" i="7"/>
  <c r="B189" i="7"/>
  <c r="D189" i="7" s="1"/>
  <c r="Q47" i="3"/>
  <c r="AE47" i="3" s="1"/>
  <c r="AF47" i="3"/>
  <c r="Q102" i="3"/>
  <c r="AE102" i="3" s="1"/>
  <c r="AF102" i="3"/>
  <c r="Q38" i="3"/>
  <c r="AF38" i="3"/>
  <c r="Q29" i="3"/>
  <c r="AF29" i="3"/>
  <c r="Q90" i="3"/>
  <c r="AF90" i="3"/>
  <c r="Q60" i="3"/>
  <c r="AE60" i="3" s="1"/>
  <c r="AF60" i="3"/>
  <c r="Q68" i="3"/>
  <c r="AF68" i="3"/>
  <c r="Q85" i="3"/>
  <c r="AE85" i="3" s="1"/>
  <c r="AF85" i="3"/>
  <c r="Q57" i="3"/>
  <c r="AE57" i="3" s="1"/>
  <c r="AF57" i="3"/>
  <c r="Q65" i="3"/>
  <c r="AF65" i="3"/>
  <c r="Q96" i="3"/>
  <c r="AF96" i="3"/>
  <c r="Q32" i="3"/>
  <c r="AF32" i="3"/>
  <c r="Q92" i="3"/>
  <c r="AE92" i="3" s="1"/>
  <c r="AF92" i="3"/>
  <c r="Q54" i="3"/>
  <c r="AE54" i="3" s="1"/>
  <c r="AF54" i="3"/>
  <c r="Q62" i="3"/>
  <c r="AE62" i="3" s="1"/>
  <c r="AF62" i="3"/>
  <c r="Q79" i="3"/>
  <c r="AF79" i="3"/>
  <c r="Q86" i="3"/>
  <c r="AF86" i="3"/>
  <c r="Q83" i="3"/>
  <c r="AE83" i="3" s="1"/>
  <c r="AF83" i="3"/>
  <c r="B182" i="7"/>
  <c r="D182" i="7" s="1"/>
  <c r="B184" i="7"/>
  <c r="D184" i="7" s="1"/>
  <c r="B180" i="7"/>
  <c r="D180" i="7" s="1"/>
  <c r="B183" i="7"/>
  <c r="D183" i="7" s="1"/>
  <c r="B191" i="7"/>
  <c r="D191" i="7" s="1"/>
  <c r="Q46" i="3"/>
  <c r="AE46" i="3" s="1"/>
  <c r="AF46" i="3"/>
  <c r="Q101" i="3"/>
  <c r="AE101" i="3" s="1"/>
  <c r="AF101" i="3"/>
  <c r="Q89" i="3"/>
  <c r="AF89" i="3"/>
  <c r="Q37" i="3"/>
  <c r="AF37" i="3"/>
  <c r="Q59" i="3"/>
  <c r="AE59" i="3" s="1"/>
  <c r="AF59" i="3"/>
  <c r="Q67" i="3"/>
  <c r="AE67" i="3" s="1"/>
  <c r="AF67" i="3"/>
  <c r="Q77" i="3"/>
  <c r="AE77" i="3" s="1"/>
  <c r="AF77" i="3"/>
  <c r="Q35" i="3"/>
  <c r="AF35" i="3"/>
  <c r="Q84" i="3"/>
  <c r="AE84" i="3" s="1"/>
  <c r="AF84" i="3"/>
  <c r="Q49" i="3"/>
  <c r="AE49" i="3" s="1"/>
  <c r="AF49" i="3"/>
  <c r="Q40" i="3"/>
  <c r="AE40" i="3" s="1"/>
  <c r="AF40" i="3"/>
  <c r="B185" i="7"/>
  <c r="D185" i="7" s="1"/>
  <c r="B193" i="7"/>
  <c r="D193" i="7" s="1"/>
  <c r="Q42" i="3"/>
  <c r="AF42" i="3"/>
  <c r="Q56" i="3"/>
  <c r="AF56" i="3"/>
  <c r="Q81" i="3"/>
  <c r="AE81" i="3" s="1"/>
  <c r="AF81" i="3"/>
  <c r="Q51" i="3"/>
  <c r="AE51" i="3" s="1"/>
  <c r="AF51" i="3"/>
  <c r="Q71" i="3"/>
  <c r="AF71" i="3"/>
  <c r="Q82" i="3"/>
  <c r="AF82" i="3"/>
  <c r="B195" i="7"/>
  <c r="D195" i="7" s="1"/>
  <c r="Q48" i="3"/>
  <c r="AE48" i="3" s="1"/>
  <c r="AF48" i="3"/>
  <c r="Q103" i="3"/>
  <c r="AE103" i="3" s="1"/>
  <c r="AF103" i="3"/>
  <c r="Q31" i="3"/>
  <c r="AE31" i="3" s="1"/>
  <c r="AF31" i="3"/>
  <c r="Q39" i="3"/>
  <c r="AE39" i="3" s="1"/>
  <c r="AF39" i="3"/>
  <c r="Q72" i="3"/>
  <c r="AE72" i="3" s="1"/>
  <c r="AF72" i="3"/>
  <c r="Q30" i="3"/>
  <c r="AE30" i="3" s="1"/>
  <c r="AF30" i="3"/>
  <c r="Q73" i="3"/>
  <c r="AF73" i="3"/>
  <c r="Q91" i="3"/>
  <c r="AF91" i="3"/>
  <c r="Q61" i="3"/>
  <c r="AE61" i="3" s="1"/>
  <c r="AF61" i="3"/>
  <c r="Q69" i="3"/>
  <c r="AE69" i="3" s="1"/>
  <c r="AF69" i="3"/>
  <c r="Q78" i="3"/>
  <c r="AE78" i="3" s="1"/>
  <c r="AF78" i="3"/>
  <c r="Q106" i="3"/>
  <c r="AF106" i="3"/>
  <c r="Q70" i="3"/>
  <c r="AF70" i="3"/>
  <c r="Q44" i="3"/>
  <c r="AE44" i="3" s="1"/>
  <c r="AF44" i="3"/>
  <c r="Q94" i="3"/>
  <c r="AF94" i="3"/>
  <c r="Q52" i="3"/>
  <c r="AE52" i="3" s="1"/>
  <c r="AF52" i="3"/>
  <c r="Q88" i="3"/>
  <c r="AF88" i="3"/>
  <c r="Q104" i="3"/>
  <c r="AF104" i="3"/>
  <c r="B179" i="7"/>
  <c r="Q43" i="3"/>
  <c r="AF43" i="3"/>
  <c r="Q98" i="3"/>
  <c r="AE98" i="3" s="1"/>
  <c r="AF98" i="3"/>
  <c r="Q34" i="3"/>
  <c r="AF34" i="3"/>
  <c r="Q93" i="3"/>
  <c r="AF93" i="3"/>
  <c r="Q64" i="3"/>
  <c r="AF64" i="3"/>
  <c r="B178" i="7"/>
  <c r="D178" i="7" s="1"/>
  <c r="Q45" i="3"/>
  <c r="AF45" i="3"/>
  <c r="Q100" i="3"/>
  <c r="AF100" i="3"/>
  <c r="Q36" i="3"/>
  <c r="AE36" i="3" s="1"/>
  <c r="AF36" i="3"/>
  <c r="AF95" i="3"/>
  <c r="Q95" i="3"/>
  <c r="Q58" i="3"/>
  <c r="AF58" i="3"/>
  <c r="Q66" i="3"/>
  <c r="AF66" i="3"/>
  <c r="Q53" i="3"/>
  <c r="AF53" i="3"/>
  <c r="Q76" i="3"/>
  <c r="AE76" i="3" s="1"/>
  <c r="AF76" i="3"/>
  <c r="Q87" i="3"/>
  <c r="AF87" i="3"/>
  <c r="R1" i="8"/>
  <c r="AC3" i="8"/>
  <c r="AC4" i="8"/>
  <c r="AC5" i="8"/>
  <c r="AC6" i="8"/>
  <c r="AC27" i="8"/>
  <c r="AC28" i="8" s="1"/>
  <c r="AC29" i="8" s="1"/>
  <c r="AC30" i="8" s="1"/>
  <c r="AC31" i="8" s="1"/>
  <c r="AC33" i="8"/>
  <c r="AC15" i="8"/>
  <c r="AC16" i="8" s="1"/>
  <c r="AC21" i="8"/>
  <c r="AC9" i="8"/>
  <c r="AC10" i="8" s="1"/>
  <c r="AC11" i="8" s="1"/>
  <c r="AC12" i="8" s="1"/>
  <c r="AC13" i="8" s="1"/>
  <c r="AC34" i="8"/>
  <c r="AC35" i="8" s="1"/>
  <c r="AC36" i="8" s="1"/>
  <c r="AC37" i="8" s="1"/>
  <c r="AC22" i="8"/>
  <c r="AC17" i="8"/>
  <c r="AC23" i="8"/>
  <c r="AC24" i="8" s="1"/>
  <c r="AC25" i="8" s="1"/>
  <c r="AC18" i="8"/>
  <c r="AC19" i="8" s="1"/>
  <c r="AC46" i="8"/>
  <c r="AC47" i="8" s="1"/>
  <c r="Y20" i="8"/>
  <c r="W46" i="8"/>
  <c r="W47" i="8" s="1"/>
  <c r="W48" i="8" s="1"/>
  <c r="W49" i="8" s="1"/>
  <c r="W50" i="8" s="1"/>
  <c r="W51" i="8" s="1"/>
  <c r="W52" i="8" s="1"/>
  <c r="W53" i="8"/>
  <c r="W54" i="8" s="1"/>
  <c r="W55" i="8" s="1"/>
  <c r="W56" i="8" s="1"/>
  <c r="W57" i="8" s="1"/>
  <c r="W58" i="8" s="1"/>
  <c r="W59" i="8" s="1"/>
  <c r="W60" i="8" s="1"/>
  <c r="W61" i="8" s="1"/>
  <c r="W62" i="8" s="1"/>
  <c r="W63" i="8" s="1"/>
  <c r="W64" i="8" s="1"/>
  <c r="W65" i="8" s="1"/>
  <c r="W66" i="8" s="1"/>
  <c r="W67" i="8" s="1"/>
  <c r="W68" i="8" s="1"/>
  <c r="W69" i="8" s="1"/>
  <c r="W70" i="8" s="1"/>
  <c r="W71" i="8" s="1"/>
  <c r="W72" i="8" s="1"/>
  <c r="W73" i="8" s="1"/>
  <c r="W74" i="8" s="1"/>
  <c r="W75" i="8" s="1"/>
  <c r="W76" i="8" s="1"/>
  <c r="W77" i="8" s="1"/>
  <c r="W78" i="8" s="1"/>
  <c r="W79" i="8" s="1"/>
  <c r="W80" i="8" s="1"/>
  <c r="AY44" i="8"/>
  <c r="AZ44" i="8"/>
  <c r="BA44" i="8" s="1"/>
  <c r="BB44" i="8" s="1"/>
  <c r="BC44" i="8" s="1"/>
  <c r="BE44" i="8"/>
  <c r="BF44" i="8" s="1"/>
  <c r="BG44" i="8" s="1"/>
  <c r="BH44" i="8" s="1"/>
  <c r="BI44" i="8" s="1"/>
  <c r="BK44" i="8"/>
  <c r="BL44" i="8"/>
  <c r="BM44" i="8"/>
  <c r="BN44" i="8" s="1"/>
  <c r="BO44" i="8" s="1"/>
  <c r="B45" i="8"/>
  <c r="A49" i="8"/>
  <c r="A50" i="8"/>
  <c r="A51" i="8"/>
  <c r="A52" i="8"/>
  <c r="AE89" i="3" l="1"/>
  <c r="B156" i="7"/>
  <c r="D156" i="7" s="1"/>
  <c r="B146" i="7"/>
  <c r="D146" i="7" s="1"/>
  <c r="B143" i="7"/>
  <c r="D143" i="7" s="1"/>
  <c r="B150" i="7"/>
  <c r="D150" i="7" s="1"/>
  <c r="B153" i="7"/>
  <c r="D153" i="7" s="1"/>
  <c r="B151" i="7"/>
  <c r="D151" i="7" s="1"/>
  <c r="B154" i="7"/>
  <c r="D154" i="7" s="1"/>
  <c r="B144" i="7"/>
  <c r="D144" i="7" s="1"/>
  <c r="B140" i="7"/>
  <c r="D140" i="7" s="1"/>
  <c r="B142" i="7"/>
  <c r="D142" i="7" s="1"/>
  <c r="B148" i="7"/>
  <c r="D148" i="7" s="1"/>
  <c r="B152" i="7"/>
  <c r="D152" i="7" s="1"/>
  <c r="B157" i="7"/>
  <c r="D157" i="7" s="1"/>
  <c r="B147" i="7"/>
  <c r="D147" i="7" s="1"/>
  <c r="AE34" i="3"/>
  <c r="AE27" i="3"/>
  <c r="AE32" i="3"/>
  <c r="AE94" i="3"/>
  <c r="AE88" i="3"/>
  <c r="B141" i="7"/>
  <c r="D141" i="7" s="1"/>
  <c r="B155" i="7"/>
  <c r="D155" i="7" s="1"/>
  <c r="B145" i="7"/>
  <c r="D145" i="7" s="1"/>
  <c r="B37" i="7"/>
  <c r="D37" i="7" s="1"/>
  <c r="AE97" i="3"/>
  <c r="AE35" i="3"/>
  <c r="AE91" i="3"/>
  <c r="AE75" i="3"/>
  <c r="AE45" i="3"/>
  <c r="AE8" i="3"/>
  <c r="AE24" i="3"/>
  <c r="AE96" i="3"/>
  <c r="B174" i="7"/>
  <c r="D174" i="7" s="1"/>
  <c r="B92" i="7"/>
  <c r="D92" i="7" s="1"/>
  <c r="B114" i="7"/>
  <c r="D114" i="7" s="1"/>
  <c r="B136" i="7"/>
  <c r="D136" i="7" s="1"/>
  <c r="B124" i="7"/>
  <c r="D124" i="7" s="1"/>
  <c r="B221" i="7"/>
  <c r="D221" i="7" s="1"/>
  <c r="I14" i="7"/>
  <c r="B128" i="7"/>
  <c r="B219" i="7"/>
  <c r="D219" i="7" s="1"/>
  <c r="I5" i="7"/>
  <c r="B123" i="7"/>
  <c r="D123" i="7" s="1"/>
  <c r="B26" i="7"/>
  <c r="D26" i="7" s="1"/>
  <c r="B208" i="7"/>
  <c r="D208" i="7" s="1"/>
  <c r="AE68" i="3"/>
  <c r="B15" i="7"/>
  <c r="D15" i="7" s="1"/>
  <c r="AE70" i="3"/>
  <c r="B216" i="7"/>
  <c r="D216" i="7" s="1"/>
  <c r="AE93" i="3"/>
  <c r="AE71" i="3"/>
  <c r="B202" i="7"/>
  <c r="D202" i="7" s="1"/>
  <c r="B11" i="7"/>
  <c r="D11" i="7" s="1"/>
  <c r="B23" i="7"/>
  <c r="D23" i="7" s="1"/>
  <c r="B40" i="7"/>
  <c r="D40" i="7" s="1"/>
  <c r="B34" i="7"/>
  <c r="D34" i="7" s="1"/>
  <c r="AE58" i="3"/>
  <c r="B24" i="7"/>
  <c r="D24" i="7" s="1"/>
  <c r="B205" i="7"/>
  <c r="D205" i="7" s="1"/>
  <c r="B25" i="7"/>
  <c r="D25" i="7" s="1"/>
  <c r="B27" i="7"/>
  <c r="D27" i="7" s="1"/>
  <c r="B36" i="7"/>
  <c r="D36" i="7" s="1"/>
  <c r="B14" i="7"/>
  <c r="D14" i="7" s="1"/>
  <c r="B18" i="7"/>
  <c r="D18" i="7" s="1"/>
  <c r="B13" i="7"/>
  <c r="D13" i="7" s="1"/>
  <c r="AE65" i="3"/>
  <c r="AE106" i="3"/>
  <c r="B30" i="7"/>
  <c r="D30" i="7" s="1"/>
  <c r="AE104" i="3"/>
  <c r="AE90" i="3"/>
  <c r="AE95" i="3"/>
  <c r="B39" i="7"/>
  <c r="D39" i="7" s="1"/>
  <c r="B29" i="7"/>
  <c r="D29" i="7" s="1"/>
  <c r="B5" i="7"/>
  <c r="D5" i="7" s="1"/>
  <c r="B204" i="7"/>
  <c r="D204" i="7" s="1"/>
  <c r="AE66" i="3"/>
  <c r="B21" i="7"/>
  <c r="D21" i="7" s="1"/>
  <c r="B33" i="7"/>
  <c r="D33" i="7" s="1"/>
  <c r="AE64" i="3"/>
  <c r="AE43" i="3"/>
  <c r="B35" i="7"/>
  <c r="D35" i="7" s="1"/>
  <c r="I12" i="7"/>
  <c r="AE100" i="3"/>
  <c r="B32" i="7"/>
  <c r="D32" i="7" s="1"/>
  <c r="AE73" i="3"/>
  <c r="B38" i="7"/>
  <c r="D38" i="7" s="1"/>
  <c r="B28" i="7"/>
  <c r="D28" i="7" s="1"/>
  <c r="B31" i="7"/>
  <c r="D31" i="7" s="1"/>
  <c r="AE86" i="3"/>
  <c r="B228" i="7"/>
  <c r="D228" i="7" s="1"/>
  <c r="B211" i="7"/>
  <c r="D211" i="7" s="1"/>
  <c r="B12" i="7"/>
  <c r="D12" i="7" s="1"/>
  <c r="B223" i="7"/>
  <c r="B9" i="7"/>
  <c r="D9" i="7" s="1"/>
  <c r="AE82" i="3"/>
  <c r="AE56" i="3"/>
  <c r="B201" i="7"/>
  <c r="D201" i="7" s="1"/>
  <c r="B227" i="7"/>
  <c r="D227" i="7" s="1"/>
  <c r="B19" i="7"/>
  <c r="D19" i="7" s="1"/>
  <c r="B16" i="7"/>
  <c r="D16" i="7" s="1"/>
  <c r="AE29" i="3"/>
  <c r="AE17" i="3"/>
  <c r="AE10" i="3"/>
  <c r="AE13" i="3"/>
  <c r="B224" i="7"/>
  <c r="D224" i="7" s="1"/>
  <c r="B210" i="7"/>
  <c r="D210" i="7" s="1"/>
  <c r="B22" i="7"/>
  <c r="D22" i="7" s="1"/>
  <c r="B225" i="7"/>
  <c r="D225" i="7" s="1"/>
  <c r="B207" i="7"/>
  <c r="D207" i="7" s="1"/>
  <c r="B17" i="7"/>
  <c r="D17" i="7" s="1"/>
  <c r="B213" i="7"/>
  <c r="D213" i="7" s="1"/>
  <c r="B214" i="7"/>
  <c r="D214" i="7" s="1"/>
  <c r="B217" i="7"/>
  <c r="D217" i="7" s="1"/>
  <c r="AE79" i="3"/>
  <c r="B212" i="7"/>
  <c r="D212" i="7" s="1"/>
  <c r="B232" i="7"/>
  <c r="D232" i="7" s="1"/>
  <c r="B215" i="7"/>
  <c r="B234" i="7"/>
  <c r="D234" i="7" s="1"/>
  <c r="B200" i="7"/>
  <c r="B222" i="7"/>
  <c r="D222" i="7" s="1"/>
  <c r="B230" i="7"/>
  <c r="D230" i="7" s="1"/>
  <c r="B203" i="7"/>
  <c r="D203" i="7" s="1"/>
  <c r="B206" i="7"/>
  <c r="D206" i="7" s="1"/>
  <c r="B220" i="7"/>
  <c r="D220" i="7" s="1"/>
  <c r="AE42" i="3"/>
  <c r="B20" i="7"/>
  <c r="D20" i="7" s="1"/>
  <c r="AE38" i="3"/>
  <c r="B231" i="7"/>
  <c r="D231" i="7" s="1"/>
  <c r="B226" i="7"/>
  <c r="D226" i="7" s="1"/>
  <c r="B233" i="7"/>
  <c r="D233" i="7" s="1"/>
  <c r="B6" i="7"/>
  <c r="D6" i="7" s="1"/>
  <c r="AE87" i="3"/>
  <c r="B199" i="7"/>
  <c r="D199" i="7" s="1"/>
  <c r="B7" i="7"/>
  <c r="D7" i="7" s="1"/>
  <c r="B218" i="7"/>
  <c r="D218" i="7" s="1"/>
  <c r="B209" i="7"/>
  <c r="D209" i="7" s="1"/>
  <c r="AE53" i="3"/>
  <c r="B8" i="7"/>
  <c r="D8" i="7" s="1"/>
  <c r="AE33" i="3"/>
  <c r="AE37" i="3"/>
  <c r="B229" i="7"/>
  <c r="D229" i="7" s="1"/>
  <c r="B10" i="7"/>
  <c r="D10" i="7" s="1"/>
  <c r="B90" i="7"/>
  <c r="D90" i="7" s="1"/>
  <c r="B138" i="7"/>
  <c r="D138" i="7" s="1"/>
  <c r="B132" i="7"/>
  <c r="D132" i="7" s="1"/>
  <c r="B139" i="7"/>
  <c r="D139" i="7" s="1"/>
  <c r="B122" i="7"/>
  <c r="D122" i="7" s="1"/>
  <c r="B135" i="7"/>
  <c r="D135" i="7" s="1"/>
  <c r="B130" i="7"/>
  <c r="D130" i="7" s="1"/>
  <c r="B129" i="7"/>
  <c r="D129" i="7" s="1"/>
  <c r="B127" i="7"/>
  <c r="D127" i="7" s="1"/>
  <c r="B116" i="7"/>
  <c r="D116" i="7" s="1"/>
  <c r="B91" i="7"/>
  <c r="D91" i="7" s="1"/>
  <c r="B137" i="7"/>
  <c r="D137" i="7" s="1"/>
  <c r="B131" i="7"/>
  <c r="D131" i="7" s="1"/>
  <c r="B88" i="7"/>
  <c r="D88" i="7" s="1"/>
  <c r="B93" i="7"/>
  <c r="D93" i="7" s="1"/>
  <c r="B125" i="7"/>
  <c r="D125" i="7" s="1"/>
  <c r="B86" i="7"/>
  <c r="D86" i="7" s="1"/>
  <c r="B134" i="7"/>
  <c r="D134" i="7" s="1"/>
  <c r="B133" i="7"/>
  <c r="D133" i="7" s="1"/>
  <c r="B126" i="7"/>
  <c r="D126" i="7" s="1"/>
  <c r="B100" i="7"/>
  <c r="D100" i="7" s="1"/>
  <c r="B84" i="7"/>
  <c r="D84" i="7" s="1"/>
  <c r="B94" i="7"/>
  <c r="D94" i="7" s="1"/>
  <c r="B103" i="7"/>
  <c r="D103" i="7" s="1"/>
  <c r="B106" i="7"/>
  <c r="D106" i="7" s="1"/>
  <c r="B109" i="7"/>
  <c r="D109" i="7" s="1"/>
  <c r="B111" i="7"/>
  <c r="D111" i="7" s="1"/>
  <c r="B98" i="7"/>
  <c r="D98" i="7" s="1"/>
  <c r="B107" i="7"/>
  <c r="D107" i="7" s="1"/>
  <c r="B112" i="7"/>
  <c r="D112" i="7" s="1"/>
  <c r="B118" i="7"/>
  <c r="D118" i="7" s="1"/>
  <c r="B115" i="7"/>
  <c r="D115" i="7" s="1"/>
  <c r="B89" i="7"/>
  <c r="D89" i="7" s="1"/>
  <c r="B97" i="7"/>
  <c r="D97" i="7" s="1"/>
  <c r="B110" i="7"/>
  <c r="D110" i="7" s="1"/>
  <c r="B95" i="7"/>
  <c r="D95" i="7" s="1"/>
  <c r="B108" i="7"/>
  <c r="D108" i="7" s="1"/>
  <c r="B113" i="7"/>
  <c r="D113" i="7" s="1"/>
  <c r="B102" i="7"/>
  <c r="D102" i="7" s="1"/>
  <c r="B85" i="7"/>
  <c r="D85" i="7" s="1"/>
  <c r="B104" i="7"/>
  <c r="D104" i="7" s="1"/>
  <c r="B99" i="7"/>
  <c r="D99" i="7" s="1"/>
  <c r="B119" i="7"/>
  <c r="D119" i="7" s="1"/>
  <c r="B117" i="7"/>
  <c r="D117" i="7" s="1"/>
  <c r="B105" i="7"/>
  <c r="D105" i="7" s="1"/>
  <c r="B96" i="7"/>
  <c r="D96" i="7" s="1"/>
  <c r="B87" i="7"/>
  <c r="D87" i="7" s="1"/>
  <c r="B101" i="7"/>
  <c r="D101" i="7" s="1"/>
  <c r="B172" i="7"/>
  <c r="D172" i="7" s="1"/>
  <c r="B167" i="7"/>
  <c r="D167" i="7" s="1"/>
  <c r="B162" i="7"/>
  <c r="D162" i="7" s="1"/>
  <c r="B163" i="7"/>
  <c r="D163" i="7" s="1"/>
  <c r="B173" i="7"/>
  <c r="D173" i="7" s="1"/>
  <c r="B176" i="7"/>
  <c r="D176" i="7" s="1"/>
  <c r="B164" i="7"/>
  <c r="D164" i="7" s="1"/>
  <c r="B161" i="7"/>
  <c r="D161" i="7" s="1"/>
  <c r="B160" i="7"/>
  <c r="D160" i="7" s="1"/>
  <c r="B168" i="7"/>
  <c r="D168" i="7" s="1"/>
  <c r="B165" i="7"/>
  <c r="D165" i="7" s="1"/>
  <c r="B177" i="7"/>
  <c r="D177" i="7" s="1"/>
  <c r="B166" i="7"/>
  <c r="D166" i="7" s="1"/>
  <c r="B169" i="7"/>
  <c r="D169" i="7" s="1"/>
  <c r="B175" i="7"/>
  <c r="D175" i="7" s="1"/>
  <c r="B171" i="7"/>
  <c r="D171" i="7" s="1"/>
  <c r="B170" i="7"/>
  <c r="D170" i="7" s="1"/>
  <c r="D128" i="7"/>
  <c r="D186" i="7"/>
  <c r="D179" i="7"/>
  <c r="B66" i="7"/>
  <c r="B76" i="7"/>
  <c r="B64" i="7"/>
  <c r="B75" i="7"/>
  <c r="B70" i="7"/>
  <c r="B73" i="7"/>
  <c r="B79" i="7"/>
  <c r="B78" i="7"/>
  <c r="B67" i="7"/>
  <c r="B65" i="7"/>
  <c r="B74" i="7"/>
  <c r="B77" i="7"/>
  <c r="B68" i="7"/>
  <c r="B80" i="7"/>
  <c r="B71" i="7"/>
  <c r="B69" i="7"/>
  <c r="B72" i="7"/>
  <c r="B63" i="7"/>
  <c r="AC7" i="8"/>
  <c r="AB2" i="8"/>
  <c r="A53" i="8"/>
  <c r="AC48" i="8"/>
  <c r="B57" i="7" l="1"/>
  <c r="D57" i="7" s="1"/>
  <c r="B45" i="7"/>
  <c r="D45" i="7" s="1"/>
  <c r="C223" i="7"/>
  <c r="C228" i="7"/>
  <c r="C215" i="7"/>
  <c r="C25" i="7"/>
  <c r="C36" i="7"/>
  <c r="C40" i="7"/>
  <c r="C219" i="7"/>
  <c r="C19" i="7"/>
  <c r="C216" i="7"/>
  <c r="D215" i="7"/>
  <c r="C207" i="7"/>
  <c r="B53" i="7"/>
  <c r="D53" i="7" s="1"/>
  <c r="C214" i="7"/>
  <c r="C9" i="7"/>
  <c r="C210" i="7"/>
  <c r="C16" i="7"/>
  <c r="B61" i="7"/>
  <c r="D61" i="7" s="1"/>
  <c r="C232" i="7"/>
  <c r="C226" i="7"/>
  <c r="B47" i="7"/>
  <c r="D47" i="7" s="1"/>
  <c r="C24" i="7"/>
  <c r="C29" i="7"/>
  <c r="C28" i="7"/>
  <c r="C21" i="7"/>
  <c r="C18" i="7"/>
  <c r="C129" i="7"/>
  <c r="C233" i="7"/>
  <c r="C209" i="7"/>
  <c r="D200" i="7"/>
  <c r="C199" i="7"/>
  <c r="C37" i="7"/>
  <c r="C34" i="7"/>
  <c r="C224" i="7"/>
  <c r="B52" i="7"/>
  <c r="D52" i="7" s="1"/>
  <c r="B56" i="7"/>
  <c r="D56" i="7" s="1"/>
  <c r="C221" i="7"/>
  <c r="C11" i="7"/>
  <c r="C27" i="7"/>
  <c r="C5" i="7"/>
  <c r="C13" i="7"/>
  <c r="C225" i="7"/>
  <c r="C20" i="7"/>
  <c r="C211" i="7"/>
  <c r="C17" i="7"/>
  <c r="C220" i="7"/>
  <c r="B62" i="7"/>
  <c r="D62" i="7" s="1"/>
  <c r="B49" i="7"/>
  <c r="C203" i="7"/>
  <c r="C35" i="7"/>
  <c r="D223" i="7"/>
  <c r="C212" i="7"/>
  <c r="C234" i="7"/>
  <c r="C222" i="7"/>
  <c r="C231" i="7"/>
  <c r="B46" i="7"/>
  <c r="C12" i="7"/>
  <c r="C152" i="7"/>
  <c r="C217" i="7"/>
  <c r="B48" i="7"/>
  <c r="C8" i="7"/>
  <c r="C218" i="7"/>
  <c r="C32" i="7"/>
  <c r="C15" i="7"/>
  <c r="C202" i="7"/>
  <c r="C208" i="7"/>
  <c r="B59" i="7"/>
  <c r="D59" i="7" s="1"/>
  <c r="C213" i="7"/>
  <c r="C30" i="7"/>
  <c r="C229" i="7"/>
  <c r="B55" i="7"/>
  <c r="D55" i="7" s="1"/>
  <c r="C230" i="7"/>
  <c r="C201" i="7"/>
  <c r="B50" i="7"/>
  <c r="D50" i="7" s="1"/>
  <c r="C227" i="7"/>
  <c r="C200" i="7"/>
  <c r="C31" i="7"/>
  <c r="C23" i="7"/>
  <c r="C7" i="7"/>
  <c r="B51" i="7"/>
  <c r="B60" i="7"/>
  <c r="C6" i="7"/>
  <c r="C206" i="7"/>
  <c r="C38" i="7"/>
  <c r="C26" i="7"/>
  <c r="B58" i="7"/>
  <c r="D58" i="7" s="1"/>
  <c r="C135" i="7"/>
  <c r="C10" i="7"/>
  <c r="C33" i="7"/>
  <c r="C14" i="7"/>
  <c r="C204" i="7"/>
  <c r="B54" i="7"/>
  <c r="C205" i="7"/>
  <c r="C22" i="7"/>
  <c r="C39" i="7"/>
  <c r="C128" i="7"/>
  <c r="C151" i="7"/>
  <c r="C153" i="7"/>
  <c r="C124" i="7"/>
  <c r="C131" i="7"/>
  <c r="C142" i="7"/>
  <c r="C141" i="7"/>
  <c r="C134" i="7"/>
  <c r="C119" i="7"/>
  <c r="C140" i="7"/>
  <c r="C126" i="7"/>
  <c r="C144" i="7"/>
  <c r="C137" i="7"/>
  <c r="C106" i="7"/>
  <c r="C92" i="7"/>
  <c r="C125" i="7"/>
  <c r="C107" i="7"/>
  <c r="C143" i="7"/>
  <c r="C147" i="7"/>
  <c r="C157" i="7"/>
  <c r="C139" i="7"/>
  <c r="C145" i="7"/>
  <c r="C156" i="7"/>
  <c r="C127" i="7"/>
  <c r="C138" i="7"/>
  <c r="C133" i="7"/>
  <c r="C150" i="7"/>
  <c r="C149" i="7"/>
  <c r="C84" i="7"/>
  <c r="C146" i="7"/>
  <c r="C122" i="7"/>
  <c r="C132" i="7"/>
  <c r="C136" i="7"/>
  <c r="C154" i="7"/>
  <c r="C155" i="7"/>
  <c r="C123" i="7"/>
  <c r="C130" i="7"/>
  <c r="C148" i="7"/>
  <c r="C101" i="7"/>
  <c r="C90" i="7"/>
  <c r="C111" i="7"/>
  <c r="C115" i="7"/>
  <c r="C116" i="7"/>
  <c r="C113" i="7"/>
  <c r="C108" i="7"/>
  <c r="C109" i="7"/>
  <c r="C85" i="7"/>
  <c r="C104" i="7"/>
  <c r="C118" i="7"/>
  <c r="C117" i="7"/>
  <c r="C100" i="7"/>
  <c r="C110" i="7"/>
  <c r="C89" i="7"/>
  <c r="C103" i="7"/>
  <c r="C112" i="7"/>
  <c r="C86" i="7"/>
  <c r="C96" i="7"/>
  <c r="C102" i="7"/>
  <c r="C87" i="7"/>
  <c r="C97" i="7"/>
  <c r="C114" i="7"/>
  <c r="C93" i="7"/>
  <c r="C95" i="7"/>
  <c r="C91" i="7"/>
  <c r="C94" i="7"/>
  <c r="C88" i="7"/>
  <c r="C98" i="7"/>
  <c r="C99" i="7"/>
  <c r="C105" i="7"/>
  <c r="C160" i="7"/>
  <c r="C169" i="7"/>
  <c r="C186" i="7"/>
  <c r="C192" i="7"/>
  <c r="C165" i="7"/>
  <c r="C185" i="7"/>
  <c r="C183" i="7"/>
  <c r="C170" i="7"/>
  <c r="C191" i="7"/>
  <c r="C175" i="7"/>
  <c r="C187" i="7"/>
  <c r="C163" i="7"/>
  <c r="C172" i="7"/>
  <c r="C193" i="7"/>
  <c r="C162" i="7"/>
  <c r="C180" i="7"/>
  <c r="C189" i="7"/>
  <c r="C173" i="7"/>
  <c r="C177" i="7"/>
  <c r="C188" i="7"/>
  <c r="C176" i="7"/>
  <c r="C190" i="7"/>
  <c r="C166" i="7"/>
  <c r="C182" i="7"/>
  <c r="C168" i="7"/>
  <c r="C195" i="7"/>
  <c r="C181" i="7"/>
  <c r="C164" i="7"/>
  <c r="C184" i="7"/>
  <c r="C194" i="7"/>
  <c r="C179" i="7"/>
  <c r="C178" i="7"/>
  <c r="C167" i="7"/>
  <c r="C161" i="7"/>
  <c r="C174" i="7"/>
  <c r="C171" i="7"/>
  <c r="D69" i="7"/>
  <c r="D78" i="7"/>
  <c r="D71" i="7"/>
  <c r="D79" i="7"/>
  <c r="D73" i="7"/>
  <c r="D68" i="7"/>
  <c r="D70" i="7"/>
  <c r="D77" i="7"/>
  <c r="D75" i="7"/>
  <c r="D80" i="7"/>
  <c r="D74" i="7"/>
  <c r="D63" i="7"/>
  <c r="D65" i="7"/>
  <c r="D76" i="7"/>
  <c r="D64" i="7"/>
  <c r="D72" i="7"/>
  <c r="D67" i="7"/>
  <c r="D66" i="7"/>
  <c r="A54" i="8"/>
  <c r="AC49" i="8"/>
  <c r="AD44" i="8"/>
  <c r="D7" i="8"/>
  <c r="L7" i="8"/>
  <c r="E12" i="8"/>
  <c r="M12" i="8"/>
  <c r="F17" i="8"/>
  <c r="N17" i="8"/>
  <c r="F22" i="8"/>
  <c r="N22" i="8"/>
  <c r="G27" i="8"/>
  <c r="O27" i="8"/>
  <c r="H32" i="8"/>
  <c r="P32" i="8"/>
  <c r="H7" i="8"/>
  <c r="P7" i="8"/>
  <c r="I12" i="8"/>
  <c r="Q12" i="8"/>
  <c r="B17" i="8"/>
  <c r="J17" i="8"/>
  <c r="R17" i="8"/>
  <c r="B22" i="8"/>
  <c r="J22" i="8"/>
  <c r="R22" i="8"/>
  <c r="C27" i="8"/>
  <c r="K27" i="8"/>
  <c r="S27" i="8"/>
  <c r="D32" i="8"/>
  <c r="L32" i="8"/>
  <c r="B7" i="8"/>
  <c r="M7" i="8"/>
  <c r="H12" i="8"/>
  <c r="S12" i="8"/>
  <c r="D17" i="8"/>
  <c r="O17" i="8"/>
  <c r="I22" i="8"/>
  <c r="E27" i="8"/>
  <c r="P27" i="8"/>
  <c r="K32" i="8"/>
  <c r="C7" i="8"/>
  <c r="N7" i="8"/>
  <c r="J12" i="8"/>
  <c r="E17" i="8"/>
  <c r="P17" i="8"/>
  <c r="K22" i="8"/>
  <c r="F27" i="8"/>
  <c r="Q27" i="8"/>
  <c r="B32" i="8"/>
  <c r="M32" i="8"/>
  <c r="E7" i="8"/>
  <c r="O7" i="8"/>
  <c r="K12" i="8"/>
  <c r="G17" i="8"/>
  <c r="Q17" i="8"/>
  <c r="L22" i="8"/>
  <c r="H27" i="8"/>
  <c r="R27" i="8"/>
  <c r="C32" i="8"/>
  <c r="N32" i="8"/>
  <c r="K2" i="8"/>
  <c r="B34" i="8" s="1"/>
  <c r="I7" i="8"/>
  <c r="S7" i="8"/>
  <c r="D12" i="8"/>
  <c r="O12" i="8"/>
  <c r="K17" i="8"/>
  <c r="E22" i="8"/>
  <c r="P22" i="8"/>
  <c r="L27" i="8"/>
  <c r="G32" i="8"/>
  <c r="R32" i="8"/>
  <c r="R7" i="8"/>
  <c r="C12" i="8"/>
  <c r="I17" i="8"/>
  <c r="O22" i="8"/>
  <c r="F32" i="8"/>
  <c r="F12" i="8"/>
  <c r="L17" i="8"/>
  <c r="Q22" i="8"/>
  <c r="B27" i="8"/>
  <c r="I32" i="8"/>
  <c r="B44" i="8"/>
  <c r="G12" i="8"/>
  <c r="M17" i="8"/>
  <c r="S22" i="8"/>
  <c r="D27" i="8"/>
  <c r="J32" i="8"/>
  <c r="S44" i="8"/>
  <c r="N2" i="8"/>
  <c r="J7" i="8"/>
  <c r="P12" i="8"/>
  <c r="G22" i="8"/>
  <c r="M27" i="8"/>
  <c r="S32" i="8"/>
  <c r="F7" i="8"/>
  <c r="L12" i="8"/>
  <c r="S17" i="8"/>
  <c r="G7" i="8"/>
  <c r="N12" i="8"/>
  <c r="K7" i="8"/>
  <c r="R12" i="8"/>
  <c r="B3" i="8"/>
  <c r="D22" i="8"/>
  <c r="J27" i="8"/>
  <c r="Q32" i="8"/>
  <c r="E32" i="8"/>
  <c r="C17" i="8"/>
  <c r="C22" i="8"/>
  <c r="I27" i="8"/>
  <c r="O32" i="8"/>
  <c r="H17" i="8"/>
  <c r="Q7" i="8"/>
  <c r="N27" i="8"/>
  <c r="H22" i="8"/>
  <c r="B12" i="8"/>
  <c r="M22" i="8"/>
  <c r="F5" i="7" l="1"/>
  <c r="F34" i="7"/>
  <c r="F11" i="7"/>
  <c r="C49" i="7"/>
  <c r="F39" i="7"/>
  <c r="F200" i="7"/>
  <c r="F40" i="7"/>
  <c r="C66" i="7"/>
  <c r="F12" i="7"/>
  <c r="F19" i="7"/>
  <c r="C65" i="7"/>
  <c r="C56" i="7"/>
  <c r="C51" i="7"/>
  <c r="C61" i="7"/>
  <c r="D49" i="7"/>
  <c r="C60" i="7"/>
  <c r="F10" i="7"/>
  <c r="F203" i="7"/>
  <c r="F6" i="7"/>
  <c r="C55" i="7"/>
  <c r="F31" i="7"/>
  <c r="F18" i="7"/>
  <c r="D51" i="7"/>
  <c r="F20" i="7"/>
  <c r="F14" i="7"/>
  <c r="F21" i="7"/>
  <c r="F122" i="7"/>
  <c r="C54" i="7"/>
  <c r="F35" i="7"/>
  <c r="F199" i="7"/>
  <c r="C45" i="7"/>
  <c r="F214" i="7"/>
  <c r="F7" i="7"/>
  <c r="F8" i="7"/>
  <c r="C52" i="7"/>
  <c r="C50" i="7"/>
  <c r="F212" i="7"/>
  <c r="C78" i="7"/>
  <c r="F226" i="7"/>
  <c r="F26" i="7"/>
  <c r="C63" i="7"/>
  <c r="F219" i="7"/>
  <c r="F228" i="7"/>
  <c r="C62" i="7"/>
  <c r="F27" i="7"/>
  <c r="F206" i="7"/>
  <c r="D48" i="7"/>
  <c r="F22" i="7"/>
  <c r="F209" i="7"/>
  <c r="F13" i="7"/>
  <c r="F215" i="7"/>
  <c r="C67" i="7"/>
  <c r="F218" i="7"/>
  <c r="F201" i="7"/>
  <c r="F30" i="7"/>
  <c r="C69" i="7"/>
  <c r="F217" i="7"/>
  <c r="C72" i="7"/>
  <c r="F220" i="7"/>
  <c r="F28" i="7"/>
  <c r="C79" i="7"/>
  <c r="D54" i="7"/>
  <c r="F16" i="7"/>
  <c r="D60" i="7"/>
  <c r="F36" i="7"/>
  <c r="F17" i="7"/>
  <c r="F222" i="7"/>
  <c r="C75" i="7"/>
  <c r="F213" i="7"/>
  <c r="C70" i="7"/>
  <c r="C73" i="7"/>
  <c r="F15" i="7"/>
  <c r="F233" i="7"/>
  <c r="F37" i="7"/>
  <c r="F154" i="7"/>
  <c r="F210" i="7"/>
  <c r="F224" i="7"/>
  <c r="F29" i="7"/>
  <c r="C59" i="7"/>
  <c r="F227" i="7"/>
  <c r="F230" i="7"/>
  <c r="C48" i="7"/>
  <c r="C57" i="7"/>
  <c r="C58" i="7"/>
  <c r="F38" i="7"/>
  <c r="F24" i="7"/>
  <c r="C77" i="7"/>
  <c r="F221" i="7"/>
  <c r="F23" i="7"/>
  <c r="F231" i="7"/>
  <c r="F211" i="7"/>
  <c r="F232" i="7"/>
  <c r="F207" i="7"/>
  <c r="F234" i="7"/>
  <c r="F204" i="7"/>
  <c r="C47" i="7"/>
  <c r="F9" i="7"/>
  <c r="F205" i="7"/>
  <c r="F225" i="7"/>
  <c r="C46" i="7"/>
  <c r="F25" i="7"/>
  <c r="C53" i="7"/>
  <c r="F208" i="7"/>
  <c r="F223" i="7"/>
  <c r="F32" i="7"/>
  <c r="C64" i="7"/>
  <c r="D46" i="7"/>
  <c r="C76" i="7"/>
  <c r="F33" i="7"/>
  <c r="C74" i="7"/>
  <c r="C80" i="7"/>
  <c r="F229" i="7"/>
  <c r="C68" i="7"/>
  <c r="C71" i="7"/>
  <c r="F216" i="7"/>
  <c r="F202" i="7"/>
  <c r="F117" i="7"/>
  <c r="F114" i="7"/>
  <c r="F127" i="7"/>
  <c r="F93" i="7"/>
  <c r="F124" i="7"/>
  <c r="F129" i="7"/>
  <c r="F131" i="7"/>
  <c r="F147" i="7"/>
  <c r="F143" i="7"/>
  <c r="F149" i="7"/>
  <c r="F132" i="7"/>
  <c r="F133" i="7"/>
  <c r="F144" i="7"/>
  <c r="F86" i="7"/>
  <c r="F125" i="7"/>
  <c r="F126" i="7"/>
  <c r="F135" i="7"/>
  <c r="F136" i="7"/>
  <c r="F128" i="7"/>
  <c r="F157" i="7"/>
  <c r="F113" i="7"/>
  <c r="F119" i="7"/>
  <c r="F145" i="7"/>
  <c r="F155" i="7"/>
  <c r="F130" i="7"/>
  <c r="F88" i="7"/>
  <c r="F148" i="7"/>
  <c r="F141" i="7"/>
  <c r="F94" i="7"/>
  <c r="F118" i="7"/>
  <c r="F137" i="7"/>
  <c r="F139" i="7"/>
  <c r="F140" i="7"/>
  <c r="F153" i="7"/>
  <c r="F138" i="7"/>
  <c r="F97" i="7"/>
  <c r="F156" i="7"/>
  <c r="F134" i="7"/>
  <c r="F87" i="7"/>
  <c r="F146" i="7"/>
  <c r="F123" i="7"/>
  <c r="F150" i="7"/>
  <c r="F151" i="7"/>
  <c r="F152" i="7"/>
  <c r="F142" i="7"/>
  <c r="F85" i="7"/>
  <c r="F106" i="7"/>
  <c r="F95" i="7"/>
  <c r="F96" i="7"/>
  <c r="F100" i="7"/>
  <c r="F105" i="7"/>
  <c r="F103" i="7"/>
  <c r="F108" i="7"/>
  <c r="F91" i="7"/>
  <c r="F116" i="7"/>
  <c r="F90" i="7"/>
  <c r="F102" i="7"/>
  <c r="F110" i="7"/>
  <c r="F107" i="7"/>
  <c r="F101" i="7"/>
  <c r="F109" i="7"/>
  <c r="F104" i="7"/>
  <c r="F111" i="7"/>
  <c r="F112" i="7"/>
  <c r="F99" i="7"/>
  <c r="F98" i="7"/>
  <c r="F115" i="7"/>
  <c r="F89" i="7"/>
  <c r="F92" i="7"/>
  <c r="F84" i="7"/>
  <c r="F190" i="7"/>
  <c r="AD75" i="8" s="1"/>
  <c r="F164" i="7"/>
  <c r="AD49" i="8" s="1"/>
  <c r="B52" i="8" s="1"/>
  <c r="F170" i="7"/>
  <c r="AD55" i="8" s="1"/>
  <c r="F165" i="7"/>
  <c r="AD50" i="8" s="1"/>
  <c r="Q4" i="8" s="1"/>
  <c r="F167" i="7"/>
  <c r="F186" i="7"/>
  <c r="AD71" i="8" s="1"/>
  <c r="F183" i="7"/>
  <c r="AD68" i="8" s="1"/>
  <c r="F168" i="7"/>
  <c r="AD53" i="8" s="1"/>
  <c r="F181" i="7"/>
  <c r="AD66" i="8" s="1"/>
  <c r="F191" i="7"/>
  <c r="AD76" i="8" s="1"/>
  <c r="F176" i="7"/>
  <c r="AD61" i="8" s="1"/>
  <c r="F162" i="7"/>
  <c r="AD47" i="8" s="1"/>
  <c r="F189" i="7"/>
  <c r="AD74" i="8" s="1"/>
  <c r="F161" i="7"/>
  <c r="AD46" i="8" s="1"/>
  <c r="F184" i="7"/>
  <c r="AD69" i="8" s="1"/>
  <c r="F169" i="7"/>
  <c r="AD54" i="8" s="1"/>
  <c r="F163" i="7"/>
  <c r="AD48" i="8" s="1"/>
  <c r="F185" i="7"/>
  <c r="AD70" i="8" s="1"/>
  <c r="F160" i="7"/>
  <c r="AD45" i="8" s="1"/>
  <c r="F173" i="7"/>
  <c r="AD58" i="8" s="1"/>
  <c r="F166" i="7"/>
  <c r="AD51" i="8" s="1"/>
  <c r="F175" i="7"/>
  <c r="AD60" i="8" s="1"/>
  <c r="F177" i="7"/>
  <c r="AD62" i="8" s="1"/>
  <c r="F193" i="7"/>
  <c r="AD78" i="8" s="1"/>
  <c r="F172" i="7"/>
  <c r="AD57" i="8" s="1"/>
  <c r="F174" i="7"/>
  <c r="AD59" i="8" s="1"/>
  <c r="F179" i="7"/>
  <c r="AD64" i="8" s="1"/>
  <c r="F180" i="7"/>
  <c r="AD65" i="8" s="1"/>
  <c r="F178" i="7"/>
  <c r="AD63" i="8" s="1"/>
  <c r="F192" i="7"/>
  <c r="AD77" i="8" s="1"/>
  <c r="F171" i="7"/>
  <c r="AD56" i="8" s="1"/>
  <c r="F182" i="7"/>
  <c r="AD67" i="8" s="1"/>
  <c r="F187" i="7"/>
  <c r="AD72" i="8" s="1"/>
  <c r="F188" i="7"/>
  <c r="AD73" i="8" s="1"/>
  <c r="F195" i="7"/>
  <c r="AD80" i="8" s="1"/>
  <c r="F194" i="7"/>
  <c r="AD79" i="8" s="1"/>
  <c r="AD52" i="8"/>
  <c r="AC50" i="8"/>
  <c r="A55" i="8"/>
  <c r="F55" i="7" l="1"/>
  <c r="F67" i="7"/>
  <c r="F64" i="7"/>
  <c r="F71" i="7"/>
  <c r="F63" i="7"/>
  <c r="F57" i="7"/>
  <c r="F69" i="7"/>
  <c r="F47" i="7"/>
  <c r="F60" i="7"/>
  <c r="F58" i="7"/>
  <c r="F46" i="7"/>
  <c r="F51" i="7"/>
  <c r="F76" i="7"/>
  <c r="F65" i="7"/>
  <c r="F68" i="7"/>
  <c r="F49" i="7"/>
  <c r="F61" i="7"/>
  <c r="F78" i="7"/>
  <c r="F52" i="7"/>
  <c r="F50" i="7"/>
  <c r="F79" i="7"/>
  <c r="F54" i="7"/>
  <c r="F59" i="7"/>
  <c r="F56" i="7"/>
  <c r="F73" i="7"/>
  <c r="F74" i="7"/>
  <c r="F48" i="7"/>
  <c r="F77" i="7"/>
  <c r="F66" i="7"/>
  <c r="F80" i="7"/>
  <c r="F53" i="7"/>
  <c r="F70" i="7"/>
  <c r="F75" i="7"/>
  <c r="F72" i="7"/>
  <c r="F45" i="7"/>
  <c r="F62" i="7"/>
  <c r="Q8" i="8"/>
  <c r="R6" i="8"/>
  <c r="R4" i="8"/>
  <c r="R8" i="8"/>
  <c r="Q6" i="8"/>
  <c r="S6" i="8"/>
  <c r="S8" i="8"/>
  <c r="AI66" i="8"/>
  <c r="AM66" i="8"/>
  <c r="AU66" i="8"/>
  <c r="AQ66" i="8"/>
  <c r="AY66" i="8"/>
  <c r="AR66" i="8"/>
  <c r="AT66" i="8"/>
  <c r="BB66" i="8"/>
  <c r="BJ66" i="8"/>
  <c r="AN66" i="8"/>
  <c r="AP66" i="8"/>
  <c r="BG66" i="8"/>
  <c r="AG66" i="8"/>
  <c r="AL66" i="8"/>
  <c r="BD66" i="8"/>
  <c r="AJ66" i="8"/>
  <c r="AE66" i="8" s="1"/>
  <c r="AO66" i="8"/>
  <c r="BC66" i="8"/>
  <c r="BK66" i="8"/>
  <c r="BF66" i="8"/>
  <c r="BO66" i="8"/>
  <c r="AH66" i="8"/>
  <c r="BI66" i="8"/>
  <c r="BL66" i="8"/>
  <c r="AX66" i="8"/>
  <c r="AF66" i="8"/>
  <c r="AK66" i="8"/>
  <c r="AZ66" i="8"/>
  <c r="BH66" i="8"/>
  <c r="AW66" i="8"/>
  <c r="AV66" i="8"/>
  <c r="BE66" i="8"/>
  <c r="BM66" i="8"/>
  <c r="AS66" i="8"/>
  <c r="AB66" i="8"/>
  <c r="BA66" i="8"/>
  <c r="BN66" i="8"/>
  <c r="AH47" i="8"/>
  <c r="AL47" i="8"/>
  <c r="AT47" i="8"/>
  <c r="AP47" i="8"/>
  <c r="AX47" i="8"/>
  <c r="AF47" i="8"/>
  <c r="AK47" i="8"/>
  <c r="AZ47" i="8"/>
  <c r="BI47" i="8"/>
  <c r="AV47" i="8"/>
  <c r="BF47" i="8"/>
  <c r="AJ47" i="8"/>
  <c r="AE47" i="8" s="1"/>
  <c r="AR47" i="8"/>
  <c r="BC47" i="8"/>
  <c r="AU47" i="8"/>
  <c r="AW47" i="8"/>
  <c r="BB47" i="8"/>
  <c r="BJ47" i="8"/>
  <c r="AY47" i="8"/>
  <c r="BN47" i="8"/>
  <c r="AB47" i="8"/>
  <c r="AQ47" i="8"/>
  <c r="BG47" i="8"/>
  <c r="BL47" i="8"/>
  <c r="AM47" i="8"/>
  <c r="BD47" i="8"/>
  <c r="AS47" i="8"/>
  <c r="BK47" i="8"/>
  <c r="BO47" i="8"/>
  <c r="BH47" i="8"/>
  <c r="BM47" i="8"/>
  <c r="BA47" i="8"/>
  <c r="AG47" i="8"/>
  <c r="BE47" i="8"/>
  <c r="B50" i="8"/>
  <c r="AN47" i="8"/>
  <c r="AI47" i="8"/>
  <c r="AO47" i="8"/>
  <c r="H4" i="8"/>
  <c r="AQ78" i="8"/>
  <c r="AY78" i="8"/>
  <c r="AI78" i="8"/>
  <c r="AM78" i="8"/>
  <c r="AU78" i="8"/>
  <c r="AJ78" i="8"/>
  <c r="AE78" i="8" s="1"/>
  <c r="AV78" i="8"/>
  <c r="AX78" i="8"/>
  <c r="BF78" i="8"/>
  <c r="AR78" i="8"/>
  <c r="AT78" i="8"/>
  <c r="BC78" i="8"/>
  <c r="BK78" i="8"/>
  <c r="AN78" i="8"/>
  <c r="AP78" i="8"/>
  <c r="BH78" i="8"/>
  <c r="AS78" i="8"/>
  <c r="BG78" i="8"/>
  <c r="AW78" i="8"/>
  <c r="AO78" i="8"/>
  <c r="BD78" i="8"/>
  <c r="BI78" i="8"/>
  <c r="BJ78" i="8"/>
  <c r="AF78" i="8"/>
  <c r="AK78" i="8"/>
  <c r="AZ78" i="8"/>
  <c r="BA78" i="8"/>
  <c r="BM78" i="8"/>
  <c r="BL78" i="8"/>
  <c r="BB78" i="8"/>
  <c r="AH78" i="8"/>
  <c r="BO78" i="8"/>
  <c r="AB78" i="8"/>
  <c r="AL78" i="8"/>
  <c r="AG78" i="8"/>
  <c r="BN78" i="8"/>
  <c r="BE78" i="8"/>
  <c r="AJ61" i="8"/>
  <c r="AE61" i="8" s="1"/>
  <c r="AN61" i="8"/>
  <c r="AV61" i="8"/>
  <c r="AF61" i="8"/>
  <c r="AR61" i="8"/>
  <c r="AZ61" i="8"/>
  <c r="AS61" i="8"/>
  <c r="AU61" i="8"/>
  <c r="BC61" i="8"/>
  <c r="AO61" i="8"/>
  <c r="AQ61" i="8"/>
  <c r="BH61" i="8"/>
  <c r="AH61" i="8"/>
  <c r="AK61" i="8"/>
  <c r="AM61" i="8"/>
  <c r="BE61" i="8"/>
  <c r="AP61" i="8"/>
  <c r="BD61" i="8"/>
  <c r="BL61" i="8"/>
  <c r="AT61" i="8"/>
  <c r="BG61" i="8"/>
  <c r="BK61" i="8"/>
  <c r="AG61" i="8"/>
  <c r="AL61" i="8"/>
  <c r="BA61" i="8"/>
  <c r="BM61" i="8"/>
  <c r="AW61" i="8"/>
  <c r="AI61" i="8"/>
  <c r="BJ61" i="8"/>
  <c r="AB61" i="8"/>
  <c r="BF61" i="8"/>
  <c r="BN61" i="8"/>
  <c r="AY61" i="8"/>
  <c r="AX61" i="8"/>
  <c r="BB61" i="8"/>
  <c r="BI61" i="8"/>
  <c r="BO61" i="8"/>
  <c r="AG76" i="8"/>
  <c r="AK76" i="8"/>
  <c r="AS76" i="8"/>
  <c r="AO76" i="8"/>
  <c r="AW76" i="8"/>
  <c r="AP76" i="8"/>
  <c r="AR76" i="8"/>
  <c r="BH76" i="8"/>
  <c r="AI76" i="8"/>
  <c r="AL76" i="8"/>
  <c r="AN76" i="8"/>
  <c r="BE76" i="8"/>
  <c r="AY76" i="8"/>
  <c r="BB76" i="8"/>
  <c r="AH76" i="8"/>
  <c r="AM76" i="8"/>
  <c r="BA76" i="8"/>
  <c r="BI76" i="8"/>
  <c r="BD76" i="8"/>
  <c r="BM76" i="8"/>
  <c r="AF76" i="8"/>
  <c r="AZ76" i="8"/>
  <c r="AV76" i="8"/>
  <c r="BO76" i="8"/>
  <c r="AX76" i="8"/>
  <c r="BF76" i="8"/>
  <c r="BN76" i="8"/>
  <c r="AQ76" i="8"/>
  <c r="AB76" i="8"/>
  <c r="BC76" i="8"/>
  <c r="AT76" i="8"/>
  <c r="BG76" i="8"/>
  <c r="BJ76" i="8"/>
  <c r="AJ76" i="8"/>
  <c r="AE76" i="8" s="1"/>
  <c r="BL76" i="8"/>
  <c r="BK76" i="8"/>
  <c r="AU76" i="8"/>
  <c r="AF73" i="8"/>
  <c r="AR73" i="8"/>
  <c r="AZ73" i="8"/>
  <c r="AJ73" i="8"/>
  <c r="AE73" i="8" s="1"/>
  <c r="AN73" i="8"/>
  <c r="AV73" i="8"/>
  <c r="AW73" i="8"/>
  <c r="AY73" i="8"/>
  <c r="BG73" i="8"/>
  <c r="AS73" i="8"/>
  <c r="AU73" i="8"/>
  <c r="BD73" i="8"/>
  <c r="AO73" i="8"/>
  <c r="AQ73" i="8"/>
  <c r="BA73" i="8"/>
  <c r="AT73" i="8"/>
  <c r="BH73" i="8"/>
  <c r="BL73" i="8"/>
  <c r="BE73" i="8"/>
  <c r="BK73" i="8"/>
  <c r="AI73" i="8"/>
  <c r="BB73" i="8"/>
  <c r="BN73" i="8"/>
  <c r="AP73" i="8"/>
  <c r="BI73" i="8"/>
  <c r="BJ73" i="8"/>
  <c r="BM73" i="8"/>
  <c r="AH73" i="8"/>
  <c r="AX73" i="8"/>
  <c r="BC73" i="8"/>
  <c r="AG73" i="8"/>
  <c r="AB73" i="8"/>
  <c r="AK73" i="8"/>
  <c r="AL73" i="8"/>
  <c r="AM73" i="8"/>
  <c r="BO73" i="8"/>
  <c r="BF73" i="8"/>
  <c r="AJ77" i="8"/>
  <c r="AE77" i="8" s="1"/>
  <c r="AN77" i="8"/>
  <c r="AV77" i="8"/>
  <c r="AF77" i="8"/>
  <c r="AR77" i="8"/>
  <c r="AZ77" i="8"/>
  <c r="AT77" i="8"/>
  <c r="BC77" i="8"/>
  <c r="AP77" i="8"/>
  <c r="BH77" i="8"/>
  <c r="AG77" i="8"/>
  <c r="AI77" i="8"/>
  <c r="AL77" i="8"/>
  <c r="BE77" i="8"/>
  <c r="AO77" i="8"/>
  <c r="AQ77" i="8"/>
  <c r="BD77" i="8"/>
  <c r="AS77" i="8"/>
  <c r="BG77" i="8"/>
  <c r="BI77" i="8"/>
  <c r="BJ77" i="8"/>
  <c r="AK77" i="8"/>
  <c r="BA77" i="8"/>
  <c r="BM77" i="8"/>
  <c r="AH77" i="8"/>
  <c r="AM77" i="8"/>
  <c r="AY77" i="8"/>
  <c r="BB77" i="8"/>
  <c r="AX77" i="8"/>
  <c r="BN77" i="8"/>
  <c r="AU77" i="8"/>
  <c r="BK77" i="8"/>
  <c r="BL77" i="8"/>
  <c r="BF77" i="8"/>
  <c r="AB77" i="8"/>
  <c r="AW77" i="8"/>
  <c r="BO77" i="8"/>
  <c r="AH63" i="8"/>
  <c r="AL63" i="8"/>
  <c r="AT63" i="8"/>
  <c r="AP63" i="8"/>
  <c r="AX63" i="8"/>
  <c r="AG63" i="8"/>
  <c r="AY63" i="8"/>
  <c r="BA63" i="8"/>
  <c r="BI63" i="8"/>
  <c r="AU63" i="8"/>
  <c r="AW63" i="8"/>
  <c r="BF63" i="8"/>
  <c r="AQ63" i="8"/>
  <c r="AS63" i="8"/>
  <c r="BC63" i="8"/>
  <c r="AV63" i="8"/>
  <c r="BB63" i="8"/>
  <c r="BJ63" i="8"/>
  <c r="BN63" i="8"/>
  <c r="AJ63" i="8"/>
  <c r="AE63" i="8" s="1"/>
  <c r="BG63" i="8"/>
  <c r="BK63" i="8"/>
  <c r="BD63" i="8"/>
  <c r="AR63" i="8"/>
  <c r="BO63" i="8"/>
  <c r="AO63" i="8"/>
  <c r="BM63" i="8"/>
  <c r="AB63" i="8"/>
  <c r="AF63" i="8"/>
  <c r="BE63" i="8"/>
  <c r="AN63" i="8"/>
  <c r="AK63" i="8"/>
  <c r="AZ63" i="8"/>
  <c r="BL63" i="8"/>
  <c r="AM63" i="8"/>
  <c r="BH63" i="8"/>
  <c r="AI63" i="8"/>
  <c r="AO72" i="8"/>
  <c r="AW72" i="8"/>
  <c r="AG72" i="8"/>
  <c r="AK72" i="8"/>
  <c r="AS72" i="8"/>
  <c r="AU72" i="8"/>
  <c r="BD72" i="8"/>
  <c r="AQ72" i="8"/>
  <c r="BA72" i="8"/>
  <c r="BI72" i="8"/>
  <c r="AJ72" i="8"/>
  <c r="AE72" i="8" s="1"/>
  <c r="AH72" i="8"/>
  <c r="AM72" i="8"/>
  <c r="BF72" i="8"/>
  <c r="AP72" i="8"/>
  <c r="AR72" i="8"/>
  <c r="BE72" i="8"/>
  <c r="AV72" i="8"/>
  <c r="BH72" i="8"/>
  <c r="BK72" i="8"/>
  <c r="AI72" i="8"/>
  <c r="AN72" i="8"/>
  <c r="BB72" i="8"/>
  <c r="BN72" i="8"/>
  <c r="AY72" i="8"/>
  <c r="AL72" i="8"/>
  <c r="AX72" i="8"/>
  <c r="BC72" i="8"/>
  <c r="BO72" i="8"/>
  <c r="AT72" i="8"/>
  <c r="BJ72" i="8"/>
  <c r="BM72" i="8"/>
  <c r="AB72" i="8"/>
  <c r="AF72" i="8"/>
  <c r="BL72" i="8"/>
  <c r="AZ72" i="8"/>
  <c r="BG72" i="8"/>
  <c r="AI74" i="8"/>
  <c r="AM74" i="8"/>
  <c r="AU74" i="8"/>
  <c r="AQ74" i="8"/>
  <c r="AY74" i="8"/>
  <c r="AG74" i="8"/>
  <c r="AL74" i="8"/>
  <c r="BB74" i="8"/>
  <c r="AW74" i="8"/>
  <c r="BG74" i="8"/>
  <c r="AS74" i="8"/>
  <c r="BD74" i="8"/>
  <c r="AV74" i="8"/>
  <c r="AX74" i="8"/>
  <c r="BC74" i="8"/>
  <c r="BK74" i="8"/>
  <c r="AF74" i="8"/>
  <c r="AK74" i="8"/>
  <c r="AZ74" i="8"/>
  <c r="BO74" i="8"/>
  <c r="AR74" i="8"/>
  <c r="BH74" i="8"/>
  <c r="BL74" i="8"/>
  <c r="AN74" i="8"/>
  <c r="BE74" i="8"/>
  <c r="AT74" i="8"/>
  <c r="BN74" i="8"/>
  <c r="AH74" i="8"/>
  <c r="AJ74" i="8"/>
  <c r="AE74" i="8" s="1"/>
  <c r="AP74" i="8"/>
  <c r="BI74" i="8"/>
  <c r="BF74" i="8"/>
  <c r="BA74" i="8"/>
  <c r="AB74" i="8"/>
  <c r="BJ74" i="8"/>
  <c r="AO74" i="8"/>
  <c r="BM74" i="8"/>
  <c r="AO48" i="8"/>
  <c r="AW48" i="8"/>
  <c r="AG48" i="8"/>
  <c r="AK48" i="8"/>
  <c r="AS48" i="8"/>
  <c r="BA48" i="8"/>
  <c r="AH48" i="8"/>
  <c r="AM48" i="8"/>
  <c r="BD48" i="8"/>
  <c r="AF48" i="8"/>
  <c r="AX48" i="8"/>
  <c r="AZ48" i="8"/>
  <c r="BI48" i="8"/>
  <c r="AT48" i="8"/>
  <c r="AV48" i="8"/>
  <c r="BF48" i="8"/>
  <c r="AY48" i="8"/>
  <c r="BE48" i="8"/>
  <c r="AJ48" i="8"/>
  <c r="AE48" i="8" s="1"/>
  <c r="AI48" i="8"/>
  <c r="AN48" i="8"/>
  <c r="AU48" i="8"/>
  <c r="BN48" i="8"/>
  <c r="AQ48" i="8"/>
  <c r="BG48" i="8"/>
  <c r="BL48" i="8"/>
  <c r="BB48" i="8"/>
  <c r="BJ48" i="8"/>
  <c r="AB48" i="8"/>
  <c r="AL48" i="8"/>
  <c r="BH48" i="8"/>
  <c r="BM48" i="8"/>
  <c r="BK48" i="8"/>
  <c r="BO48" i="8"/>
  <c r="AR48" i="8"/>
  <c r="BC48" i="8"/>
  <c r="AP48" i="8"/>
  <c r="K4" i="8"/>
  <c r="B51" i="8"/>
  <c r="AP51" i="8"/>
  <c r="AX51" i="8"/>
  <c r="AH51" i="8"/>
  <c r="AL51" i="8"/>
  <c r="AT51" i="8"/>
  <c r="AU51" i="8"/>
  <c r="AW51" i="8"/>
  <c r="BE51" i="8"/>
  <c r="AQ51" i="8"/>
  <c r="AS51" i="8"/>
  <c r="BB51" i="8"/>
  <c r="BJ51" i="8"/>
  <c r="AM51" i="8"/>
  <c r="AO51" i="8"/>
  <c r="BG51" i="8"/>
  <c r="AR51" i="8"/>
  <c r="BF51" i="8"/>
  <c r="AV51" i="8"/>
  <c r="BI51" i="8"/>
  <c r="BK51" i="8"/>
  <c r="AI51" i="8"/>
  <c r="AN51" i="8"/>
  <c r="BC51" i="8"/>
  <c r="BO51" i="8"/>
  <c r="AY51" i="8"/>
  <c r="BL51" i="8"/>
  <c r="AB51" i="8"/>
  <c r="BA51" i="8"/>
  <c r="BH51" i="8"/>
  <c r="BN51" i="8"/>
  <c r="AF51" i="8"/>
  <c r="AZ51" i="8"/>
  <c r="AG51" i="8"/>
  <c r="AJ51" i="8"/>
  <c r="AE51" i="8" s="1"/>
  <c r="BM51" i="8"/>
  <c r="AK51" i="8"/>
  <c r="BD51" i="8"/>
  <c r="AO56" i="8"/>
  <c r="AW56" i="8"/>
  <c r="AG56" i="8"/>
  <c r="AK56" i="8"/>
  <c r="AS56" i="8"/>
  <c r="BA56" i="8"/>
  <c r="AT56" i="8"/>
  <c r="AV56" i="8"/>
  <c r="BD56" i="8"/>
  <c r="AP56" i="8"/>
  <c r="AR56" i="8"/>
  <c r="BI56" i="8"/>
  <c r="AI56" i="8"/>
  <c r="AL56" i="8"/>
  <c r="AN56" i="8"/>
  <c r="BF56" i="8"/>
  <c r="AQ56" i="8"/>
  <c r="BE56" i="8"/>
  <c r="BH56" i="8"/>
  <c r="BL56" i="8"/>
  <c r="AJ56" i="8"/>
  <c r="AE56" i="8" s="1"/>
  <c r="BB56" i="8"/>
  <c r="BN56" i="8"/>
  <c r="AF56" i="8"/>
  <c r="AZ56" i="8"/>
  <c r="BJ56" i="8"/>
  <c r="AH56" i="8"/>
  <c r="AM56" i="8"/>
  <c r="AU56" i="8"/>
  <c r="BG56" i="8"/>
  <c r="BO56" i="8"/>
  <c r="BK56" i="8"/>
  <c r="BM56" i="8"/>
  <c r="AB56" i="8"/>
  <c r="AY56" i="8"/>
  <c r="BC56" i="8"/>
  <c r="AX56" i="8"/>
  <c r="AO80" i="8"/>
  <c r="AW80" i="8"/>
  <c r="AG80" i="8"/>
  <c r="AK80" i="8"/>
  <c r="AS80" i="8"/>
  <c r="AH80" i="8"/>
  <c r="AM80" i="8"/>
  <c r="BD80" i="8"/>
  <c r="AF80" i="8"/>
  <c r="AX80" i="8"/>
  <c r="AZ80" i="8"/>
  <c r="BA80" i="8"/>
  <c r="BI80" i="8"/>
  <c r="AT80" i="8"/>
  <c r="AV80" i="8"/>
  <c r="BF80" i="8"/>
  <c r="AY80" i="8"/>
  <c r="BE80" i="8"/>
  <c r="AL80" i="8"/>
  <c r="BN80" i="8"/>
  <c r="BG80" i="8"/>
  <c r="BJ80" i="8"/>
  <c r="AU80" i="8"/>
  <c r="BB80" i="8"/>
  <c r="AR80" i="8"/>
  <c r="AI80" i="8"/>
  <c r="BH80" i="8"/>
  <c r="BM80" i="8"/>
  <c r="AQ80" i="8"/>
  <c r="AJ80" i="8"/>
  <c r="AE80" i="8" s="1"/>
  <c r="AN80" i="8"/>
  <c r="AB80" i="8"/>
  <c r="BO80" i="8"/>
  <c r="AP80" i="8"/>
  <c r="BC80" i="8"/>
  <c r="BL80" i="8"/>
  <c r="BK80" i="8"/>
  <c r="AI50" i="8"/>
  <c r="AM50" i="8"/>
  <c r="AU50" i="8"/>
  <c r="AQ50" i="8"/>
  <c r="AY50" i="8"/>
  <c r="AS50" i="8"/>
  <c r="BB50" i="8"/>
  <c r="BJ50" i="8"/>
  <c r="AJ50" i="8"/>
  <c r="AE50" i="8" s="1"/>
  <c r="AO50" i="8"/>
  <c r="BG50" i="8"/>
  <c r="AF50" i="8"/>
  <c r="AH50" i="8"/>
  <c r="AK50" i="8"/>
  <c r="AZ50" i="8"/>
  <c r="BD50" i="8"/>
  <c r="AN50" i="8"/>
  <c r="AP50" i="8"/>
  <c r="BC50" i="8"/>
  <c r="BK50" i="8"/>
  <c r="AR50" i="8"/>
  <c r="BF50" i="8"/>
  <c r="BO50" i="8"/>
  <c r="AG50" i="8"/>
  <c r="AL50" i="8"/>
  <c r="BA50" i="8"/>
  <c r="BH50" i="8"/>
  <c r="BL50" i="8"/>
  <c r="AT50" i="8"/>
  <c r="BM50" i="8"/>
  <c r="AW50" i="8"/>
  <c r="BE50" i="8"/>
  <c r="BI50" i="8"/>
  <c r="AV50" i="8"/>
  <c r="AX50" i="8"/>
  <c r="BN50" i="8"/>
  <c r="AB50" i="8"/>
  <c r="AI58" i="8"/>
  <c r="AM58" i="8"/>
  <c r="AU58" i="8"/>
  <c r="AQ58" i="8"/>
  <c r="AY58" i="8"/>
  <c r="AF58" i="8"/>
  <c r="AH58" i="8"/>
  <c r="AK58" i="8"/>
  <c r="AZ58" i="8"/>
  <c r="BB58" i="8"/>
  <c r="BJ58" i="8"/>
  <c r="AV58" i="8"/>
  <c r="AX58" i="8"/>
  <c r="BG58" i="8"/>
  <c r="AR58" i="8"/>
  <c r="AT58" i="8"/>
  <c r="BD58" i="8"/>
  <c r="AW58" i="8"/>
  <c r="BC58" i="8"/>
  <c r="BK58" i="8"/>
  <c r="AG58" i="8"/>
  <c r="AL58" i="8"/>
  <c r="BA58" i="8"/>
  <c r="BO58" i="8"/>
  <c r="AS58" i="8"/>
  <c r="BH58" i="8"/>
  <c r="AO58" i="8"/>
  <c r="BE58" i="8"/>
  <c r="BL58" i="8"/>
  <c r="AJ58" i="8"/>
  <c r="AE58" i="8" s="1"/>
  <c r="AN58" i="8"/>
  <c r="BN58" i="8"/>
  <c r="BF58" i="8"/>
  <c r="BI58" i="8"/>
  <c r="BM58" i="8"/>
  <c r="AP58" i="8"/>
  <c r="AB58" i="8"/>
  <c r="AJ45" i="8"/>
  <c r="AN45" i="8"/>
  <c r="AV45" i="8"/>
  <c r="AF45" i="8"/>
  <c r="AR45" i="8"/>
  <c r="AZ45" i="8"/>
  <c r="AT45" i="8"/>
  <c r="BC45" i="8"/>
  <c r="B4" i="8"/>
  <c r="AP45" i="8"/>
  <c r="BH45" i="8"/>
  <c r="AG45" i="8"/>
  <c r="AI45" i="8"/>
  <c r="AL45" i="8"/>
  <c r="BA45" i="8"/>
  <c r="BE45" i="8"/>
  <c r="AO45" i="8"/>
  <c r="AQ45" i="8"/>
  <c r="BD45" i="8"/>
  <c r="BL45" i="8"/>
  <c r="AU45" i="8"/>
  <c r="BG45" i="8"/>
  <c r="AH45" i="8"/>
  <c r="AM45" i="8"/>
  <c r="BM45" i="8"/>
  <c r="B48" i="8"/>
  <c r="AX45" i="8"/>
  <c r="AK45" i="8"/>
  <c r="BI45" i="8"/>
  <c r="BB45" i="8"/>
  <c r="AS45" i="8"/>
  <c r="BK45" i="8"/>
  <c r="BN45" i="8"/>
  <c r="AB45" i="8"/>
  <c r="AW45" i="8"/>
  <c r="BO45" i="8"/>
  <c r="AY45" i="8"/>
  <c r="BF45" i="8"/>
  <c r="BJ45" i="8"/>
  <c r="AQ46" i="8"/>
  <c r="AY46" i="8"/>
  <c r="AI46" i="8"/>
  <c r="AM46" i="8"/>
  <c r="AU46" i="8"/>
  <c r="AJ46" i="8"/>
  <c r="AE46" i="8" s="1"/>
  <c r="AV46" i="8"/>
  <c r="AX46" i="8"/>
  <c r="BF46" i="8"/>
  <c r="AR46" i="8"/>
  <c r="AT46" i="8"/>
  <c r="BC46" i="8"/>
  <c r="BK46" i="8"/>
  <c r="AN46" i="8"/>
  <c r="AP46" i="8"/>
  <c r="BH46" i="8"/>
  <c r="E4" i="8"/>
  <c r="AS46" i="8"/>
  <c r="BG46" i="8"/>
  <c r="BL46" i="8"/>
  <c r="BD46" i="8"/>
  <c r="AH46" i="8"/>
  <c r="BM46" i="8"/>
  <c r="AO46" i="8"/>
  <c r="AL46" i="8"/>
  <c r="BA46" i="8"/>
  <c r="BB46" i="8"/>
  <c r="AK46" i="8"/>
  <c r="AZ46" i="8"/>
  <c r="BI46" i="8"/>
  <c r="B49" i="8"/>
  <c r="AW46" i="8"/>
  <c r="BJ46" i="8"/>
  <c r="BO46" i="8"/>
  <c r="AB46" i="8"/>
  <c r="AF46" i="8"/>
  <c r="BE46" i="8"/>
  <c r="BN46" i="8"/>
  <c r="AG46" i="8"/>
  <c r="AH55" i="8"/>
  <c r="AL55" i="8"/>
  <c r="AT55" i="8"/>
  <c r="AP55" i="8"/>
  <c r="AX55" i="8"/>
  <c r="AR55" i="8"/>
  <c r="BI55" i="8"/>
  <c r="AI55" i="8"/>
  <c r="AN55" i="8"/>
  <c r="BF55" i="8"/>
  <c r="AG55" i="8"/>
  <c r="AY55" i="8"/>
  <c r="BA55" i="8"/>
  <c r="BC55" i="8"/>
  <c r="AM55" i="8"/>
  <c r="AO55" i="8"/>
  <c r="BB55" i="8"/>
  <c r="BJ55" i="8"/>
  <c r="AJ55" i="8"/>
  <c r="AE55" i="8" s="1"/>
  <c r="AS55" i="8"/>
  <c r="BE55" i="8"/>
  <c r="BN55" i="8"/>
  <c r="AF55" i="8"/>
  <c r="AK55" i="8"/>
  <c r="AZ55" i="8"/>
  <c r="AV55" i="8"/>
  <c r="BG55" i="8"/>
  <c r="BO55" i="8"/>
  <c r="AU55" i="8"/>
  <c r="AQ55" i="8"/>
  <c r="AW55" i="8"/>
  <c r="BD55" i="8"/>
  <c r="BH55" i="8"/>
  <c r="BK55" i="8"/>
  <c r="BM55" i="8"/>
  <c r="BL55" i="8"/>
  <c r="AB55" i="8"/>
  <c r="AP75" i="8"/>
  <c r="AX75" i="8"/>
  <c r="AH75" i="8"/>
  <c r="AL75" i="8"/>
  <c r="AT75" i="8"/>
  <c r="AI75" i="8"/>
  <c r="AN75" i="8"/>
  <c r="BE75" i="8"/>
  <c r="AJ75" i="8"/>
  <c r="AE75" i="8" s="1"/>
  <c r="AG75" i="8"/>
  <c r="AY75" i="8"/>
  <c r="BB75" i="8"/>
  <c r="BJ75" i="8"/>
  <c r="AU75" i="8"/>
  <c r="AW75" i="8"/>
  <c r="BG75" i="8"/>
  <c r="AF75" i="8"/>
  <c r="AK75" i="8"/>
  <c r="AZ75" i="8"/>
  <c r="BF75" i="8"/>
  <c r="AO75" i="8"/>
  <c r="BA75" i="8"/>
  <c r="AV75" i="8"/>
  <c r="BO75" i="8"/>
  <c r="AR75" i="8"/>
  <c r="BH75" i="8"/>
  <c r="BK75" i="8"/>
  <c r="BL75" i="8"/>
  <c r="BC75" i="8"/>
  <c r="AQ75" i="8"/>
  <c r="BN75" i="8"/>
  <c r="AM75" i="8"/>
  <c r="AS75" i="8"/>
  <c r="BM75" i="8"/>
  <c r="BD75" i="8"/>
  <c r="BI75" i="8"/>
  <c r="AB75" i="8"/>
  <c r="AP67" i="8"/>
  <c r="AX67" i="8"/>
  <c r="AH67" i="8"/>
  <c r="AL67" i="8"/>
  <c r="AT67" i="8"/>
  <c r="AV67" i="8"/>
  <c r="BE67" i="8"/>
  <c r="AR67" i="8"/>
  <c r="BB67" i="8"/>
  <c r="BJ67" i="8"/>
  <c r="AI67" i="8"/>
  <c r="AN67" i="8"/>
  <c r="BG67" i="8"/>
  <c r="AQ67" i="8"/>
  <c r="AS67" i="8"/>
  <c r="BF67" i="8"/>
  <c r="AU67" i="8"/>
  <c r="AM67" i="8"/>
  <c r="BC67" i="8"/>
  <c r="BO67" i="8"/>
  <c r="BI67" i="8"/>
  <c r="BL67" i="8"/>
  <c r="AO67" i="8"/>
  <c r="AG67" i="8"/>
  <c r="BD67" i="8"/>
  <c r="AW67" i="8"/>
  <c r="BK67" i="8"/>
  <c r="AF67" i="8"/>
  <c r="BA67" i="8"/>
  <c r="BN67" i="8"/>
  <c r="AK67" i="8"/>
  <c r="BH67" i="8"/>
  <c r="AY67" i="8"/>
  <c r="BM67" i="8"/>
  <c r="AZ67" i="8"/>
  <c r="AB67" i="8"/>
  <c r="AJ67" i="8"/>
  <c r="AE67" i="8" s="1"/>
  <c r="AP59" i="8"/>
  <c r="AX59" i="8"/>
  <c r="AH59" i="8"/>
  <c r="AL59" i="8"/>
  <c r="AT59" i="8"/>
  <c r="AM59" i="8"/>
  <c r="AO59" i="8"/>
  <c r="BE59" i="8"/>
  <c r="AF59" i="8"/>
  <c r="AK59" i="8"/>
  <c r="AZ59" i="8"/>
  <c r="BB59" i="8"/>
  <c r="BJ59" i="8"/>
  <c r="AV59" i="8"/>
  <c r="BG59" i="8"/>
  <c r="AJ59" i="8"/>
  <c r="AE59" i="8" s="1"/>
  <c r="AG59" i="8"/>
  <c r="AY59" i="8"/>
  <c r="BA59" i="8"/>
  <c r="BF59" i="8"/>
  <c r="AW59" i="8"/>
  <c r="BO59" i="8"/>
  <c r="AS59" i="8"/>
  <c r="BH59" i="8"/>
  <c r="AU59" i="8"/>
  <c r="BC59" i="8"/>
  <c r="BI59" i="8"/>
  <c r="AN59" i="8"/>
  <c r="BN59" i="8"/>
  <c r="AI59" i="8"/>
  <c r="AB59" i="8"/>
  <c r="BK59" i="8"/>
  <c r="BM59" i="8"/>
  <c r="BD59" i="8"/>
  <c r="AQ59" i="8"/>
  <c r="AR59" i="8"/>
  <c r="BL59" i="8"/>
  <c r="AO64" i="8"/>
  <c r="AW64" i="8"/>
  <c r="AG64" i="8"/>
  <c r="AK64" i="8"/>
  <c r="AS64" i="8"/>
  <c r="AJ64" i="8"/>
  <c r="AE64" i="8" s="1"/>
  <c r="AI64" i="8"/>
  <c r="AL64" i="8"/>
  <c r="AN64" i="8"/>
  <c r="BD64" i="8"/>
  <c r="AY64" i="8"/>
  <c r="BA64" i="8"/>
  <c r="BI64" i="8"/>
  <c r="AU64" i="8"/>
  <c r="BF64" i="8"/>
  <c r="AF64" i="8"/>
  <c r="AX64" i="8"/>
  <c r="AZ64" i="8"/>
  <c r="BE64" i="8"/>
  <c r="AH64" i="8"/>
  <c r="AM64" i="8"/>
  <c r="AT64" i="8"/>
  <c r="BN64" i="8"/>
  <c r="AP64" i="8"/>
  <c r="BG64" i="8"/>
  <c r="BK64" i="8"/>
  <c r="AV64" i="8"/>
  <c r="BB64" i="8"/>
  <c r="BM64" i="8"/>
  <c r="AB64" i="8"/>
  <c r="BH64" i="8"/>
  <c r="AR64" i="8"/>
  <c r="BC64" i="8"/>
  <c r="BL64" i="8"/>
  <c r="BJ64" i="8"/>
  <c r="AQ64" i="8"/>
  <c r="BO64" i="8"/>
  <c r="AQ54" i="8"/>
  <c r="AY54" i="8"/>
  <c r="AI54" i="8"/>
  <c r="AM54" i="8"/>
  <c r="AU54" i="8"/>
  <c r="AN54" i="8"/>
  <c r="AP54" i="8"/>
  <c r="BF54" i="8"/>
  <c r="AG54" i="8"/>
  <c r="AL54" i="8"/>
  <c r="BA54" i="8"/>
  <c r="BC54" i="8"/>
  <c r="BK54" i="8"/>
  <c r="AJ54" i="8"/>
  <c r="AE54" i="8" s="1"/>
  <c r="AW54" i="8"/>
  <c r="BH54" i="8"/>
  <c r="AF54" i="8"/>
  <c r="AH54" i="8"/>
  <c r="AK54" i="8"/>
  <c r="AZ54" i="8"/>
  <c r="BG54" i="8"/>
  <c r="AO54" i="8"/>
  <c r="BB54" i="8"/>
  <c r="AV54" i="8"/>
  <c r="BJ54" i="8"/>
  <c r="AR54" i="8"/>
  <c r="BI54" i="8"/>
  <c r="BM54" i="8"/>
  <c r="AB54" i="8"/>
  <c r="AX54" i="8"/>
  <c r="BD54" i="8"/>
  <c r="BO54" i="8"/>
  <c r="AT54" i="8"/>
  <c r="BL54" i="8"/>
  <c r="BE54" i="8"/>
  <c r="BN54" i="8"/>
  <c r="AS54" i="8"/>
  <c r="AQ62" i="8"/>
  <c r="AY62" i="8"/>
  <c r="AI62" i="8"/>
  <c r="AM62" i="8"/>
  <c r="AU62" i="8"/>
  <c r="AW62" i="8"/>
  <c r="BF62" i="8"/>
  <c r="AS62" i="8"/>
  <c r="BC62" i="8"/>
  <c r="BK62" i="8"/>
  <c r="AO62" i="8"/>
  <c r="BH62" i="8"/>
  <c r="AR62" i="8"/>
  <c r="AT62" i="8"/>
  <c r="BG62" i="8"/>
  <c r="AJ62" i="8"/>
  <c r="AE62" i="8" s="1"/>
  <c r="AX62" i="8"/>
  <c r="AP62" i="8"/>
  <c r="BD62" i="8"/>
  <c r="AG62" i="8"/>
  <c r="AL62" i="8"/>
  <c r="BA62" i="8"/>
  <c r="BM62" i="8"/>
  <c r="AB62" i="8"/>
  <c r="AN62" i="8"/>
  <c r="BL62" i="8"/>
  <c r="AF62" i="8"/>
  <c r="BE62" i="8"/>
  <c r="AV62" i="8"/>
  <c r="BJ62" i="8"/>
  <c r="BB62" i="8"/>
  <c r="BO62" i="8"/>
  <c r="AH62" i="8"/>
  <c r="BN62" i="8"/>
  <c r="BI62" i="8"/>
  <c r="AZ62" i="8"/>
  <c r="AK62" i="8"/>
  <c r="AF57" i="8"/>
  <c r="AR57" i="8"/>
  <c r="AZ57" i="8"/>
  <c r="AJ57" i="8"/>
  <c r="AE57" i="8" s="1"/>
  <c r="AN57" i="8"/>
  <c r="AV57" i="8"/>
  <c r="AX57" i="8"/>
  <c r="BG57" i="8"/>
  <c r="AT57" i="8"/>
  <c r="BD57" i="8"/>
  <c r="AP57" i="8"/>
  <c r="AS57" i="8"/>
  <c r="AU57" i="8"/>
  <c r="BH57" i="8"/>
  <c r="AW57" i="8"/>
  <c r="AO57" i="8"/>
  <c r="BE57" i="8"/>
  <c r="BL57" i="8"/>
  <c r="AB57" i="8"/>
  <c r="AK57" i="8"/>
  <c r="BB57" i="8"/>
  <c r="BN57" i="8"/>
  <c r="AQ57" i="8"/>
  <c r="BK57" i="8"/>
  <c r="BM57" i="8"/>
  <c r="BF57" i="8"/>
  <c r="BJ57" i="8"/>
  <c r="AM57" i="8"/>
  <c r="AY57" i="8"/>
  <c r="BC57" i="8"/>
  <c r="AH57" i="8"/>
  <c r="AL57" i="8"/>
  <c r="BO57" i="8"/>
  <c r="AG57" i="8"/>
  <c r="BA57" i="8"/>
  <c r="AI57" i="8"/>
  <c r="BI57" i="8"/>
  <c r="AQ70" i="8"/>
  <c r="AY70" i="8"/>
  <c r="AI70" i="8"/>
  <c r="AM70" i="8"/>
  <c r="AU70" i="8"/>
  <c r="AO70" i="8"/>
  <c r="BF70" i="8"/>
  <c r="AF70" i="8"/>
  <c r="AH70" i="8"/>
  <c r="AK70" i="8"/>
  <c r="AZ70" i="8"/>
  <c r="BC70" i="8"/>
  <c r="BK70" i="8"/>
  <c r="AV70" i="8"/>
  <c r="AX70" i="8"/>
  <c r="BH70" i="8"/>
  <c r="AG70" i="8"/>
  <c r="AL70" i="8"/>
  <c r="BG70" i="8"/>
  <c r="AN70" i="8"/>
  <c r="BB70" i="8"/>
  <c r="AJ70" i="8"/>
  <c r="AE70" i="8" s="1"/>
  <c r="BM70" i="8"/>
  <c r="AW70" i="8"/>
  <c r="BD70" i="8"/>
  <c r="BL70" i="8"/>
  <c r="AP70" i="8"/>
  <c r="BI70" i="8"/>
  <c r="BO70" i="8"/>
  <c r="BA70" i="8"/>
  <c r="AR70" i="8"/>
  <c r="BE70" i="8"/>
  <c r="BN70" i="8"/>
  <c r="AB70" i="8"/>
  <c r="AS70" i="8"/>
  <c r="AT70" i="8"/>
  <c r="BJ70" i="8"/>
  <c r="B53" i="8"/>
  <c r="AG68" i="8"/>
  <c r="AK68" i="8"/>
  <c r="AS68" i="8"/>
  <c r="AO68" i="8"/>
  <c r="AW68" i="8"/>
  <c r="AF68" i="8"/>
  <c r="AX68" i="8"/>
  <c r="AZ68" i="8"/>
  <c r="BH68" i="8"/>
  <c r="AJ68" i="8"/>
  <c r="AE68" i="8" s="1"/>
  <c r="AT68" i="8"/>
  <c r="AV68" i="8"/>
  <c r="BE68" i="8"/>
  <c r="AP68" i="8"/>
  <c r="AR68" i="8"/>
  <c r="BB68" i="8"/>
  <c r="AU68" i="8"/>
  <c r="BA68" i="8"/>
  <c r="BI68" i="8"/>
  <c r="AY68" i="8"/>
  <c r="BM68" i="8"/>
  <c r="AQ68" i="8"/>
  <c r="BF68" i="8"/>
  <c r="BJ68" i="8"/>
  <c r="AH68" i="8"/>
  <c r="AM68" i="8"/>
  <c r="BC68" i="8"/>
  <c r="BO68" i="8"/>
  <c r="BK68" i="8"/>
  <c r="BN68" i="8"/>
  <c r="BL68" i="8"/>
  <c r="BD68" i="8"/>
  <c r="AB68" i="8"/>
  <c r="AN68" i="8"/>
  <c r="AI68" i="8"/>
  <c r="BG68" i="8"/>
  <c r="AL68" i="8"/>
  <c r="AH79" i="8"/>
  <c r="AL79" i="8"/>
  <c r="AT79" i="8"/>
  <c r="AP79" i="8"/>
  <c r="AX79" i="8"/>
  <c r="AF79" i="8"/>
  <c r="AK79" i="8"/>
  <c r="AZ79" i="8"/>
  <c r="BA79" i="8"/>
  <c r="BI79" i="8"/>
  <c r="AV79" i="8"/>
  <c r="BF79" i="8"/>
  <c r="AJ79" i="8"/>
  <c r="AE79" i="8" s="1"/>
  <c r="AR79" i="8"/>
  <c r="BC79" i="8"/>
  <c r="AU79" i="8"/>
  <c r="AW79" i="8"/>
  <c r="BB79" i="8"/>
  <c r="BJ79" i="8"/>
  <c r="AG79" i="8"/>
  <c r="BN79" i="8"/>
  <c r="AS79" i="8"/>
  <c r="BG79" i="8"/>
  <c r="AO79" i="8"/>
  <c r="BD79" i="8"/>
  <c r="AQ79" i="8"/>
  <c r="BK79" i="8"/>
  <c r="BO79" i="8"/>
  <c r="AI79" i="8"/>
  <c r="BH79" i="8"/>
  <c r="BM79" i="8"/>
  <c r="AB79" i="8"/>
  <c r="AY79" i="8"/>
  <c r="BE79" i="8"/>
  <c r="AM79" i="8"/>
  <c r="BL79" i="8"/>
  <c r="AN79" i="8"/>
  <c r="AG60" i="8"/>
  <c r="AK60" i="8"/>
  <c r="AS60" i="8"/>
  <c r="BA60" i="8"/>
  <c r="AO60" i="8"/>
  <c r="AW60" i="8"/>
  <c r="AQ60" i="8"/>
  <c r="BH60" i="8"/>
  <c r="AH60" i="8"/>
  <c r="AM60" i="8"/>
  <c r="BE60" i="8"/>
  <c r="AF60" i="8"/>
  <c r="AX60" i="8"/>
  <c r="AZ60" i="8"/>
  <c r="BB60" i="8"/>
  <c r="AI60" i="8"/>
  <c r="AL60" i="8"/>
  <c r="AN60" i="8"/>
  <c r="BI60" i="8"/>
  <c r="AP60" i="8"/>
  <c r="BD60" i="8"/>
  <c r="BM60" i="8"/>
  <c r="AB60" i="8"/>
  <c r="BO60" i="8"/>
  <c r="AY60" i="8"/>
  <c r="BF60" i="8"/>
  <c r="BN60" i="8"/>
  <c r="AV60" i="8"/>
  <c r="BJ60" i="8"/>
  <c r="AJ60" i="8"/>
  <c r="AE60" i="8" s="1"/>
  <c r="AU60" i="8"/>
  <c r="AR60" i="8"/>
  <c r="BL60" i="8"/>
  <c r="BC60" i="8"/>
  <c r="BK60" i="8"/>
  <c r="BG60" i="8"/>
  <c r="AT60" i="8"/>
  <c r="AJ69" i="8"/>
  <c r="AE69" i="8" s="1"/>
  <c r="AN69" i="8"/>
  <c r="AV69" i="8"/>
  <c r="AF69" i="8"/>
  <c r="AR69" i="8"/>
  <c r="AZ69" i="8"/>
  <c r="AH69" i="8"/>
  <c r="AK69" i="8"/>
  <c r="AM69" i="8"/>
  <c r="BC69" i="8"/>
  <c r="AX69" i="8"/>
  <c r="BH69" i="8"/>
  <c r="AT69" i="8"/>
  <c r="BE69" i="8"/>
  <c r="AW69" i="8"/>
  <c r="AY69" i="8"/>
  <c r="BD69" i="8"/>
  <c r="AI69" i="8"/>
  <c r="AU69" i="8"/>
  <c r="BM69" i="8"/>
  <c r="AQ69" i="8"/>
  <c r="BF69" i="8"/>
  <c r="BJ69" i="8"/>
  <c r="AS69" i="8"/>
  <c r="BA69" i="8"/>
  <c r="AP69" i="8"/>
  <c r="BI69" i="8"/>
  <c r="BO69" i="8"/>
  <c r="AG69" i="8"/>
  <c r="BL69" i="8"/>
  <c r="AO69" i="8"/>
  <c r="BK69" i="8"/>
  <c r="AL69" i="8"/>
  <c r="BG69" i="8"/>
  <c r="BB69" i="8"/>
  <c r="BN69" i="8"/>
  <c r="AB69" i="8"/>
  <c r="AJ53" i="8"/>
  <c r="AE53" i="8" s="1"/>
  <c r="AN53" i="8"/>
  <c r="AV53" i="8"/>
  <c r="AF53" i="8"/>
  <c r="AR53" i="8"/>
  <c r="AZ53" i="8"/>
  <c r="AG53" i="8"/>
  <c r="AI53" i="8"/>
  <c r="AL53" i="8"/>
  <c r="BA53" i="8"/>
  <c r="BC53" i="8"/>
  <c r="AW53" i="8"/>
  <c r="AY53" i="8"/>
  <c r="BH53" i="8"/>
  <c r="AS53" i="8"/>
  <c r="AU53" i="8"/>
  <c r="BE53" i="8"/>
  <c r="AX53" i="8"/>
  <c r="BD53" i="8"/>
  <c r="BL53" i="8"/>
  <c r="AK53" i="8"/>
  <c r="BJ53" i="8"/>
  <c r="BI53" i="8"/>
  <c r="BM53" i="8"/>
  <c r="BF53" i="8"/>
  <c r="BK53" i="8"/>
  <c r="AT53" i="8"/>
  <c r="AB53" i="8"/>
  <c r="BO53" i="8"/>
  <c r="AM53" i="8"/>
  <c r="BG53" i="8"/>
  <c r="AH53" i="8"/>
  <c r="AP53" i="8"/>
  <c r="BN53" i="8"/>
  <c r="BB53" i="8"/>
  <c r="AO53" i="8"/>
  <c r="AQ53" i="8"/>
  <c r="A56" i="8"/>
  <c r="E52" i="8"/>
  <c r="M52" i="8"/>
  <c r="F52" i="8"/>
  <c r="N52" i="8"/>
  <c r="G52" i="8"/>
  <c r="O52" i="8"/>
  <c r="J52" i="8"/>
  <c r="R52" i="8"/>
  <c r="L52" i="8"/>
  <c r="P52" i="8"/>
  <c r="Q52" i="8"/>
  <c r="H52" i="8"/>
  <c r="C52" i="8"/>
  <c r="K52" i="8"/>
  <c r="S52" i="8"/>
  <c r="I52" i="8"/>
  <c r="D52" i="8"/>
  <c r="AC51" i="8"/>
  <c r="AH71" i="8"/>
  <c r="AL71" i="8"/>
  <c r="AT71" i="8"/>
  <c r="AP71" i="8"/>
  <c r="AX71" i="8"/>
  <c r="AJ71" i="8"/>
  <c r="AE71" i="8" s="1"/>
  <c r="AQ71" i="8"/>
  <c r="AS71" i="8"/>
  <c r="BA71" i="8"/>
  <c r="BI71" i="8"/>
  <c r="AM71" i="8"/>
  <c r="AO71" i="8"/>
  <c r="BF71" i="8"/>
  <c r="AF71" i="8"/>
  <c r="AK71" i="8"/>
  <c r="AZ71" i="8"/>
  <c r="BC71" i="8"/>
  <c r="AI71" i="8"/>
  <c r="AN71" i="8"/>
  <c r="BB71" i="8"/>
  <c r="BJ71" i="8"/>
  <c r="AR71" i="8"/>
  <c r="BE71" i="8"/>
  <c r="BN71" i="8"/>
  <c r="AY71" i="8"/>
  <c r="AU71" i="8"/>
  <c r="AG71" i="8"/>
  <c r="BG71" i="8"/>
  <c r="BO71" i="8"/>
  <c r="AB71" i="8"/>
  <c r="AW71" i="8"/>
  <c r="BD71" i="8"/>
  <c r="BL71" i="8"/>
  <c r="BH71" i="8"/>
  <c r="BK71" i="8"/>
  <c r="AV71" i="8"/>
  <c r="BM71" i="8"/>
  <c r="AF49" i="8"/>
  <c r="AR49" i="8"/>
  <c r="AZ49" i="8"/>
  <c r="AJ49" i="8"/>
  <c r="AE49" i="8" s="1"/>
  <c r="AN49" i="8"/>
  <c r="AV49" i="8"/>
  <c r="AO49" i="8"/>
  <c r="AQ49" i="8"/>
  <c r="BG49" i="8"/>
  <c r="AH49" i="8"/>
  <c r="AK49" i="8"/>
  <c r="AM49" i="8"/>
  <c r="BD49" i="8"/>
  <c r="BL49" i="8"/>
  <c r="AX49" i="8"/>
  <c r="BI49" i="8"/>
  <c r="AG49" i="8"/>
  <c r="AI49" i="8"/>
  <c r="AL49" i="8"/>
  <c r="BA49" i="8"/>
  <c r="BH49" i="8"/>
  <c r="BC49" i="8"/>
  <c r="AY49" i="8"/>
  <c r="AB49" i="8"/>
  <c r="AU49" i="8"/>
  <c r="BN49" i="8"/>
  <c r="AW49" i="8"/>
  <c r="BE49" i="8"/>
  <c r="BM49" i="8"/>
  <c r="AT49" i="8"/>
  <c r="AS49" i="8"/>
  <c r="BB49" i="8"/>
  <c r="AP49" i="8"/>
  <c r="BJ49" i="8"/>
  <c r="BO49" i="8"/>
  <c r="BF49" i="8"/>
  <c r="BK49" i="8"/>
  <c r="N4" i="8"/>
  <c r="AF65" i="8"/>
  <c r="AR65" i="8"/>
  <c r="AZ65" i="8"/>
  <c r="AJ65" i="8"/>
  <c r="AE65" i="8" s="1"/>
  <c r="AN65" i="8"/>
  <c r="AV65" i="8"/>
  <c r="AP65" i="8"/>
  <c r="BG65" i="8"/>
  <c r="AG65" i="8"/>
  <c r="AI65" i="8"/>
  <c r="AL65" i="8"/>
  <c r="BD65" i="8"/>
  <c r="AW65" i="8"/>
  <c r="AY65" i="8"/>
  <c r="BA65" i="8"/>
  <c r="AH65" i="8"/>
  <c r="AK65" i="8"/>
  <c r="AM65" i="8"/>
  <c r="BH65" i="8"/>
  <c r="AQ65" i="8"/>
  <c r="BC65" i="8"/>
  <c r="BI65" i="8"/>
  <c r="BJ65" i="8"/>
  <c r="BL65" i="8"/>
  <c r="AX65" i="8"/>
  <c r="AB65" i="8"/>
  <c r="AT65" i="8"/>
  <c r="BN65" i="8"/>
  <c r="BE65" i="8"/>
  <c r="BM65" i="8"/>
  <c r="BK65" i="8"/>
  <c r="AO65" i="8"/>
  <c r="AU65" i="8"/>
  <c r="BO65" i="8"/>
  <c r="BF65" i="8"/>
  <c r="AS65" i="8"/>
  <c r="BB65" i="8"/>
  <c r="AG52" i="8"/>
  <c r="AK52" i="8"/>
  <c r="AS52" i="8"/>
  <c r="BA52" i="8"/>
  <c r="AO52" i="8"/>
  <c r="AW52" i="8"/>
  <c r="AY52" i="8"/>
  <c r="BH52" i="8"/>
  <c r="AU52" i="8"/>
  <c r="BE52" i="8"/>
  <c r="AQ52" i="8"/>
  <c r="BB52" i="8"/>
  <c r="AJ52" i="8"/>
  <c r="AE52" i="8" s="1"/>
  <c r="AT52" i="8"/>
  <c r="AV52" i="8"/>
  <c r="BI52" i="8"/>
  <c r="AF52" i="8"/>
  <c r="AZ52" i="8"/>
  <c r="BM52" i="8"/>
  <c r="AB52" i="8"/>
  <c r="AR52" i="8"/>
  <c r="BF52" i="8"/>
  <c r="BK52" i="8"/>
  <c r="AI52" i="8"/>
  <c r="AN52" i="8"/>
  <c r="BC52" i="8"/>
  <c r="BO52" i="8"/>
  <c r="AP52" i="8"/>
  <c r="BL52" i="8"/>
  <c r="BN52" i="8"/>
  <c r="AM52" i="8"/>
  <c r="BG52" i="8"/>
  <c r="AL52" i="8"/>
  <c r="AX52" i="8"/>
  <c r="BD52" i="8"/>
  <c r="BJ52" i="8"/>
  <c r="AH52" i="8"/>
  <c r="N6" i="8" l="1"/>
  <c r="O8" i="8"/>
  <c r="P8" i="8"/>
  <c r="P6" i="8"/>
  <c r="O6" i="8"/>
  <c r="O4" i="8"/>
  <c r="N8" i="8"/>
  <c r="AM39" i="8"/>
  <c r="AM40" i="8"/>
  <c r="I8" i="8"/>
  <c r="J6" i="8"/>
  <c r="I6" i="8"/>
  <c r="I4" i="8"/>
  <c r="J8" i="8"/>
  <c r="H6" i="8"/>
  <c r="H8" i="8"/>
  <c r="BO40" i="8"/>
  <c r="BO39" i="8"/>
  <c r="AK39" i="8"/>
  <c r="AK40" i="8"/>
  <c r="BL39" i="8"/>
  <c r="BL40" i="8"/>
  <c r="AG39" i="8"/>
  <c r="AG40" i="8"/>
  <c r="AF39" i="8"/>
  <c r="AF40" i="8"/>
  <c r="G50" i="8"/>
  <c r="O50" i="8"/>
  <c r="H50" i="8"/>
  <c r="P50" i="8"/>
  <c r="I50" i="8"/>
  <c r="Q50" i="8"/>
  <c r="D50" i="8"/>
  <c r="L50" i="8"/>
  <c r="F50" i="8"/>
  <c r="J50" i="8"/>
  <c r="K50" i="8"/>
  <c r="R50" i="8"/>
  <c r="M50" i="8"/>
  <c r="N50" i="8"/>
  <c r="S50" i="8"/>
  <c r="E50" i="8"/>
  <c r="C50" i="8"/>
  <c r="AW39" i="8"/>
  <c r="AW40" i="8"/>
  <c r="A57" i="8"/>
  <c r="I48" i="8"/>
  <c r="Q48" i="8"/>
  <c r="J48" i="8"/>
  <c r="R48" i="8"/>
  <c r="C48" i="8"/>
  <c r="K48" i="8"/>
  <c r="S48" i="8"/>
  <c r="F48" i="8"/>
  <c r="N48" i="8"/>
  <c r="E48" i="8"/>
  <c r="G48" i="8"/>
  <c r="H48" i="8"/>
  <c r="O48" i="8"/>
  <c r="D48" i="8"/>
  <c r="P48" i="8"/>
  <c r="L48" i="8"/>
  <c r="M48" i="8"/>
  <c r="AQ39" i="8"/>
  <c r="AQ40" i="8"/>
  <c r="AP39" i="8"/>
  <c r="AP40" i="8"/>
  <c r="AN39" i="8"/>
  <c r="AN40" i="8"/>
  <c r="BN39" i="8"/>
  <c r="BN40" i="8"/>
  <c r="BM40" i="8"/>
  <c r="BM39" i="8"/>
  <c r="AO39" i="8"/>
  <c r="AO40" i="8"/>
  <c r="B6" i="8"/>
  <c r="D8" i="8"/>
  <c r="C4" i="8"/>
  <c r="B8" i="8"/>
  <c r="C8" i="8"/>
  <c r="D6" i="8"/>
  <c r="C6" i="8"/>
  <c r="AJ39" i="8"/>
  <c r="AJ40" i="8"/>
  <c r="AE45" i="8"/>
  <c r="AX39" i="8"/>
  <c r="AX40" i="8"/>
  <c r="BH39" i="8"/>
  <c r="BH40" i="8"/>
  <c r="BE40" i="8"/>
  <c r="BE39" i="8"/>
  <c r="BC39" i="8"/>
  <c r="BC40" i="8"/>
  <c r="BJ39" i="8"/>
  <c r="BJ40" i="8"/>
  <c r="AH39" i="8"/>
  <c r="AH40" i="8"/>
  <c r="D49" i="8"/>
  <c r="L49" i="8"/>
  <c r="E49" i="8"/>
  <c r="M49" i="8"/>
  <c r="F49" i="8"/>
  <c r="N49" i="8"/>
  <c r="I49" i="8"/>
  <c r="Q49" i="8"/>
  <c r="O49" i="8"/>
  <c r="P49" i="8"/>
  <c r="R49" i="8"/>
  <c r="H49" i="8"/>
  <c r="C49" i="8"/>
  <c r="G49" i="8"/>
  <c r="J49" i="8"/>
  <c r="K49" i="8"/>
  <c r="S49" i="8"/>
  <c r="BF39" i="8"/>
  <c r="BF40" i="8"/>
  <c r="BB39" i="8"/>
  <c r="BB40" i="8"/>
  <c r="BG39" i="8"/>
  <c r="BG40" i="8"/>
  <c r="AL39" i="8"/>
  <c r="AL40" i="8"/>
  <c r="AZ39" i="8"/>
  <c r="AZ40" i="8"/>
  <c r="M8" i="8"/>
  <c r="K6" i="8"/>
  <c r="L6" i="8"/>
  <c r="K8" i="8"/>
  <c r="L4" i="8"/>
  <c r="L8" i="8"/>
  <c r="M6" i="8"/>
  <c r="BD39" i="8"/>
  <c r="BD40" i="8"/>
  <c r="AV39" i="8"/>
  <c r="AV40" i="8"/>
  <c r="H53" i="8"/>
  <c r="P53" i="8"/>
  <c r="I53" i="8"/>
  <c r="Q53" i="8"/>
  <c r="J53" i="8"/>
  <c r="R53" i="8"/>
  <c r="E53" i="8"/>
  <c r="M53" i="8"/>
  <c r="G53" i="8"/>
  <c r="K53" i="8"/>
  <c r="L53" i="8"/>
  <c r="C53" i="8"/>
  <c r="S53" i="8"/>
  <c r="D53" i="8"/>
  <c r="F53" i="8"/>
  <c r="N53" i="8"/>
  <c r="O53" i="8"/>
  <c r="F6" i="8"/>
  <c r="E8" i="8"/>
  <c r="F8" i="8"/>
  <c r="G8" i="8"/>
  <c r="E6" i="8"/>
  <c r="F4" i="8"/>
  <c r="G6" i="8"/>
  <c r="BK40" i="8"/>
  <c r="BK39" i="8"/>
  <c r="AS39" i="8"/>
  <c r="AS40" i="8"/>
  <c r="BA39" i="8"/>
  <c r="BA40" i="8"/>
  <c r="AT39" i="8"/>
  <c r="AT40" i="8"/>
  <c r="J51" i="8"/>
  <c r="R51" i="8"/>
  <c r="C51" i="8"/>
  <c r="K51" i="8"/>
  <c r="S51" i="8"/>
  <c r="D51" i="8"/>
  <c r="L51" i="8"/>
  <c r="G51" i="8"/>
  <c r="O51" i="8"/>
  <c r="Q51" i="8"/>
  <c r="E51" i="8"/>
  <c r="F51" i="8"/>
  <c r="M51" i="8"/>
  <c r="P51" i="8"/>
  <c r="H51" i="8"/>
  <c r="I51" i="8"/>
  <c r="N51" i="8"/>
  <c r="AC52" i="8"/>
  <c r="E9" i="8"/>
  <c r="B9" i="8"/>
  <c r="B54" i="8"/>
  <c r="AY39" i="8"/>
  <c r="AY40" i="8"/>
  <c r="BI39" i="8"/>
  <c r="BI40" i="8"/>
  <c r="AU40" i="8"/>
  <c r="AU39" i="8"/>
  <c r="AI39" i="8"/>
  <c r="AI40" i="8"/>
  <c r="AR39" i="8"/>
  <c r="AR40" i="8"/>
  <c r="BO41" i="8" l="1"/>
  <c r="BO43" i="8" s="1"/>
  <c r="AU41" i="8"/>
  <c r="AU43" i="8" s="1"/>
  <c r="AO41" i="8"/>
  <c r="AO43" i="8" s="1"/>
  <c r="AP41" i="8"/>
  <c r="AP43" i="8" s="1"/>
  <c r="AG41" i="8"/>
  <c r="AG43" i="8" s="1"/>
  <c r="AI41" i="8"/>
  <c r="AI43" i="8" s="1"/>
  <c r="BG41" i="8"/>
  <c r="BG43" i="8" s="1"/>
  <c r="BA41" i="8"/>
  <c r="BA43" i="8" s="1"/>
  <c r="BD41" i="8"/>
  <c r="BD43" i="8" s="1"/>
  <c r="BK41" i="8"/>
  <c r="BK43" i="8" s="1"/>
  <c r="BM41" i="8"/>
  <c r="BM43" i="8" s="1"/>
  <c r="C13" i="8"/>
  <c r="C11" i="8"/>
  <c r="B13" i="8"/>
  <c r="D13" i="8"/>
  <c r="C9" i="8"/>
  <c r="B11" i="8"/>
  <c r="D11" i="8"/>
  <c r="AV41" i="8"/>
  <c r="AV43" i="8" s="1"/>
  <c r="AN41" i="8"/>
  <c r="AN43" i="8" s="1"/>
  <c r="BB41" i="8"/>
  <c r="BB43" i="8" s="1"/>
  <c r="AH41" i="8"/>
  <c r="AH43" i="8" s="1"/>
  <c r="BH41" i="8"/>
  <c r="BH43" i="8" s="1"/>
  <c r="AW41" i="8"/>
  <c r="AW43" i="8" s="1"/>
  <c r="BL41" i="8"/>
  <c r="BL43" i="8" s="1"/>
  <c r="AZ41" i="8"/>
  <c r="AZ43" i="8" s="1"/>
  <c r="BF41" i="8"/>
  <c r="BF43" i="8" s="1"/>
  <c r="BJ41" i="8"/>
  <c r="BJ43" i="8" s="1"/>
  <c r="BN41" i="8"/>
  <c r="BN43" i="8" s="1"/>
  <c r="AS41" i="8"/>
  <c r="AS43" i="8" s="1"/>
  <c r="AE40" i="8"/>
  <c r="AE39" i="8"/>
  <c r="AQ41" i="8"/>
  <c r="AQ43" i="8" s="1"/>
  <c r="G11" i="8"/>
  <c r="G13" i="8"/>
  <c r="E11" i="8"/>
  <c r="F9" i="8"/>
  <c r="F11" i="8"/>
  <c r="F13" i="8"/>
  <c r="E13" i="8"/>
  <c r="AY41" i="8"/>
  <c r="AY43" i="8" s="1"/>
  <c r="C54" i="8"/>
  <c r="K54" i="8"/>
  <c r="S54" i="8"/>
  <c r="D54" i="8"/>
  <c r="L54" i="8"/>
  <c r="E54" i="8"/>
  <c r="M54" i="8"/>
  <c r="H54" i="8"/>
  <c r="P54" i="8"/>
  <c r="R54" i="8"/>
  <c r="F54" i="8"/>
  <c r="G54" i="8"/>
  <c r="N54" i="8"/>
  <c r="O54" i="8"/>
  <c r="Q54" i="8"/>
  <c r="I54" i="8"/>
  <c r="J54" i="8"/>
  <c r="AX41" i="8"/>
  <c r="AX43" i="8" s="1"/>
  <c r="AL41" i="8"/>
  <c r="AL43" i="8" s="1"/>
  <c r="BC41" i="8"/>
  <c r="BC43" i="8" s="1"/>
  <c r="AF41" i="8"/>
  <c r="AF43" i="8" s="1"/>
  <c r="AR41" i="8"/>
  <c r="AR43" i="8" s="1"/>
  <c r="AT41" i="8"/>
  <c r="AT43" i="8" s="1"/>
  <c r="AK41" i="8"/>
  <c r="AK43" i="8" s="1"/>
  <c r="AC53" i="8"/>
  <c r="H9" i="8"/>
  <c r="B55" i="8"/>
  <c r="BI41" i="8"/>
  <c r="BI43" i="8" s="1"/>
  <c r="BE41" i="8"/>
  <c r="BE43" i="8" s="1"/>
  <c r="AJ41" i="8"/>
  <c r="AJ43" i="8" s="1"/>
  <c r="A58" i="8"/>
  <c r="AM41" i="8"/>
  <c r="AM43" i="8" s="1"/>
  <c r="Z41" i="8" l="1"/>
  <c r="Y57" i="8" s="1"/>
  <c r="A59" i="8"/>
  <c r="H11" i="8"/>
  <c r="H13" i="8"/>
  <c r="I13" i="8"/>
  <c r="J13" i="8"/>
  <c r="I9" i="8"/>
  <c r="J11" i="8"/>
  <c r="I11" i="8"/>
  <c r="F55" i="8"/>
  <c r="N55" i="8"/>
  <c r="G55" i="8"/>
  <c r="O55" i="8"/>
  <c r="H55" i="8"/>
  <c r="P55" i="8"/>
  <c r="C55" i="8"/>
  <c r="K55" i="8"/>
  <c r="S55" i="8"/>
  <c r="M55" i="8"/>
  <c r="Q55" i="8"/>
  <c r="R55" i="8"/>
  <c r="I55" i="8"/>
  <c r="D55" i="8"/>
  <c r="L55" i="8"/>
  <c r="E55" i="8"/>
  <c r="J55" i="8"/>
  <c r="AE41" i="8"/>
  <c r="AE43" i="8" s="1"/>
  <c r="AC54" i="8"/>
  <c r="B56" i="8"/>
  <c r="Y56" i="8" l="1"/>
  <c r="Y63" i="8"/>
  <c r="Y51" i="8"/>
  <c r="Y54" i="8"/>
  <c r="Y59" i="8"/>
  <c r="Y53" i="8"/>
  <c r="Y47" i="8"/>
  <c r="Y62" i="8"/>
  <c r="Z42" i="8"/>
  <c r="Y58" i="8"/>
  <c r="Y52" i="8"/>
  <c r="Y50" i="8"/>
  <c r="Y45" i="8"/>
  <c r="Y61" i="8"/>
  <c r="Y49" i="8"/>
  <c r="Y55" i="8"/>
  <c r="Y46" i="8"/>
  <c r="Y48" i="8"/>
  <c r="Y60" i="8"/>
  <c r="K9" i="8"/>
  <c r="I56" i="8"/>
  <c r="Q56" i="8"/>
  <c r="J56" i="8"/>
  <c r="R56" i="8"/>
  <c r="C56" i="8"/>
  <c r="K56" i="8"/>
  <c r="S56" i="8"/>
  <c r="F56" i="8"/>
  <c r="N56" i="8"/>
  <c r="H56" i="8"/>
  <c r="L56" i="8"/>
  <c r="M56" i="8"/>
  <c r="D56" i="8"/>
  <c r="E56" i="8"/>
  <c r="G56" i="8"/>
  <c r="O56" i="8"/>
  <c r="P56" i="8"/>
  <c r="A60" i="8"/>
  <c r="AC55" i="8"/>
  <c r="B57" i="8"/>
  <c r="Y64" i="8" l="1"/>
  <c r="Y65" i="8" s="1"/>
  <c r="Y66" i="8" s="1"/>
  <c r="Y67" i="8" s="1"/>
  <c r="Y68" i="8" s="1"/>
  <c r="Y69" i="8" s="1"/>
  <c r="Y70" i="8" s="1"/>
  <c r="Y71" i="8" s="1"/>
  <c r="Y72" i="8" s="1"/>
  <c r="Y73" i="8" s="1"/>
  <c r="Y74" i="8" s="1"/>
  <c r="Y75" i="8" s="1"/>
  <c r="Y76" i="8" s="1"/>
  <c r="Y77" i="8" s="1"/>
  <c r="Y78" i="8" s="1"/>
  <c r="Y79" i="8" s="1"/>
  <c r="Y80" i="8" s="1"/>
  <c r="K13" i="8"/>
  <c r="K11" i="8"/>
  <c r="L13" i="8"/>
  <c r="M13" i="8"/>
  <c r="L11" i="8"/>
  <c r="M11" i="8"/>
  <c r="L9" i="8"/>
  <c r="D57" i="8"/>
  <c r="L57" i="8"/>
  <c r="E57" i="8"/>
  <c r="M57" i="8"/>
  <c r="F57" i="8"/>
  <c r="N57" i="8"/>
  <c r="I57" i="8"/>
  <c r="Q57" i="8"/>
  <c r="C57" i="8"/>
  <c r="S57" i="8"/>
  <c r="G57" i="8"/>
  <c r="H57" i="8"/>
  <c r="O57" i="8"/>
  <c r="P57" i="8"/>
  <c r="R57" i="8"/>
  <c r="J57" i="8"/>
  <c r="K57" i="8"/>
  <c r="AC56" i="8"/>
  <c r="Q9" i="8"/>
  <c r="B58" i="8"/>
  <c r="A61" i="8"/>
  <c r="B59" i="8"/>
  <c r="A62" i="8" l="1"/>
  <c r="S13" i="8"/>
  <c r="S11" i="8"/>
  <c r="Q11" i="8"/>
  <c r="R11" i="8"/>
  <c r="R9" i="8"/>
  <c r="R13" i="8"/>
  <c r="Q13" i="8"/>
  <c r="AC57" i="8"/>
  <c r="J59" i="8"/>
  <c r="R59" i="8"/>
  <c r="C59" i="8"/>
  <c r="K59" i="8"/>
  <c r="S59" i="8"/>
  <c r="D59" i="8"/>
  <c r="L59" i="8"/>
  <c r="G59" i="8"/>
  <c r="O59" i="8"/>
  <c r="I59" i="8"/>
  <c r="M59" i="8"/>
  <c r="N59" i="8"/>
  <c r="E59" i="8"/>
  <c r="F59" i="8"/>
  <c r="H59" i="8"/>
  <c r="P59" i="8"/>
  <c r="Q59" i="8"/>
  <c r="G58" i="8"/>
  <c r="O58" i="8"/>
  <c r="H58" i="8"/>
  <c r="P58" i="8"/>
  <c r="I58" i="8"/>
  <c r="Q58" i="8"/>
  <c r="D58" i="8"/>
  <c r="L58" i="8"/>
  <c r="N58" i="8"/>
  <c r="R58" i="8"/>
  <c r="C58" i="8"/>
  <c r="S58" i="8"/>
  <c r="J58" i="8"/>
  <c r="E58" i="8"/>
  <c r="M58" i="8"/>
  <c r="K58" i="8"/>
  <c r="F58" i="8"/>
  <c r="AC58" i="8" l="1"/>
  <c r="AC59" i="8" s="1"/>
  <c r="AC60" i="8" s="1"/>
  <c r="AC61" i="8" s="1"/>
  <c r="AC62" i="8" s="1"/>
  <c r="AC63" i="8" s="1"/>
  <c r="AC64" i="8" s="1"/>
  <c r="AC65" i="8" s="1"/>
  <c r="AC66" i="8" s="1"/>
  <c r="AC67" i="8" s="1"/>
  <c r="AC68" i="8" s="1"/>
  <c r="AC69" i="8" s="1"/>
  <c r="AC70" i="8" s="1"/>
  <c r="AC71" i="8" s="1"/>
  <c r="AC72" i="8" s="1"/>
  <c r="AC73" i="8" s="1"/>
  <c r="AC74" i="8" s="1"/>
  <c r="AC75" i="8" s="1"/>
  <c r="AC76" i="8" s="1"/>
  <c r="AC77" i="8" s="1"/>
  <c r="AC78" i="8" s="1"/>
  <c r="AC79" i="8" s="1"/>
  <c r="AC80" i="8" s="1"/>
  <c r="B60" i="8"/>
  <c r="A63" i="8"/>
  <c r="B62" i="8"/>
  <c r="B61" i="8"/>
  <c r="C62" i="8" l="1"/>
  <c r="K62" i="8"/>
  <c r="S62" i="8"/>
  <c r="D62" i="8"/>
  <c r="L62" i="8"/>
  <c r="E62" i="8"/>
  <c r="M62" i="8"/>
  <c r="H62" i="8"/>
  <c r="P62" i="8"/>
  <c r="J62" i="8"/>
  <c r="N62" i="8"/>
  <c r="O62" i="8"/>
  <c r="F62" i="8"/>
  <c r="G62" i="8"/>
  <c r="I62" i="8"/>
  <c r="Q62" i="8"/>
  <c r="R62" i="8"/>
  <c r="H61" i="8"/>
  <c r="P61" i="8"/>
  <c r="I61" i="8"/>
  <c r="Q61" i="8"/>
  <c r="J61" i="8"/>
  <c r="R61" i="8"/>
  <c r="E61" i="8"/>
  <c r="M61" i="8"/>
  <c r="O61" i="8"/>
  <c r="C61" i="8"/>
  <c r="S61" i="8"/>
  <c r="D61" i="8"/>
  <c r="K61" i="8"/>
  <c r="F61" i="8"/>
  <c r="N61" i="8"/>
  <c r="L61" i="8"/>
  <c r="G61" i="8"/>
  <c r="A64" i="8"/>
  <c r="B63" i="8"/>
  <c r="E60" i="8"/>
  <c r="M60" i="8"/>
  <c r="F60" i="8"/>
  <c r="N60" i="8"/>
  <c r="G60" i="8"/>
  <c r="O60" i="8"/>
  <c r="J60" i="8"/>
  <c r="R60" i="8"/>
  <c r="D60" i="8"/>
  <c r="H60" i="8"/>
  <c r="I60" i="8"/>
  <c r="P60" i="8"/>
  <c r="Q60" i="8"/>
  <c r="S60" i="8"/>
  <c r="C60" i="8"/>
  <c r="K60" i="8"/>
  <c r="L60" i="8"/>
  <c r="K24" i="8"/>
  <c r="B111" i="8"/>
  <c r="B240" i="8"/>
  <c r="E14" i="8"/>
  <c r="B399" i="8"/>
  <c r="B217" i="8"/>
  <c r="B413" i="8"/>
  <c r="B112" i="8"/>
  <c r="B370" i="8"/>
  <c r="B273" i="8"/>
  <c r="B312" i="8"/>
  <c r="K14" i="8"/>
  <c r="B434" i="8"/>
  <c r="Q19" i="8"/>
  <c r="B388" i="8"/>
  <c r="B383" i="8"/>
  <c r="B540" i="8"/>
  <c r="B178" i="8"/>
  <c r="B366" i="8"/>
  <c r="B490" i="8"/>
  <c r="B255" i="8"/>
  <c r="B191" i="8"/>
  <c r="B411" i="8"/>
  <c r="B225" i="8"/>
  <c r="B458" i="8"/>
  <c r="B158" i="8"/>
  <c r="B180" i="8"/>
  <c r="B375" i="8"/>
  <c r="B419" i="8"/>
  <c r="B308" i="8"/>
  <c r="B390" i="8"/>
  <c r="B104" i="8"/>
  <c r="B346" i="8"/>
  <c r="B283" i="8"/>
  <c r="B499" i="8"/>
  <c r="B145" i="8"/>
  <c r="B417" i="8"/>
  <c r="B423" i="8"/>
  <c r="B140" i="8"/>
  <c r="B523" i="8"/>
  <c r="B349" i="8"/>
  <c r="B409" i="8"/>
  <c r="B94" i="8"/>
  <c r="B464" i="8"/>
  <c r="B522" i="8"/>
  <c r="B213" i="8"/>
  <c r="H19" i="8"/>
  <c r="B162" i="8"/>
  <c r="B478" i="8"/>
  <c r="B118" i="8"/>
  <c r="B103" i="8"/>
  <c r="B113" i="8"/>
  <c r="B290" i="8"/>
  <c r="B379" i="8"/>
  <c r="B245" i="8"/>
  <c r="B538" i="8"/>
  <c r="B149" i="8"/>
  <c r="B122" i="8"/>
  <c r="B367" i="8"/>
  <c r="B421" i="8"/>
  <c r="B14" i="8"/>
  <c r="B484" i="8"/>
  <c r="B489" i="8"/>
  <c r="B188" i="8"/>
  <c r="B164" i="8"/>
  <c r="B133" i="8"/>
  <c r="B472" i="8"/>
  <c r="B422" i="8"/>
  <c r="B279" i="8"/>
  <c r="B456" i="8"/>
  <c r="B437" i="8"/>
  <c r="B127" i="8"/>
  <c r="B376" i="8"/>
  <c r="B163" i="8"/>
  <c r="B29" i="8"/>
  <c r="B271" i="8"/>
  <c r="B256" i="8"/>
  <c r="B268" i="8"/>
  <c r="B141" i="8"/>
  <c r="B405" i="8"/>
  <c r="B142" i="8"/>
  <c r="B475" i="8"/>
  <c r="B333" i="8"/>
  <c r="B203" i="8"/>
  <c r="B408" i="8"/>
  <c r="B534" i="8"/>
  <c r="B361" i="8"/>
  <c r="B98" i="8"/>
  <c r="B369" i="8"/>
  <c r="B302" i="8"/>
  <c r="B518" i="8"/>
  <c r="B415" i="8"/>
  <c r="B391" i="8"/>
  <c r="B196" i="8"/>
  <c r="B147" i="8"/>
  <c r="B102" i="8"/>
  <c r="B453" i="8"/>
  <c r="B132" i="8"/>
  <c r="B460" i="8"/>
  <c r="B530" i="8"/>
  <c r="B109" i="8"/>
  <c r="B385" i="8"/>
  <c r="B248" i="8"/>
  <c r="B136" i="8"/>
  <c r="B416" i="8"/>
  <c r="B24" i="8"/>
  <c r="B352" i="8"/>
  <c r="B347" i="8"/>
  <c r="B469" i="8"/>
  <c r="Q24" i="8"/>
  <c r="B135" i="8"/>
  <c r="B265" i="8"/>
  <c r="B285" i="8"/>
  <c r="K29" i="8"/>
  <c r="B454" i="8"/>
  <c r="B412" i="8"/>
  <c r="B340" i="8"/>
  <c r="B137" i="8"/>
  <c r="B424" i="8"/>
  <c r="B219" i="8"/>
  <c r="B467" i="8"/>
  <c r="B171" i="8"/>
  <c r="B231" i="8"/>
  <c r="B450" i="8"/>
  <c r="B502" i="8"/>
  <c r="B176" i="8"/>
  <c r="B358" i="8"/>
  <c r="B441" i="8"/>
  <c r="B447" i="8"/>
  <c r="B457" i="8"/>
  <c r="B258" i="8"/>
  <c r="B239" i="8"/>
  <c r="Q29" i="8"/>
  <c r="B407" i="8"/>
  <c r="B101" i="8"/>
  <c r="B532" i="8"/>
  <c r="B546" i="8"/>
  <c r="B524" i="8"/>
  <c r="B483" i="8"/>
  <c r="B493" i="8"/>
  <c r="B224" i="8"/>
  <c r="B311" i="8"/>
  <c r="B97" i="8"/>
  <c r="B471" i="8"/>
  <c r="B521" i="8"/>
  <c r="B288" i="8"/>
  <c r="B527" i="8"/>
  <c r="B304" i="8"/>
  <c r="B500" i="8"/>
  <c r="B119" i="8"/>
  <c r="B350" i="8"/>
  <c r="B354" i="8"/>
  <c r="B272" i="8"/>
  <c r="B301" i="8"/>
  <c r="B305" i="8"/>
  <c r="B91" i="8"/>
  <c r="B165" i="8"/>
  <c r="B309" i="8"/>
  <c r="N19" i="8"/>
  <c r="N24" i="8"/>
  <c r="B237" i="8"/>
  <c r="B146" i="8"/>
  <c r="B491" i="8"/>
  <c r="B387" i="8"/>
  <c r="B173" i="8"/>
  <c r="B298" i="8"/>
  <c r="B262" i="8"/>
  <c r="B426" i="8"/>
  <c r="B519" i="8"/>
  <c r="B461" i="8"/>
  <c r="B511" i="8"/>
  <c r="B126" i="8"/>
  <c r="B123" i="8"/>
  <c r="B296" i="8"/>
  <c r="B230" i="8"/>
  <c r="B359" i="8"/>
  <c r="B404" i="8"/>
  <c r="B378" i="8"/>
  <c r="B433" i="8"/>
  <c r="B148" i="8"/>
  <c r="B363" i="8"/>
  <c r="B517" i="8"/>
  <c r="B278" i="8"/>
  <c r="B252" i="8"/>
  <c r="B134" i="8"/>
  <c r="B293" i="8"/>
  <c r="B392" i="8"/>
  <c r="B481" i="8"/>
  <c r="B95" i="8"/>
  <c r="E19" i="8"/>
  <c r="B143" i="8"/>
  <c r="B507" i="8"/>
  <c r="B198" i="8"/>
  <c r="B270" i="8"/>
  <c r="B439" i="8"/>
  <c r="B535" i="8"/>
  <c r="B431" i="8"/>
  <c r="B545" i="8"/>
  <c r="B244" i="8"/>
  <c r="B183" i="8"/>
  <c r="B495" i="8"/>
  <c r="B204" i="8"/>
  <c r="B144" i="8"/>
  <c r="B251" i="8"/>
  <c r="B193" i="8"/>
  <c r="H24" i="8"/>
  <c r="B442" i="8"/>
  <c r="B294" i="8"/>
  <c r="B396" i="8"/>
  <c r="B238" i="8"/>
  <c r="B177" i="8"/>
  <c r="B220" i="8"/>
  <c r="B209" i="8"/>
  <c r="B154" i="8"/>
  <c r="B374" i="8"/>
  <c r="B155" i="8"/>
  <c r="B222" i="8"/>
  <c r="B90" i="8"/>
  <c r="B131" i="8"/>
  <c r="B552" i="8"/>
  <c r="B200" i="8"/>
  <c r="B428" i="8"/>
  <c r="B195" i="8"/>
  <c r="B99" i="8"/>
  <c r="B276" i="8"/>
  <c r="B418" i="8"/>
  <c r="B105" i="8"/>
  <c r="B525" i="8"/>
  <c r="B438" i="8"/>
  <c r="B107" i="8"/>
  <c r="B371" i="8"/>
  <c r="B114" i="8"/>
  <c r="B528" i="8"/>
  <c r="B551" i="8"/>
  <c r="B299" i="8"/>
  <c r="B89" i="8"/>
  <c r="B480" i="8"/>
  <c r="B93" i="8"/>
  <c r="B206" i="8"/>
  <c r="B254" i="8"/>
  <c r="B87" i="8"/>
  <c r="B398" i="8"/>
  <c r="B549" i="8"/>
  <c r="E29" i="8"/>
  <c r="B125" i="8"/>
  <c r="B201" i="8"/>
  <c r="K19" i="8"/>
  <c r="B295" i="8"/>
  <c r="H14" i="8"/>
  <c r="B487" i="8"/>
  <c r="B537" i="8"/>
  <c r="B345" i="8"/>
  <c r="E24" i="8"/>
  <c r="B234" i="8"/>
  <c r="B292" i="8"/>
  <c r="B501" i="8"/>
  <c r="B512" i="8"/>
  <c r="B542" i="8"/>
  <c r="N9" i="8"/>
  <c r="B432" i="8"/>
  <c r="B482" i="8"/>
  <c r="B341" i="8"/>
  <c r="B88" i="8"/>
  <c r="B92" i="8"/>
  <c r="B216" i="8"/>
  <c r="B322" i="8"/>
  <c r="B310" i="8"/>
  <c r="B218" i="8"/>
  <c r="B172" i="8"/>
  <c r="B360" i="8"/>
  <c r="B320" i="8"/>
  <c r="B548" i="8"/>
  <c r="B323" i="8"/>
  <c r="B436" i="8"/>
  <c r="B474" i="8"/>
  <c r="B362" i="8"/>
  <c r="B445" i="8"/>
  <c r="B199" i="8"/>
  <c r="B274" i="8"/>
  <c r="B400" i="8"/>
  <c r="B377" i="8"/>
  <c r="B232" i="8"/>
  <c r="B529" i="8"/>
  <c r="B152" i="8"/>
  <c r="B448" i="8"/>
  <c r="B536" i="8"/>
  <c r="B440" i="8"/>
  <c r="B151" i="8"/>
  <c r="B364" i="8"/>
  <c r="B429" i="8"/>
  <c r="B116" i="8"/>
  <c r="Q14" i="8"/>
  <c r="B210" i="8"/>
  <c r="B167" i="8"/>
  <c r="B473" i="8"/>
  <c r="B187" i="8"/>
  <c r="B300" i="8"/>
  <c r="B221" i="8"/>
  <c r="B353" i="8"/>
  <c r="B321" i="8"/>
  <c r="B397" i="8"/>
  <c r="B85" i="8"/>
  <c r="B115" i="8"/>
  <c r="B150" i="8"/>
  <c r="B508" i="8"/>
  <c r="B550" i="8"/>
  <c r="B330" i="8"/>
  <c r="B214" i="8"/>
  <c r="B406" i="8"/>
  <c r="B515" i="8"/>
  <c r="B257" i="8"/>
  <c r="B226" i="8"/>
  <c r="B498" i="8"/>
  <c r="B504" i="8"/>
  <c r="B242" i="8"/>
  <c r="B339" i="8"/>
  <c r="B547" i="8"/>
  <c r="B403" i="8"/>
  <c r="B462" i="8"/>
  <c r="B205" i="8"/>
  <c r="B446" i="8"/>
  <c r="B516" i="8"/>
  <c r="B161" i="8"/>
  <c r="B393" i="8"/>
  <c r="B331" i="8"/>
  <c r="B356" i="8"/>
  <c r="B236" i="8"/>
  <c r="B355" i="8"/>
  <c r="B284" i="8"/>
  <c r="B314" i="8"/>
  <c r="B372" i="8"/>
  <c r="B179" i="8"/>
  <c r="B444" i="8"/>
  <c r="B449" i="8"/>
  <c r="B96" i="8"/>
  <c r="B246" i="8"/>
  <c r="B313" i="8"/>
  <c r="B425" i="8"/>
  <c r="B324" i="8"/>
  <c r="B207" i="8"/>
  <c r="B266" i="8"/>
  <c r="B175" i="8"/>
  <c r="B186" i="8"/>
  <c r="B402" i="8"/>
  <c r="B328" i="8"/>
  <c r="B303" i="8"/>
  <c r="B168" i="8"/>
  <c r="B510" i="8"/>
  <c r="B139" i="8"/>
  <c r="B435" i="8"/>
  <c r="B307" i="8"/>
  <c r="B496" i="8"/>
  <c r="B401" i="8"/>
  <c r="B465" i="8"/>
  <c r="B468" i="8"/>
  <c r="N29" i="8"/>
  <c r="B289" i="8"/>
  <c r="B430" i="8"/>
  <c r="B192" i="8"/>
  <c r="B332" i="8"/>
  <c r="B488" i="8"/>
  <c r="B520" i="8"/>
  <c r="B543" i="8"/>
  <c r="B174" i="8"/>
  <c r="B368" i="8"/>
  <c r="B281" i="8"/>
  <c r="B315" i="8"/>
  <c r="B121" i="8"/>
  <c r="B539" i="8"/>
  <c r="B129" i="8"/>
  <c r="B160" i="8"/>
  <c r="B182" i="8"/>
  <c r="B427" i="8"/>
  <c r="B215" i="8"/>
  <c r="B526" i="8"/>
  <c r="B84" i="8"/>
  <c r="B506" i="8"/>
  <c r="B227" i="8"/>
  <c r="B389" i="8"/>
  <c r="B316" i="8"/>
  <c r="B335" i="8"/>
  <c r="B153" i="8"/>
  <c r="B100" i="8"/>
  <c r="B197" i="8"/>
  <c r="B451" i="8"/>
  <c r="B513" i="8"/>
  <c r="B106" i="8"/>
  <c r="B223" i="8"/>
  <c r="B280" i="8"/>
  <c r="B130" i="8"/>
  <c r="B452" i="8"/>
  <c r="B211" i="8"/>
  <c r="B128" i="8"/>
  <c r="B503" i="8"/>
  <c r="B414" i="8"/>
  <c r="B169" i="8"/>
  <c r="B275" i="8"/>
  <c r="B348" i="8"/>
  <c r="B492" i="8"/>
  <c r="B184" i="8"/>
  <c r="B326" i="8"/>
  <c r="B138" i="8"/>
  <c r="B170" i="8"/>
  <c r="B544" i="8"/>
  <c r="B477" i="8"/>
  <c r="B86" i="8"/>
  <c r="B541" i="8"/>
  <c r="B394" i="8"/>
  <c r="B259" i="8"/>
  <c r="B382" i="8"/>
  <c r="B277" i="8"/>
  <c r="B338" i="8"/>
  <c r="B327" i="8"/>
  <c r="B229" i="8"/>
  <c r="B365" i="8"/>
  <c r="B247" i="8"/>
  <c r="B157" i="8"/>
  <c r="B291" i="8"/>
  <c r="B202" i="8"/>
  <c r="B269" i="8"/>
  <c r="B337" i="8"/>
  <c r="B185" i="8"/>
  <c r="B476" i="8"/>
  <c r="B466" i="8"/>
  <c r="B336" i="8"/>
  <c r="B241" i="8"/>
  <c r="B260" i="8"/>
  <c r="B117" i="8"/>
  <c r="B235" i="8"/>
  <c r="B306" i="8"/>
  <c r="B249" i="8"/>
  <c r="B190" i="8"/>
  <c r="B381" i="8"/>
  <c r="B194" i="8"/>
  <c r="B228" i="8"/>
  <c r="B250" i="8"/>
  <c r="B212" i="8"/>
  <c r="B342" i="8"/>
  <c r="H29" i="8"/>
  <c r="B386" i="8"/>
  <c r="B124" i="8"/>
  <c r="B189" i="8"/>
  <c r="B166" i="8"/>
  <c r="B282" i="8"/>
  <c r="B395" i="8"/>
  <c r="B470" i="8"/>
  <c r="B357" i="8"/>
  <c r="B263" i="8"/>
  <c r="B380" i="8"/>
  <c r="B253" i="8"/>
  <c r="B297" i="8"/>
  <c r="B261" i="8"/>
  <c r="B443" i="8"/>
  <c r="B533" i="8"/>
  <c r="B343" i="8"/>
  <c r="B181" i="8"/>
  <c r="N14" i="8"/>
  <c r="B479" i="8"/>
  <c r="B159" i="8"/>
  <c r="B108" i="8"/>
  <c r="B329" i="8"/>
  <c r="B463" i="8"/>
  <c r="B344" i="8"/>
  <c r="B485" i="8"/>
  <c r="B19" i="8"/>
  <c r="B286" i="8"/>
  <c r="B264" i="8"/>
  <c r="B110" i="8"/>
  <c r="B459" i="8"/>
  <c r="B486" i="8"/>
  <c r="B494" i="8"/>
  <c r="B317" i="8"/>
  <c r="B384" i="8"/>
  <c r="B531" i="8"/>
  <c r="B208" i="8"/>
  <c r="B509" i="8"/>
  <c r="B505" i="8"/>
  <c r="B325" i="8"/>
  <c r="B514" i="8"/>
  <c r="B334" i="8"/>
  <c r="B267" i="8"/>
  <c r="B455" i="8"/>
  <c r="B497" i="8"/>
  <c r="B420" i="8"/>
  <c r="B243" i="8"/>
  <c r="B373" i="8"/>
  <c r="B287" i="8"/>
  <c r="B120" i="8"/>
  <c r="B319" i="8"/>
  <c r="B318" i="8"/>
  <c r="B351" i="8"/>
  <c r="B410" i="8"/>
  <c r="B233" i="8"/>
  <c r="B156" i="8"/>
  <c r="H497" i="8" l="1"/>
  <c r="P497" i="8"/>
  <c r="K497" i="8"/>
  <c r="I497" i="8"/>
  <c r="Q497" i="8"/>
  <c r="S497" i="8"/>
  <c r="J497" i="8"/>
  <c r="R497" i="8"/>
  <c r="C497" i="8"/>
  <c r="E497" i="8"/>
  <c r="M497" i="8"/>
  <c r="O497" i="8"/>
  <c r="G497" i="8"/>
  <c r="L497" i="8"/>
  <c r="D497" i="8"/>
  <c r="F497" i="8"/>
  <c r="N497" i="8"/>
  <c r="C297" i="8"/>
  <c r="K297" i="8"/>
  <c r="S297" i="8"/>
  <c r="D297" i="8"/>
  <c r="L297" i="8"/>
  <c r="E297" i="8"/>
  <c r="M297" i="8"/>
  <c r="H297" i="8"/>
  <c r="P297" i="8"/>
  <c r="G297" i="8"/>
  <c r="I297" i="8"/>
  <c r="J297" i="8"/>
  <c r="Q297" i="8"/>
  <c r="F297" i="8"/>
  <c r="O297" i="8"/>
  <c r="N297" i="8"/>
  <c r="R297" i="8"/>
  <c r="I202" i="8"/>
  <c r="Q202" i="8"/>
  <c r="J202" i="8"/>
  <c r="R202" i="8"/>
  <c r="C202" i="8"/>
  <c r="K202" i="8"/>
  <c r="S202" i="8"/>
  <c r="F202" i="8"/>
  <c r="N202" i="8"/>
  <c r="M202" i="8"/>
  <c r="O202" i="8"/>
  <c r="P202" i="8"/>
  <c r="G202" i="8"/>
  <c r="E202" i="8"/>
  <c r="H202" i="8"/>
  <c r="L202" i="8"/>
  <c r="D202" i="8"/>
  <c r="G106" i="8"/>
  <c r="O106" i="8"/>
  <c r="H106" i="8"/>
  <c r="P106" i="8"/>
  <c r="I106" i="8"/>
  <c r="Q106" i="8"/>
  <c r="D106" i="8"/>
  <c r="L106" i="8"/>
  <c r="M106" i="8"/>
  <c r="N106" i="8"/>
  <c r="R106" i="8"/>
  <c r="F106" i="8"/>
  <c r="E106" i="8"/>
  <c r="J106" i="8"/>
  <c r="K106" i="8"/>
  <c r="C106" i="8"/>
  <c r="S106" i="8"/>
  <c r="J468" i="8"/>
  <c r="R468" i="8"/>
  <c r="E468" i="8"/>
  <c r="C468" i="8"/>
  <c r="K468" i="8"/>
  <c r="S468" i="8"/>
  <c r="D468" i="8"/>
  <c r="L468" i="8"/>
  <c r="M468" i="8"/>
  <c r="G468" i="8"/>
  <c r="O468" i="8"/>
  <c r="H468" i="8"/>
  <c r="P468" i="8"/>
  <c r="I468" i="8"/>
  <c r="N468" i="8"/>
  <c r="F468" i="8"/>
  <c r="Q468" i="8"/>
  <c r="I161" i="8"/>
  <c r="Q161" i="8"/>
  <c r="J161" i="8"/>
  <c r="R161" i="8"/>
  <c r="C161" i="8"/>
  <c r="K161" i="8"/>
  <c r="S161" i="8"/>
  <c r="F161" i="8"/>
  <c r="N161" i="8"/>
  <c r="O161" i="8"/>
  <c r="P161" i="8"/>
  <c r="D161" i="8"/>
  <c r="H161" i="8"/>
  <c r="G161" i="8"/>
  <c r="L161" i="8"/>
  <c r="M161" i="8"/>
  <c r="E161" i="8"/>
  <c r="C116" i="8"/>
  <c r="K116" i="8"/>
  <c r="S116" i="8"/>
  <c r="D116" i="8"/>
  <c r="L116" i="8"/>
  <c r="E116" i="8"/>
  <c r="M116" i="8"/>
  <c r="H116" i="8"/>
  <c r="P116" i="8"/>
  <c r="I116" i="8"/>
  <c r="J116" i="8"/>
  <c r="N116" i="8"/>
  <c r="R116" i="8"/>
  <c r="Q116" i="8"/>
  <c r="F116" i="8"/>
  <c r="G116" i="8"/>
  <c r="O116" i="8"/>
  <c r="I310" i="8"/>
  <c r="Q310" i="8"/>
  <c r="J310" i="8"/>
  <c r="R310" i="8"/>
  <c r="C310" i="8"/>
  <c r="K310" i="8"/>
  <c r="S310" i="8"/>
  <c r="F310" i="8"/>
  <c r="N310" i="8"/>
  <c r="M310" i="8"/>
  <c r="O310" i="8"/>
  <c r="P310" i="8"/>
  <c r="G310" i="8"/>
  <c r="E310" i="8"/>
  <c r="D310" i="8"/>
  <c r="H310" i="8"/>
  <c r="L310" i="8"/>
  <c r="I105" i="8"/>
  <c r="Q105" i="8"/>
  <c r="J105" i="8"/>
  <c r="R105" i="8"/>
  <c r="C105" i="8"/>
  <c r="K105" i="8"/>
  <c r="S105" i="8"/>
  <c r="F105" i="8"/>
  <c r="N105" i="8"/>
  <c r="O105" i="8"/>
  <c r="P105" i="8"/>
  <c r="D105" i="8"/>
  <c r="H105" i="8"/>
  <c r="L105" i="8"/>
  <c r="G105" i="8"/>
  <c r="M105" i="8"/>
  <c r="E105" i="8"/>
  <c r="D439" i="8"/>
  <c r="L439" i="8"/>
  <c r="G439" i="8"/>
  <c r="E439" i="8"/>
  <c r="M439" i="8"/>
  <c r="O439" i="8"/>
  <c r="F439" i="8"/>
  <c r="N439" i="8"/>
  <c r="I439" i="8"/>
  <c r="Q439" i="8"/>
  <c r="R439" i="8"/>
  <c r="S439" i="8"/>
  <c r="C439" i="8"/>
  <c r="J439" i="8"/>
  <c r="K439" i="8"/>
  <c r="H439" i="8"/>
  <c r="P439" i="8"/>
  <c r="C305" i="8"/>
  <c r="K305" i="8"/>
  <c r="S305" i="8"/>
  <c r="D305" i="8"/>
  <c r="L305" i="8"/>
  <c r="E305" i="8"/>
  <c r="M305" i="8"/>
  <c r="H305" i="8"/>
  <c r="P305" i="8"/>
  <c r="G305" i="8"/>
  <c r="I305" i="8"/>
  <c r="J305" i="8"/>
  <c r="Q305" i="8"/>
  <c r="N305" i="8"/>
  <c r="O305" i="8"/>
  <c r="R305" i="8"/>
  <c r="F305" i="8"/>
  <c r="F454" i="8"/>
  <c r="N454" i="8"/>
  <c r="Q454" i="8"/>
  <c r="G454" i="8"/>
  <c r="O454" i="8"/>
  <c r="I454" i="8"/>
  <c r="H454" i="8"/>
  <c r="P454" i="8"/>
  <c r="C454" i="8"/>
  <c r="K454" i="8"/>
  <c r="S454" i="8"/>
  <c r="D454" i="8"/>
  <c r="L454" i="8"/>
  <c r="E454" i="8"/>
  <c r="J454" i="8"/>
  <c r="M454" i="8"/>
  <c r="R454" i="8"/>
  <c r="C31" i="8"/>
  <c r="B33" i="8"/>
  <c r="D33" i="8"/>
  <c r="D31" i="8"/>
  <c r="B31" i="8"/>
  <c r="C29" i="8"/>
  <c r="C33" i="8"/>
  <c r="G94" i="8"/>
  <c r="O94" i="8"/>
  <c r="H94" i="8"/>
  <c r="P94" i="8"/>
  <c r="I94" i="8"/>
  <c r="Q94" i="8"/>
  <c r="D94" i="8"/>
  <c r="L94" i="8"/>
  <c r="E94" i="8"/>
  <c r="F94" i="8"/>
  <c r="J94" i="8"/>
  <c r="N94" i="8"/>
  <c r="C94" i="8"/>
  <c r="R94" i="8"/>
  <c r="M94" i="8"/>
  <c r="S94" i="8"/>
  <c r="K94" i="8"/>
  <c r="E180" i="8"/>
  <c r="M180" i="8"/>
  <c r="F180" i="8"/>
  <c r="N180" i="8"/>
  <c r="G180" i="8"/>
  <c r="O180" i="8"/>
  <c r="J180" i="8"/>
  <c r="R180" i="8"/>
  <c r="I180" i="8"/>
  <c r="K180" i="8"/>
  <c r="L180" i="8"/>
  <c r="C180" i="8"/>
  <c r="S180" i="8"/>
  <c r="Q180" i="8"/>
  <c r="D180" i="8"/>
  <c r="P180" i="8"/>
  <c r="H180" i="8"/>
  <c r="E312" i="8"/>
  <c r="M312" i="8"/>
  <c r="F312" i="8"/>
  <c r="N312" i="8"/>
  <c r="G312" i="8"/>
  <c r="O312" i="8"/>
  <c r="J312" i="8"/>
  <c r="R312" i="8"/>
  <c r="I312" i="8"/>
  <c r="K312" i="8"/>
  <c r="L312" i="8"/>
  <c r="C312" i="8"/>
  <c r="S312" i="8"/>
  <c r="P312" i="8"/>
  <c r="Q312" i="8"/>
  <c r="D312" i="8"/>
  <c r="H312" i="8"/>
  <c r="I318" i="8"/>
  <c r="Q318" i="8"/>
  <c r="J318" i="8"/>
  <c r="R318" i="8"/>
  <c r="C318" i="8"/>
  <c r="K318" i="8"/>
  <c r="S318" i="8"/>
  <c r="F318" i="8"/>
  <c r="N318" i="8"/>
  <c r="M318" i="8"/>
  <c r="O318" i="8"/>
  <c r="P318" i="8"/>
  <c r="G318" i="8"/>
  <c r="D318" i="8"/>
  <c r="E318" i="8"/>
  <c r="L318" i="8"/>
  <c r="H318" i="8"/>
  <c r="D531" i="8"/>
  <c r="L531" i="8"/>
  <c r="O531" i="8"/>
  <c r="E531" i="8"/>
  <c r="M531" i="8"/>
  <c r="F531" i="8"/>
  <c r="N531" i="8"/>
  <c r="G531" i="8"/>
  <c r="I531" i="8"/>
  <c r="Q531" i="8"/>
  <c r="C531" i="8"/>
  <c r="H531" i="8"/>
  <c r="S531" i="8"/>
  <c r="J531" i="8"/>
  <c r="K531" i="8"/>
  <c r="P531" i="8"/>
  <c r="R531" i="8"/>
  <c r="I286" i="8"/>
  <c r="Q286" i="8"/>
  <c r="J286" i="8"/>
  <c r="R286" i="8"/>
  <c r="C286" i="8"/>
  <c r="K286" i="8"/>
  <c r="S286" i="8"/>
  <c r="F286" i="8"/>
  <c r="N286" i="8"/>
  <c r="M286" i="8"/>
  <c r="O286" i="8"/>
  <c r="P286" i="8"/>
  <c r="G286" i="8"/>
  <c r="D286" i="8"/>
  <c r="L286" i="8"/>
  <c r="E286" i="8"/>
  <c r="H286" i="8"/>
  <c r="D479" i="8"/>
  <c r="L479" i="8"/>
  <c r="E479" i="8"/>
  <c r="M479" i="8"/>
  <c r="O479" i="8"/>
  <c r="F479" i="8"/>
  <c r="N479" i="8"/>
  <c r="G479" i="8"/>
  <c r="I479" i="8"/>
  <c r="Q479" i="8"/>
  <c r="P479" i="8"/>
  <c r="C479" i="8"/>
  <c r="J479" i="8"/>
  <c r="H479" i="8"/>
  <c r="K479" i="8"/>
  <c r="R479" i="8"/>
  <c r="S479" i="8"/>
  <c r="C253" i="8"/>
  <c r="K253" i="8"/>
  <c r="S253" i="8"/>
  <c r="D253" i="8"/>
  <c r="L253" i="8"/>
  <c r="E253" i="8"/>
  <c r="M253" i="8"/>
  <c r="H253" i="8"/>
  <c r="P253" i="8"/>
  <c r="O253" i="8"/>
  <c r="Q253" i="8"/>
  <c r="R253" i="8"/>
  <c r="I253" i="8"/>
  <c r="G253" i="8"/>
  <c r="F253" i="8"/>
  <c r="J253" i="8"/>
  <c r="N253" i="8"/>
  <c r="C189" i="8"/>
  <c r="K189" i="8"/>
  <c r="S189" i="8"/>
  <c r="D189" i="8"/>
  <c r="L189" i="8"/>
  <c r="E189" i="8"/>
  <c r="M189" i="8"/>
  <c r="H189" i="8"/>
  <c r="P189" i="8"/>
  <c r="G189" i="8"/>
  <c r="I189" i="8"/>
  <c r="J189" i="8"/>
  <c r="Q189" i="8"/>
  <c r="O189" i="8"/>
  <c r="R189" i="8"/>
  <c r="F189" i="8"/>
  <c r="N189" i="8"/>
  <c r="I194" i="8"/>
  <c r="Q194" i="8"/>
  <c r="J194" i="8"/>
  <c r="R194" i="8"/>
  <c r="C194" i="8"/>
  <c r="K194" i="8"/>
  <c r="S194" i="8"/>
  <c r="F194" i="8"/>
  <c r="N194" i="8"/>
  <c r="M194" i="8"/>
  <c r="O194" i="8"/>
  <c r="P194" i="8"/>
  <c r="G194" i="8"/>
  <c r="H194" i="8"/>
  <c r="D194" i="8"/>
  <c r="E194" i="8"/>
  <c r="L194" i="8"/>
  <c r="C241" i="8"/>
  <c r="K241" i="8"/>
  <c r="S241" i="8"/>
  <c r="D241" i="8"/>
  <c r="L241" i="8"/>
  <c r="E241" i="8"/>
  <c r="M241" i="8"/>
  <c r="H241" i="8"/>
  <c r="P241" i="8"/>
  <c r="O241" i="8"/>
  <c r="Q241" i="8"/>
  <c r="R241" i="8"/>
  <c r="I241" i="8"/>
  <c r="G241" i="8"/>
  <c r="J241" i="8"/>
  <c r="N241" i="8"/>
  <c r="F241" i="8"/>
  <c r="G291" i="8"/>
  <c r="O291" i="8"/>
  <c r="H291" i="8"/>
  <c r="P291" i="8"/>
  <c r="I291" i="8"/>
  <c r="Q291" i="8"/>
  <c r="D291" i="8"/>
  <c r="L291" i="8"/>
  <c r="C291" i="8"/>
  <c r="S291" i="8"/>
  <c r="E291" i="8"/>
  <c r="F291" i="8"/>
  <c r="M291" i="8"/>
  <c r="J291" i="8"/>
  <c r="R291" i="8"/>
  <c r="K291" i="8"/>
  <c r="N291" i="8"/>
  <c r="E382" i="8"/>
  <c r="M382" i="8"/>
  <c r="F382" i="8"/>
  <c r="N382" i="8"/>
  <c r="G382" i="8"/>
  <c r="O382" i="8"/>
  <c r="J382" i="8"/>
  <c r="R382" i="8"/>
  <c r="P382" i="8"/>
  <c r="D382" i="8"/>
  <c r="Q382" i="8"/>
  <c r="C382" i="8"/>
  <c r="S382" i="8"/>
  <c r="I382" i="8"/>
  <c r="H382" i="8"/>
  <c r="L382" i="8"/>
  <c r="K382" i="8"/>
  <c r="G138" i="8"/>
  <c r="O138" i="8"/>
  <c r="H138" i="8"/>
  <c r="P138" i="8"/>
  <c r="I138" i="8"/>
  <c r="Q138" i="8"/>
  <c r="D138" i="8"/>
  <c r="L138" i="8"/>
  <c r="M138" i="8"/>
  <c r="N138" i="8"/>
  <c r="R138" i="8"/>
  <c r="F138" i="8"/>
  <c r="E138" i="8"/>
  <c r="J138" i="8"/>
  <c r="K138" i="8"/>
  <c r="C138" i="8"/>
  <c r="S138" i="8"/>
  <c r="D503" i="8"/>
  <c r="L503" i="8"/>
  <c r="E503" i="8"/>
  <c r="M503" i="8"/>
  <c r="O503" i="8"/>
  <c r="F503" i="8"/>
  <c r="N503" i="8"/>
  <c r="G503" i="8"/>
  <c r="I503" i="8"/>
  <c r="Q503" i="8"/>
  <c r="R503" i="8"/>
  <c r="J503" i="8"/>
  <c r="S503" i="8"/>
  <c r="C503" i="8"/>
  <c r="H503" i="8"/>
  <c r="K503" i="8"/>
  <c r="P503" i="8"/>
  <c r="H513" i="8"/>
  <c r="P513" i="8"/>
  <c r="S513" i="8"/>
  <c r="I513" i="8"/>
  <c r="Q513" i="8"/>
  <c r="K513" i="8"/>
  <c r="J513" i="8"/>
  <c r="R513" i="8"/>
  <c r="C513" i="8"/>
  <c r="E513" i="8"/>
  <c r="M513" i="8"/>
  <c r="G513" i="8"/>
  <c r="O513" i="8"/>
  <c r="D513" i="8"/>
  <c r="L513" i="8"/>
  <c r="N513" i="8"/>
  <c r="F513" i="8"/>
  <c r="G227" i="8"/>
  <c r="O227" i="8"/>
  <c r="H227" i="8"/>
  <c r="P227" i="8"/>
  <c r="I227" i="8"/>
  <c r="Q227" i="8"/>
  <c r="D227" i="8"/>
  <c r="L227" i="8"/>
  <c r="K227" i="8"/>
  <c r="M227" i="8"/>
  <c r="N227" i="8"/>
  <c r="E227" i="8"/>
  <c r="C227" i="8"/>
  <c r="F227" i="8"/>
  <c r="J227" i="8"/>
  <c r="S227" i="8"/>
  <c r="R227" i="8"/>
  <c r="I129" i="8"/>
  <c r="Q129" i="8"/>
  <c r="J129" i="8"/>
  <c r="R129" i="8"/>
  <c r="C129" i="8"/>
  <c r="K129" i="8"/>
  <c r="S129" i="8"/>
  <c r="F129" i="8"/>
  <c r="N129" i="8"/>
  <c r="O129" i="8"/>
  <c r="P129" i="8"/>
  <c r="D129" i="8"/>
  <c r="H129" i="8"/>
  <c r="G129" i="8"/>
  <c r="L129" i="8"/>
  <c r="M129" i="8"/>
  <c r="E129" i="8"/>
  <c r="J520" i="8"/>
  <c r="R520" i="8"/>
  <c r="E520" i="8"/>
  <c r="C520" i="8"/>
  <c r="K520" i="8"/>
  <c r="S520" i="8"/>
  <c r="M520" i="8"/>
  <c r="D520" i="8"/>
  <c r="L520" i="8"/>
  <c r="G520" i="8"/>
  <c r="O520" i="8"/>
  <c r="I520" i="8"/>
  <c r="Q520" i="8"/>
  <c r="N520" i="8"/>
  <c r="F520" i="8"/>
  <c r="P520" i="8"/>
  <c r="H520" i="8"/>
  <c r="H465" i="8"/>
  <c r="P465" i="8"/>
  <c r="C465" i="8"/>
  <c r="I465" i="8"/>
  <c r="Q465" i="8"/>
  <c r="J465" i="8"/>
  <c r="R465" i="8"/>
  <c r="K465" i="8"/>
  <c r="S465" i="8"/>
  <c r="E465" i="8"/>
  <c r="M465" i="8"/>
  <c r="F465" i="8"/>
  <c r="G465" i="8"/>
  <c r="L465" i="8"/>
  <c r="O465" i="8"/>
  <c r="D465" i="8"/>
  <c r="N465" i="8"/>
  <c r="G303" i="8"/>
  <c r="O303" i="8"/>
  <c r="H303" i="8"/>
  <c r="P303" i="8"/>
  <c r="I303" i="8"/>
  <c r="Q303" i="8"/>
  <c r="D303" i="8"/>
  <c r="L303" i="8"/>
  <c r="K303" i="8"/>
  <c r="M303" i="8"/>
  <c r="N303" i="8"/>
  <c r="E303" i="8"/>
  <c r="R303" i="8"/>
  <c r="S303" i="8"/>
  <c r="C303" i="8"/>
  <c r="J303" i="8"/>
  <c r="F303" i="8"/>
  <c r="H425" i="8"/>
  <c r="P425" i="8"/>
  <c r="C425" i="8"/>
  <c r="I425" i="8"/>
  <c r="Q425" i="8"/>
  <c r="S425" i="8"/>
  <c r="J425" i="8"/>
  <c r="R425" i="8"/>
  <c r="K425" i="8"/>
  <c r="E425" i="8"/>
  <c r="M425" i="8"/>
  <c r="N425" i="8"/>
  <c r="D425" i="8"/>
  <c r="F425" i="8"/>
  <c r="O425" i="8"/>
  <c r="L425" i="8"/>
  <c r="G425" i="8"/>
  <c r="I314" i="8"/>
  <c r="Q314" i="8"/>
  <c r="J314" i="8"/>
  <c r="R314" i="8"/>
  <c r="C314" i="8"/>
  <c r="K314" i="8"/>
  <c r="S314" i="8"/>
  <c r="F314" i="8"/>
  <c r="N314" i="8"/>
  <c r="E314" i="8"/>
  <c r="G314" i="8"/>
  <c r="H314" i="8"/>
  <c r="O314" i="8"/>
  <c r="L314" i="8"/>
  <c r="M314" i="8"/>
  <c r="P314" i="8"/>
  <c r="D314" i="8"/>
  <c r="J516" i="8"/>
  <c r="R516" i="8"/>
  <c r="M516" i="8"/>
  <c r="C516" i="8"/>
  <c r="K516" i="8"/>
  <c r="S516" i="8"/>
  <c r="E516" i="8"/>
  <c r="D516" i="8"/>
  <c r="L516" i="8"/>
  <c r="G516" i="8"/>
  <c r="O516" i="8"/>
  <c r="Q516" i="8"/>
  <c r="F516" i="8"/>
  <c r="H516" i="8"/>
  <c r="N516" i="8"/>
  <c r="P516" i="8"/>
  <c r="I516" i="8"/>
  <c r="J504" i="8"/>
  <c r="R504" i="8"/>
  <c r="E504" i="8"/>
  <c r="C504" i="8"/>
  <c r="K504" i="8"/>
  <c r="S504" i="8"/>
  <c r="D504" i="8"/>
  <c r="L504" i="8"/>
  <c r="M504" i="8"/>
  <c r="G504" i="8"/>
  <c r="O504" i="8"/>
  <c r="F504" i="8"/>
  <c r="H504" i="8"/>
  <c r="I504" i="8"/>
  <c r="N504" i="8"/>
  <c r="P504" i="8"/>
  <c r="Q504" i="8"/>
  <c r="F550" i="8"/>
  <c r="N550" i="8"/>
  <c r="G550" i="8"/>
  <c r="O550" i="8"/>
  <c r="P550" i="8"/>
  <c r="H550" i="8"/>
  <c r="C550" i="8"/>
  <c r="K550" i="8"/>
  <c r="S550" i="8"/>
  <c r="E550" i="8"/>
  <c r="L550" i="8"/>
  <c r="M550" i="8"/>
  <c r="I550" i="8"/>
  <c r="J550" i="8"/>
  <c r="R550" i="8"/>
  <c r="Q550" i="8"/>
  <c r="D550" i="8"/>
  <c r="C221" i="8"/>
  <c r="K221" i="8"/>
  <c r="S221" i="8"/>
  <c r="D221" i="8"/>
  <c r="L221" i="8"/>
  <c r="E221" i="8"/>
  <c r="M221" i="8"/>
  <c r="H221" i="8"/>
  <c r="P221" i="8"/>
  <c r="G221" i="8"/>
  <c r="I221" i="8"/>
  <c r="J221" i="8"/>
  <c r="Q221" i="8"/>
  <c r="O221" i="8"/>
  <c r="R221" i="8"/>
  <c r="F221" i="8"/>
  <c r="N221" i="8"/>
  <c r="H429" i="8"/>
  <c r="P429" i="8"/>
  <c r="S429" i="8"/>
  <c r="I429" i="8"/>
  <c r="Q429" i="8"/>
  <c r="C429" i="8"/>
  <c r="J429" i="8"/>
  <c r="R429" i="8"/>
  <c r="K429" i="8"/>
  <c r="E429" i="8"/>
  <c r="M429" i="8"/>
  <c r="F429" i="8"/>
  <c r="N429" i="8"/>
  <c r="G429" i="8"/>
  <c r="L429" i="8"/>
  <c r="O429" i="8"/>
  <c r="D429" i="8"/>
  <c r="E232" i="8"/>
  <c r="M232" i="8"/>
  <c r="F232" i="8"/>
  <c r="N232" i="8"/>
  <c r="G232" i="8"/>
  <c r="O232" i="8"/>
  <c r="J232" i="8"/>
  <c r="R232" i="8"/>
  <c r="Q232" i="8"/>
  <c r="C232" i="8"/>
  <c r="S232" i="8"/>
  <c r="D232" i="8"/>
  <c r="K232" i="8"/>
  <c r="I232" i="8"/>
  <c r="L232" i="8"/>
  <c r="P232" i="8"/>
  <c r="H232" i="8"/>
  <c r="J436" i="8"/>
  <c r="R436" i="8"/>
  <c r="M436" i="8"/>
  <c r="C436" i="8"/>
  <c r="K436" i="8"/>
  <c r="S436" i="8"/>
  <c r="D436" i="8"/>
  <c r="L436" i="8"/>
  <c r="E436" i="8"/>
  <c r="G436" i="8"/>
  <c r="O436" i="8"/>
  <c r="H436" i="8"/>
  <c r="P436" i="8"/>
  <c r="Q436" i="8"/>
  <c r="F436" i="8"/>
  <c r="I436" i="8"/>
  <c r="N436" i="8"/>
  <c r="I322" i="8"/>
  <c r="Q322" i="8"/>
  <c r="J322" i="8"/>
  <c r="R322" i="8"/>
  <c r="C322" i="8"/>
  <c r="K322" i="8"/>
  <c r="S322" i="8"/>
  <c r="F322" i="8"/>
  <c r="N322" i="8"/>
  <c r="E322" i="8"/>
  <c r="G322" i="8"/>
  <c r="H322" i="8"/>
  <c r="O322" i="8"/>
  <c r="D322" i="8"/>
  <c r="M322" i="8"/>
  <c r="L322" i="8"/>
  <c r="P322" i="8"/>
  <c r="F542" i="8"/>
  <c r="N542" i="8"/>
  <c r="G542" i="8"/>
  <c r="O542" i="8"/>
  <c r="I542" i="8"/>
  <c r="H542" i="8"/>
  <c r="P542" i="8"/>
  <c r="Q542" i="8"/>
  <c r="C542" i="8"/>
  <c r="K542" i="8"/>
  <c r="S542" i="8"/>
  <c r="E542" i="8"/>
  <c r="D542" i="8"/>
  <c r="L542" i="8"/>
  <c r="J542" i="8"/>
  <c r="M542" i="8"/>
  <c r="R542" i="8"/>
  <c r="D487" i="8"/>
  <c r="L487" i="8"/>
  <c r="E487" i="8"/>
  <c r="M487" i="8"/>
  <c r="G487" i="8"/>
  <c r="F487" i="8"/>
  <c r="N487" i="8"/>
  <c r="O487" i="8"/>
  <c r="I487" i="8"/>
  <c r="Q487" i="8"/>
  <c r="H487" i="8"/>
  <c r="J487" i="8"/>
  <c r="R487" i="8"/>
  <c r="S487" i="8"/>
  <c r="C487" i="8"/>
  <c r="K487" i="8"/>
  <c r="P487" i="8"/>
  <c r="E398" i="8"/>
  <c r="M398" i="8"/>
  <c r="F398" i="8"/>
  <c r="N398" i="8"/>
  <c r="G398" i="8"/>
  <c r="O398" i="8"/>
  <c r="J398" i="8"/>
  <c r="R398" i="8"/>
  <c r="P398" i="8"/>
  <c r="D398" i="8"/>
  <c r="Q398" i="8"/>
  <c r="C398" i="8"/>
  <c r="S398" i="8"/>
  <c r="I398" i="8"/>
  <c r="K398" i="8"/>
  <c r="L398" i="8"/>
  <c r="H398" i="8"/>
  <c r="D551" i="8"/>
  <c r="L551" i="8"/>
  <c r="E551" i="8"/>
  <c r="M551" i="8"/>
  <c r="N551" i="8"/>
  <c r="F551" i="8"/>
  <c r="I551" i="8"/>
  <c r="Q551" i="8"/>
  <c r="C551" i="8"/>
  <c r="S551" i="8"/>
  <c r="O551" i="8"/>
  <c r="G551" i="8"/>
  <c r="J551" i="8"/>
  <c r="H551" i="8"/>
  <c r="K551" i="8"/>
  <c r="P551" i="8"/>
  <c r="R551" i="8"/>
  <c r="F418" i="8"/>
  <c r="N418" i="8"/>
  <c r="G418" i="8"/>
  <c r="O418" i="8"/>
  <c r="I418" i="8"/>
  <c r="H418" i="8"/>
  <c r="P418" i="8"/>
  <c r="Q418" i="8"/>
  <c r="C418" i="8"/>
  <c r="K418" i="8"/>
  <c r="S418" i="8"/>
  <c r="L418" i="8"/>
  <c r="E418" i="8"/>
  <c r="M418" i="8"/>
  <c r="D418" i="8"/>
  <c r="R418" i="8"/>
  <c r="J418" i="8"/>
  <c r="G90" i="8"/>
  <c r="O90" i="8"/>
  <c r="H90" i="8"/>
  <c r="P90" i="8"/>
  <c r="I90" i="8"/>
  <c r="Q90" i="8"/>
  <c r="D90" i="8"/>
  <c r="L90" i="8"/>
  <c r="M90" i="8"/>
  <c r="N90" i="8"/>
  <c r="R90" i="8"/>
  <c r="F90" i="8"/>
  <c r="E90" i="8"/>
  <c r="J90" i="8"/>
  <c r="K90" i="8"/>
  <c r="C90" i="8"/>
  <c r="S90" i="8"/>
  <c r="I238" i="8"/>
  <c r="Q238" i="8"/>
  <c r="J238" i="8"/>
  <c r="R238" i="8"/>
  <c r="C238" i="8"/>
  <c r="K238" i="8"/>
  <c r="S238" i="8"/>
  <c r="F238" i="8"/>
  <c r="N238" i="8"/>
  <c r="E238" i="8"/>
  <c r="G238" i="8"/>
  <c r="H238" i="8"/>
  <c r="O238" i="8"/>
  <c r="D238" i="8"/>
  <c r="P238" i="8"/>
  <c r="M238" i="8"/>
  <c r="L238" i="8"/>
  <c r="E204" i="8"/>
  <c r="M204" i="8"/>
  <c r="F204" i="8"/>
  <c r="N204" i="8"/>
  <c r="G204" i="8"/>
  <c r="O204" i="8"/>
  <c r="J204" i="8"/>
  <c r="R204" i="8"/>
  <c r="I204" i="8"/>
  <c r="K204" i="8"/>
  <c r="L204" i="8"/>
  <c r="C204" i="8"/>
  <c r="S204" i="8"/>
  <c r="D204" i="8"/>
  <c r="H204" i="8"/>
  <c r="P204" i="8"/>
  <c r="Q204" i="8"/>
  <c r="I270" i="8"/>
  <c r="Q270" i="8"/>
  <c r="J270" i="8"/>
  <c r="R270" i="8"/>
  <c r="C270" i="8"/>
  <c r="K270" i="8"/>
  <c r="S270" i="8"/>
  <c r="F270" i="8"/>
  <c r="N270" i="8"/>
  <c r="M270" i="8"/>
  <c r="O270" i="8"/>
  <c r="P270" i="8"/>
  <c r="G270" i="8"/>
  <c r="D270" i="8"/>
  <c r="E270" i="8"/>
  <c r="L270" i="8"/>
  <c r="H270" i="8"/>
  <c r="C293" i="8"/>
  <c r="K293" i="8"/>
  <c r="S293" i="8"/>
  <c r="D293" i="8"/>
  <c r="L293" i="8"/>
  <c r="E293" i="8"/>
  <c r="M293" i="8"/>
  <c r="H293" i="8"/>
  <c r="P293" i="8"/>
  <c r="O293" i="8"/>
  <c r="Q293" i="8"/>
  <c r="R293" i="8"/>
  <c r="I293" i="8"/>
  <c r="F293" i="8"/>
  <c r="G293" i="8"/>
  <c r="J293" i="8"/>
  <c r="N293" i="8"/>
  <c r="E378" i="8"/>
  <c r="M378" i="8"/>
  <c r="F378" i="8"/>
  <c r="N378" i="8"/>
  <c r="G378" i="8"/>
  <c r="O378" i="8"/>
  <c r="J378" i="8"/>
  <c r="R378" i="8"/>
  <c r="H378" i="8"/>
  <c r="I378" i="8"/>
  <c r="K378" i="8"/>
  <c r="L378" i="8"/>
  <c r="Q378" i="8"/>
  <c r="D378" i="8"/>
  <c r="C378" i="8"/>
  <c r="P378" i="8"/>
  <c r="S378" i="8"/>
  <c r="H461" i="8"/>
  <c r="P461" i="8"/>
  <c r="K461" i="8"/>
  <c r="I461" i="8"/>
  <c r="Q461" i="8"/>
  <c r="C461" i="8"/>
  <c r="S461" i="8"/>
  <c r="J461" i="8"/>
  <c r="R461" i="8"/>
  <c r="E461" i="8"/>
  <c r="M461" i="8"/>
  <c r="F461" i="8"/>
  <c r="N461" i="8"/>
  <c r="D461" i="8"/>
  <c r="G461" i="8"/>
  <c r="O461" i="8"/>
  <c r="L461" i="8"/>
  <c r="G146" i="8"/>
  <c r="O146" i="8"/>
  <c r="H146" i="8"/>
  <c r="P146" i="8"/>
  <c r="I146" i="8"/>
  <c r="Q146" i="8"/>
  <c r="D146" i="8"/>
  <c r="L146" i="8"/>
  <c r="M146" i="8"/>
  <c r="N146" i="8"/>
  <c r="R146" i="8"/>
  <c r="F146" i="8"/>
  <c r="J146" i="8"/>
  <c r="K146" i="8"/>
  <c r="E146" i="8"/>
  <c r="C146" i="8"/>
  <c r="S146" i="8"/>
  <c r="C301" i="8"/>
  <c r="K301" i="8"/>
  <c r="S301" i="8"/>
  <c r="D301" i="8"/>
  <c r="L301" i="8"/>
  <c r="E301" i="8"/>
  <c r="M301" i="8"/>
  <c r="H301" i="8"/>
  <c r="P301" i="8"/>
  <c r="O301" i="8"/>
  <c r="Q301" i="8"/>
  <c r="R301" i="8"/>
  <c r="I301" i="8"/>
  <c r="G301" i="8"/>
  <c r="N301" i="8"/>
  <c r="J301" i="8"/>
  <c r="F301" i="8"/>
  <c r="E288" i="8"/>
  <c r="M288" i="8"/>
  <c r="F288" i="8"/>
  <c r="N288" i="8"/>
  <c r="G288" i="8"/>
  <c r="O288" i="8"/>
  <c r="J288" i="8"/>
  <c r="R288" i="8"/>
  <c r="I288" i="8"/>
  <c r="K288" i="8"/>
  <c r="L288" i="8"/>
  <c r="C288" i="8"/>
  <c r="S288" i="8"/>
  <c r="D288" i="8"/>
  <c r="H288" i="8"/>
  <c r="Q288" i="8"/>
  <c r="P288" i="8"/>
  <c r="J524" i="8"/>
  <c r="R524" i="8"/>
  <c r="E524" i="8"/>
  <c r="C524" i="8"/>
  <c r="K524" i="8"/>
  <c r="S524" i="8"/>
  <c r="M524" i="8"/>
  <c r="D524" i="8"/>
  <c r="L524" i="8"/>
  <c r="G524" i="8"/>
  <c r="O524" i="8"/>
  <c r="F524" i="8"/>
  <c r="P524" i="8"/>
  <c r="H524" i="8"/>
  <c r="I524" i="8"/>
  <c r="Q524" i="8"/>
  <c r="N524" i="8"/>
  <c r="H457" i="8"/>
  <c r="P457" i="8"/>
  <c r="K457" i="8"/>
  <c r="I457" i="8"/>
  <c r="Q457" i="8"/>
  <c r="C457" i="8"/>
  <c r="J457" i="8"/>
  <c r="R457" i="8"/>
  <c r="S457" i="8"/>
  <c r="E457" i="8"/>
  <c r="M457" i="8"/>
  <c r="N457" i="8"/>
  <c r="L457" i="8"/>
  <c r="O457" i="8"/>
  <c r="D457" i="8"/>
  <c r="F457" i="8"/>
  <c r="G457" i="8"/>
  <c r="E171" i="8"/>
  <c r="M171" i="8"/>
  <c r="G171" i="8"/>
  <c r="O171" i="8"/>
  <c r="J171" i="8"/>
  <c r="R171" i="8"/>
  <c r="C171" i="8"/>
  <c r="P171" i="8"/>
  <c r="D171" i="8"/>
  <c r="Q171" i="8"/>
  <c r="F171" i="8"/>
  <c r="S171" i="8"/>
  <c r="K171" i="8"/>
  <c r="I171" i="8"/>
  <c r="L171" i="8"/>
  <c r="N171" i="8"/>
  <c r="H171" i="8"/>
  <c r="K31" i="8"/>
  <c r="L31" i="8"/>
  <c r="K33" i="8"/>
  <c r="L33" i="8"/>
  <c r="M33" i="8"/>
  <c r="M31" i="8"/>
  <c r="L29" i="8"/>
  <c r="C24" i="8"/>
  <c r="B26" i="8"/>
  <c r="C26" i="8"/>
  <c r="D26" i="8"/>
  <c r="D28" i="8"/>
  <c r="C28" i="8"/>
  <c r="B28" i="8"/>
  <c r="C132" i="8"/>
  <c r="K132" i="8"/>
  <c r="S132" i="8"/>
  <c r="D132" i="8"/>
  <c r="L132" i="8"/>
  <c r="E132" i="8"/>
  <c r="M132" i="8"/>
  <c r="H132" i="8"/>
  <c r="P132" i="8"/>
  <c r="I132" i="8"/>
  <c r="J132" i="8"/>
  <c r="N132" i="8"/>
  <c r="R132" i="8"/>
  <c r="Q132" i="8"/>
  <c r="F132" i="8"/>
  <c r="G132" i="8"/>
  <c r="O132" i="8"/>
  <c r="I302" i="8"/>
  <c r="Q302" i="8"/>
  <c r="J302" i="8"/>
  <c r="R302" i="8"/>
  <c r="C302" i="8"/>
  <c r="K302" i="8"/>
  <c r="S302" i="8"/>
  <c r="F302" i="8"/>
  <c r="N302" i="8"/>
  <c r="M302" i="8"/>
  <c r="O302" i="8"/>
  <c r="P302" i="8"/>
  <c r="G302" i="8"/>
  <c r="D302" i="8"/>
  <c r="E302" i="8"/>
  <c r="L302" i="8"/>
  <c r="H302" i="8"/>
  <c r="D475" i="8"/>
  <c r="L475" i="8"/>
  <c r="O475" i="8"/>
  <c r="E475" i="8"/>
  <c r="M475" i="8"/>
  <c r="F475" i="8"/>
  <c r="N475" i="8"/>
  <c r="G475" i="8"/>
  <c r="I475" i="8"/>
  <c r="Q475" i="8"/>
  <c r="J475" i="8"/>
  <c r="R475" i="8"/>
  <c r="S475" i="8"/>
  <c r="K475" i="8"/>
  <c r="H475" i="8"/>
  <c r="P475" i="8"/>
  <c r="C475" i="8"/>
  <c r="E163" i="8"/>
  <c r="M163" i="8"/>
  <c r="F163" i="8"/>
  <c r="N163" i="8"/>
  <c r="G163" i="8"/>
  <c r="O163" i="8"/>
  <c r="J163" i="8"/>
  <c r="R163" i="8"/>
  <c r="K163" i="8"/>
  <c r="L163" i="8"/>
  <c r="P163" i="8"/>
  <c r="D163" i="8"/>
  <c r="C163" i="8"/>
  <c r="H163" i="8"/>
  <c r="I163" i="8"/>
  <c r="Q163" i="8"/>
  <c r="S163" i="8"/>
  <c r="I133" i="8"/>
  <c r="Q133" i="8"/>
  <c r="J133" i="8"/>
  <c r="R133" i="8"/>
  <c r="C133" i="8"/>
  <c r="K133" i="8"/>
  <c r="S133" i="8"/>
  <c r="F133" i="8"/>
  <c r="N133" i="8"/>
  <c r="G133" i="8"/>
  <c r="H133" i="8"/>
  <c r="L133" i="8"/>
  <c r="P133" i="8"/>
  <c r="D133" i="8"/>
  <c r="E133" i="8"/>
  <c r="O133" i="8"/>
  <c r="M133" i="8"/>
  <c r="G122" i="8"/>
  <c r="O122" i="8"/>
  <c r="H122" i="8"/>
  <c r="P122" i="8"/>
  <c r="I122" i="8"/>
  <c r="Q122" i="8"/>
  <c r="D122" i="8"/>
  <c r="L122" i="8"/>
  <c r="M122" i="8"/>
  <c r="N122" i="8"/>
  <c r="R122" i="8"/>
  <c r="F122" i="8"/>
  <c r="E122" i="8"/>
  <c r="J122" i="8"/>
  <c r="K122" i="8"/>
  <c r="S122" i="8"/>
  <c r="C122" i="8"/>
  <c r="G118" i="8"/>
  <c r="O118" i="8"/>
  <c r="H118" i="8"/>
  <c r="P118" i="8"/>
  <c r="I118" i="8"/>
  <c r="Q118" i="8"/>
  <c r="D118" i="8"/>
  <c r="L118" i="8"/>
  <c r="E118" i="8"/>
  <c r="F118" i="8"/>
  <c r="J118" i="8"/>
  <c r="N118" i="8"/>
  <c r="M118" i="8"/>
  <c r="R118" i="8"/>
  <c r="S118" i="8"/>
  <c r="C118" i="8"/>
  <c r="K118" i="8"/>
  <c r="H409" i="8"/>
  <c r="P409" i="8"/>
  <c r="I409" i="8"/>
  <c r="Q409" i="8"/>
  <c r="K409" i="8"/>
  <c r="J409" i="8"/>
  <c r="R409" i="8"/>
  <c r="C409" i="8"/>
  <c r="S409" i="8"/>
  <c r="E409" i="8"/>
  <c r="M409" i="8"/>
  <c r="D409" i="8"/>
  <c r="O409" i="8"/>
  <c r="F409" i="8"/>
  <c r="L409" i="8"/>
  <c r="G409" i="8"/>
  <c r="N409" i="8"/>
  <c r="G283" i="8"/>
  <c r="O283" i="8"/>
  <c r="H283" i="8"/>
  <c r="P283" i="8"/>
  <c r="I283" i="8"/>
  <c r="Q283" i="8"/>
  <c r="D283" i="8"/>
  <c r="L283" i="8"/>
  <c r="C283" i="8"/>
  <c r="S283" i="8"/>
  <c r="E283" i="8"/>
  <c r="F283" i="8"/>
  <c r="M283" i="8"/>
  <c r="K283" i="8"/>
  <c r="N283" i="8"/>
  <c r="R283" i="8"/>
  <c r="J283" i="8"/>
  <c r="G158" i="8"/>
  <c r="O158" i="8"/>
  <c r="H158" i="8"/>
  <c r="P158" i="8"/>
  <c r="I158" i="8"/>
  <c r="Q158" i="8"/>
  <c r="D158" i="8"/>
  <c r="L158" i="8"/>
  <c r="E158" i="8"/>
  <c r="F158" i="8"/>
  <c r="J158" i="8"/>
  <c r="N158" i="8"/>
  <c r="C158" i="8"/>
  <c r="R158" i="8"/>
  <c r="M158" i="8"/>
  <c r="S158" i="8"/>
  <c r="K158" i="8"/>
  <c r="I178" i="8"/>
  <c r="Q178" i="8"/>
  <c r="J178" i="8"/>
  <c r="R178" i="8"/>
  <c r="C178" i="8"/>
  <c r="K178" i="8"/>
  <c r="S178" i="8"/>
  <c r="F178" i="8"/>
  <c r="N178" i="8"/>
  <c r="M178" i="8"/>
  <c r="O178" i="8"/>
  <c r="P178" i="8"/>
  <c r="G178" i="8"/>
  <c r="H178" i="8"/>
  <c r="E178" i="8"/>
  <c r="L178" i="8"/>
  <c r="D178" i="8"/>
  <c r="C273" i="8"/>
  <c r="K273" i="8"/>
  <c r="S273" i="8"/>
  <c r="D273" i="8"/>
  <c r="L273" i="8"/>
  <c r="E273" i="8"/>
  <c r="M273" i="8"/>
  <c r="H273" i="8"/>
  <c r="P273" i="8"/>
  <c r="G273" i="8"/>
  <c r="I273" i="8"/>
  <c r="J273" i="8"/>
  <c r="Q273" i="8"/>
  <c r="N273" i="8"/>
  <c r="O273" i="8"/>
  <c r="R273" i="8"/>
  <c r="F273" i="8"/>
  <c r="E111" i="8"/>
  <c r="M111" i="8"/>
  <c r="F111" i="8"/>
  <c r="N111" i="8"/>
  <c r="G111" i="8"/>
  <c r="O111" i="8"/>
  <c r="J111" i="8"/>
  <c r="R111" i="8"/>
  <c r="C111" i="8"/>
  <c r="S111" i="8"/>
  <c r="D111" i="8"/>
  <c r="H111" i="8"/>
  <c r="L111" i="8"/>
  <c r="K111" i="8"/>
  <c r="P111" i="8"/>
  <c r="Q111" i="8"/>
  <c r="I111" i="8"/>
  <c r="G319" i="8"/>
  <c r="O319" i="8"/>
  <c r="H319" i="8"/>
  <c r="P319" i="8"/>
  <c r="I319" i="8"/>
  <c r="Q319" i="8"/>
  <c r="D319" i="8"/>
  <c r="L319" i="8"/>
  <c r="K319" i="8"/>
  <c r="M319" i="8"/>
  <c r="N319" i="8"/>
  <c r="E319" i="8"/>
  <c r="R319" i="8"/>
  <c r="S319" i="8"/>
  <c r="C319" i="8"/>
  <c r="F319" i="8"/>
  <c r="J319" i="8"/>
  <c r="G267" i="8"/>
  <c r="O267" i="8"/>
  <c r="H267" i="8"/>
  <c r="P267" i="8"/>
  <c r="I267" i="8"/>
  <c r="Q267" i="8"/>
  <c r="D267" i="8"/>
  <c r="L267" i="8"/>
  <c r="C267" i="8"/>
  <c r="S267" i="8"/>
  <c r="E267" i="8"/>
  <c r="F267" i="8"/>
  <c r="M267" i="8"/>
  <c r="K267" i="8"/>
  <c r="J267" i="8"/>
  <c r="N267" i="8"/>
  <c r="R267" i="8"/>
  <c r="I384" i="8"/>
  <c r="Q384" i="8"/>
  <c r="J384" i="8"/>
  <c r="R384" i="8"/>
  <c r="C384" i="8"/>
  <c r="K384" i="8"/>
  <c r="S384" i="8"/>
  <c r="F384" i="8"/>
  <c r="N384" i="8"/>
  <c r="L384" i="8"/>
  <c r="P384" i="8"/>
  <c r="M384" i="8"/>
  <c r="O384" i="8"/>
  <c r="E384" i="8"/>
  <c r="G384" i="8"/>
  <c r="H384" i="8"/>
  <c r="D384" i="8"/>
  <c r="D23" i="8"/>
  <c r="D21" i="8"/>
  <c r="B23" i="8"/>
  <c r="C23" i="8"/>
  <c r="B21" i="8"/>
  <c r="C21" i="8"/>
  <c r="C19" i="8"/>
  <c r="P16" i="8"/>
  <c r="P18" i="8"/>
  <c r="N16" i="8"/>
  <c r="O14" i="8"/>
  <c r="N18" i="8"/>
  <c r="O18" i="8"/>
  <c r="O16" i="8"/>
  <c r="I380" i="8"/>
  <c r="Q380" i="8"/>
  <c r="J380" i="8"/>
  <c r="R380" i="8"/>
  <c r="C380" i="8"/>
  <c r="K380" i="8"/>
  <c r="S380" i="8"/>
  <c r="F380" i="8"/>
  <c r="N380" i="8"/>
  <c r="D380" i="8"/>
  <c r="E380" i="8"/>
  <c r="H380" i="8"/>
  <c r="G380" i="8"/>
  <c r="M380" i="8"/>
  <c r="L380" i="8"/>
  <c r="P380" i="8"/>
  <c r="O380" i="8"/>
  <c r="C124" i="8"/>
  <c r="K124" i="8"/>
  <c r="S124" i="8"/>
  <c r="D124" i="8"/>
  <c r="L124" i="8"/>
  <c r="E124" i="8"/>
  <c r="M124" i="8"/>
  <c r="H124" i="8"/>
  <c r="P124" i="8"/>
  <c r="I124" i="8"/>
  <c r="J124" i="8"/>
  <c r="N124" i="8"/>
  <c r="R124" i="8"/>
  <c r="F124" i="8"/>
  <c r="G124" i="8"/>
  <c r="Q124" i="8"/>
  <c r="O124" i="8"/>
  <c r="G381" i="8"/>
  <c r="O381" i="8"/>
  <c r="H381" i="8"/>
  <c r="P381" i="8"/>
  <c r="I381" i="8"/>
  <c r="Q381" i="8"/>
  <c r="D381" i="8"/>
  <c r="L381" i="8"/>
  <c r="R381" i="8"/>
  <c r="C381" i="8"/>
  <c r="S381" i="8"/>
  <c r="E381" i="8"/>
  <c r="F381" i="8"/>
  <c r="K381" i="8"/>
  <c r="N381" i="8"/>
  <c r="J381" i="8"/>
  <c r="M381" i="8"/>
  <c r="I336" i="8"/>
  <c r="Q336" i="8"/>
  <c r="J336" i="8"/>
  <c r="R336" i="8"/>
  <c r="C336" i="8"/>
  <c r="K336" i="8"/>
  <c r="S336" i="8"/>
  <c r="F336" i="8"/>
  <c r="N336" i="8"/>
  <c r="L336" i="8"/>
  <c r="M336" i="8"/>
  <c r="P336" i="8"/>
  <c r="O336" i="8"/>
  <c r="E336" i="8"/>
  <c r="D336" i="8"/>
  <c r="H336" i="8"/>
  <c r="G336" i="8"/>
  <c r="I157" i="8"/>
  <c r="Q157" i="8"/>
  <c r="J157" i="8"/>
  <c r="R157" i="8"/>
  <c r="C157" i="8"/>
  <c r="K157" i="8"/>
  <c r="S157" i="8"/>
  <c r="F157" i="8"/>
  <c r="N157" i="8"/>
  <c r="G157" i="8"/>
  <c r="H157" i="8"/>
  <c r="L157" i="8"/>
  <c r="P157" i="8"/>
  <c r="O157" i="8"/>
  <c r="D157" i="8"/>
  <c r="E157" i="8"/>
  <c r="M157" i="8"/>
  <c r="G259" i="8"/>
  <c r="O259" i="8"/>
  <c r="H259" i="8"/>
  <c r="P259" i="8"/>
  <c r="I259" i="8"/>
  <c r="Q259" i="8"/>
  <c r="D259" i="8"/>
  <c r="L259" i="8"/>
  <c r="C259" i="8"/>
  <c r="S259" i="8"/>
  <c r="E259" i="8"/>
  <c r="F259" i="8"/>
  <c r="M259" i="8"/>
  <c r="J259" i="8"/>
  <c r="K259" i="8"/>
  <c r="R259" i="8"/>
  <c r="N259" i="8"/>
  <c r="I326" i="8"/>
  <c r="C326" i="8"/>
  <c r="K326" i="8"/>
  <c r="F326" i="8"/>
  <c r="N326" i="8"/>
  <c r="L326" i="8"/>
  <c r="M326" i="8"/>
  <c r="O326" i="8"/>
  <c r="G326" i="8"/>
  <c r="R326" i="8"/>
  <c r="P326" i="8"/>
  <c r="Q326" i="8"/>
  <c r="S326" i="8"/>
  <c r="E326" i="8"/>
  <c r="D326" i="8"/>
  <c r="J326" i="8"/>
  <c r="H326" i="8"/>
  <c r="C128" i="8"/>
  <c r="K128" i="8"/>
  <c r="S128" i="8"/>
  <c r="D128" i="8"/>
  <c r="L128" i="8"/>
  <c r="E128" i="8"/>
  <c r="M128" i="8"/>
  <c r="H128" i="8"/>
  <c r="P128" i="8"/>
  <c r="Q128" i="8"/>
  <c r="R128" i="8"/>
  <c r="F128" i="8"/>
  <c r="J128" i="8"/>
  <c r="N128" i="8"/>
  <c r="O128" i="8"/>
  <c r="G128" i="8"/>
  <c r="I128" i="8"/>
  <c r="D451" i="8"/>
  <c r="L451" i="8"/>
  <c r="E451" i="8"/>
  <c r="M451" i="8"/>
  <c r="O451" i="8"/>
  <c r="F451" i="8"/>
  <c r="N451" i="8"/>
  <c r="G451" i="8"/>
  <c r="I451" i="8"/>
  <c r="Q451" i="8"/>
  <c r="P451" i="8"/>
  <c r="J451" i="8"/>
  <c r="K451" i="8"/>
  <c r="R451" i="8"/>
  <c r="H451" i="8"/>
  <c r="S451" i="8"/>
  <c r="C451" i="8"/>
  <c r="F506" i="8"/>
  <c r="N506" i="8"/>
  <c r="G506" i="8"/>
  <c r="O506" i="8"/>
  <c r="Q506" i="8"/>
  <c r="H506" i="8"/>
  <c r="P506" i="8"/>
  <c r="I506" i="8"/>
  <c r="C506" i="8"/>
  <c r="K506" i="8"/>
  <c r="S506" i="8"/>
  <c r="E506" i="8"/>
  <c r="M506" i="8"/>
  <c r="D506" i="8"/>
  <c r="J506" i="8"/>
  <c r="L506" i="8"/>
  <c r="R506" i="8"/>
  <c r="D539" i="8"/>
  <c r="L539" i="8"/>
  <c r="O539" i="8"/>
  <c r="E539" i="8"/>
  <c r="M539" i="8"/>
  <c r="F539" i="8"/>
  <c r="N539" i="8"/>
  <c r="G539" i="8"/>
  <c r="I539" i="8"/>
  <c r="Q539" i="8"/>
  <c r="J539" i="8"/>
  <c r="K539" i="8"/>
  <c r="P539" i="8"/>
  <c r="R539" i="8"/>
  <c r="S539" i="8"/>
  <c r="C539" i="8"/>
  <c r="H539" i="8"/>
  <c r="J488" i="8"/>
  <c r="R488" i="8"/>
  <c r="E488" i="8"/>
  <c r="C488" i="8"/>
  <c r="K488" i="8"/>
  <c r="S488" i="8"/>
  <c r="M488" i="8"/>
  <c r="D488" i="8"/>
  <c r="L488" i="8"/>
  <c r="G488" i="8"/>
  <c r="O488" i="8"/>
  <c r="I488" i="8"/>
  <c r="Q488" i="8"/>
  <c r="H488" i="8"/>
  <c r="N488" i="8"/>
  <c r="P488" i="8"/>
  <c r="F488" i="8"/>
  <c r="G401" i="8"/>
  <c r="O401" i="8"/>
  <c r="H401" i="8"/>
  <c r="P401" i="8"/>
  <c r="I401" i="8"/>
  <c r="Q401" i="8"/>
  <c r="D401" i="8"/>
  <c r="L401" i="8"/>
  <c r="J401" i="8"/>
  <c r="K401" i="8"/>
  <c r="M401" i="8"/>
  <c r="N401" i="8"/>
  <c r="C401" i="8"/>
  <c r="S401" i="8"/>
  <c r="R401" i="8"/>
  <c r="E401" i="8"/>
  <c r="F401" i="8"/>
  <c r="I328" i="8"/>
  <c r="Q328" i="8"/>
  <c r="J328" i="8"/>
  <c r="R328" i="8"/>
  <c r="C328" i="8"/>
  <c r="K328" i="8"/>
  <c r="S328" i="8"/>
  <c r="F328" i="8"/>
  <c r="N328" i="8"/>
  <c r="L328" i="8"/>
  <c r="P328" i="8"/>
  <c r="M328" i="8"/>
  <c r="O328" i="8"/>
  <c r="E328" i="8"/>
  <c r="G328" i="8"/>
  <c r="D328" i="8"/>
  <c r="H328" i="8"/>
  <c r="C313" i="8"/>
  <c r="K313" i="8"/>
  <c r="S313" i="8"/>
  <c r="D313" i="8"/>
  <c r="L313" i="8"/>
  <c r="E313" i="8"/>
  <c r="M313" i="8"/>
  <c r="H313" i="8"/>
  <c r="P313" i="8"/>
  <c r="G313" i="8"/>
  <c r="I313" i="8"/>
  <c r="J313" i="8"/>
  <c r="Q313" i="8"/>
  <c r="F313" i="8"/>
  <c r="O313" i="8"/>
  <c r="R313" i="8"/>
  <c r="N313" i="8"/>
  <c r="E284" i="8"/>
  <c r="M284" i="8"/>
  <c r="F284" i="8"/>
  <c r="N284" i="8"/>
  <c r="G284" i="8"/>
  <c r="O284" i="8"/>
  <c r="J284" i="8"/>
  <c r="R284" i="8"/>
  <c r="Q284" i="8"/>
  <c r="C284" i="8"/>
  <c r="S284" i="8"/>
  <c r="D284" i="8"/>
  <c r="K284" i="8"/>
  <c r="H284" i="8"/>
  <c r="I284" i="8"/>
  <c r="L284" i="8"/>
  <c r="P284" i="8"/>
  <c r="F446" i="8"/>
  <c r="N446" i="8"/>
  <c r="G446" i="8"/>
  <c r="O446" i="8"/>
  <c r="Q446" i="8"/>
  <c r="H446" i="8"/>
  <c r="P446" i="8"/>
  <c r="I446" i="8"/>
  <c r="C446" i="8"/>
  <c r="K446" i="8"/>
  <c r="S446" i="8"/>
  <c r="M446" i="8"/>
  <c r="R446" i="8"/>
  <c r="L446" i="8"/>
  <c r="D446" i="8"/>
  <c r="E446" i="8"/>
  <c r="J446" i="8"/>
  <c r="F498" i="8"/>
  <c r="N498" i="8"/>
  <c r="Q498" i="8"/>
  <c r="G498" i="8"/>
  <c r="O498" i="8"/>
  <c r="H498" i="8"/>
  <c r="P498" i="8"/>
  <c r="I498" i="8"/>
  <c r="C498" i="8"/>
  <c r="K498" i="8"/>
  <c r="S498" i="8"/>
  <c r="J498" i="8"/>
  <c r="L498" i="8"/>
  <c r="M498" i="8"/>
  <c r="D498" i="8"/>
  <c r="R498" i="8"/>
  <c r="E498" i="8"/>
  <c r="J508" i="8"/>
  <c r="R508" i="8"/>
  <c r="M508" i="8"/>
  <c r="C508" i="8"/>
  <c r="K508" i="8"/>
  <c r="S508" i="8"/>
  <c r="E508" i="8"/>
  <c r="D508" i="8"/>
  <c r="L508" i="8"/>
  <c r="G508" i="8"/>
  <c r="O508" i="8"/>
  <c r="N508" i="8"/>
  <c r="F508" i="8"/>
  <c r="H508" i="8"/>
  <c r="P508" i="8"/>
  <c r="I508" i="8"/>
  <c r="Q508" i="8"/>
  <c r="E300" i="8"/>
  <c r="M300" i="8"/>
  <c r="F300" i="8"/>
  <c r="N300" i="8"/>
  <c r="G300" i="8"/>
  <c r="O300" i="8"/>
  <c r="J300" i="8"/>
  <c r="R300" i="8"/>
  <c r="Q300" i="8"/>
  <c r="C300" i="8"/>
  <c r="S300" i="8"/>
  <c r="D300" i="8"/>
  <c r="K300" i="8"/>
  <c r="H300" i="8"/>
  <c r="P300" i="8"/>
  <c r="I300" i="8"/>
  <c r="L300" i="8"/>
  <c r="I364" i="8"/>
  <c r="Q364" i="8"/>
  <c r="J364" i="8"/>
  <c r="R364" i="8"/>
  <c r="C364" i="8"/>
  <c r="K364" i="8"/>
  <c r="S364" i="8"/>
  <c r="F364" i="8"/>
  <c r="N364" i="8"/>
  <c r="D364" i="8"/>
  <c r="E364" i="8"/>
  <c r="H364" i="8"/>
  <c r="G364" i="8"/>
  <c r="M364" i="8"/>
  <c r="O364" i="8"/>
  <c r="L364" i="8"/>
  <c r="P364" i="8"/>
  <c r="G377" i="8"/>
  <c r="O377" i="8"/>
  <c r="H377" i="8"/>
  <c r="P377" i="8"/>
  <c r="I377" i="8"/>
  <c r="Q377" i="8"/>
  <c r="D377" i="8"/>
  <c r="L377" i="8"/>
  <c r="J377" i="8"/>
  <c r="N377" i="8"/>
  <c r="K377" i="8"/>
  <c r="M377" i="8"/>
  <c r="C377" i="8"/>
  <c r="S377" i="8"/>
  <c r="E377" i="8"/>
  <c r="F377" i="8"/>
  <c r="R377" i="8"/>
  <c r="G323" i="8"/>
  <c r="O323" i="8"/>
  <c r="H323" i="8"/>
  <c r="P323" i="8"/>
  <c r="I323" i="8"/>
  <c r="Q323" i="8"/>
  <c r="D323" i="8"/>
  <c r="L323" i="8"/>
  <c r="C323" i="8"/>
  <c r="S323" i="8"/>
  <c r="E323" i="8"/>
  <c r="F323" i="8"/>
  <c r="M323" i="8"/>
  <c r="J323" i="8"/>
  <c r="K323" i="8"/>
  <c r="R323" i="8"/>
  <c r="N323" i="8"/>
  <c r="E216" i="8"/>
  <c r="M216" i="8"/>
  <c r="F216" i="8"/>
  <c r="N216" i="8"/>
  <c r="G216" i="8"/>
  <c r="O216" i="8"/>
  <c r="J216" i="8"/>
  <c r="R216" i="8"/>
  <c r="Q216" i="8"/>
  <c r="C216" i="8"/>
  <c r="S216" i="8"/>
  <c r="D216" i="8"/>
  <c r="K216" i="8"/>
  <c r="I216" i="8"/>
  <c r="L216" i="8"/>
  <c r="P216" i="8"/>
  <c r="H216" i="8"/>
  <c r="J512" i="8"/>
  <c r="R512" i="8"/>
  <c r="M512" i="8"/>
  <c r="C512" i="8"/>
  <c r="K512" i="8"/>
  <c r="S512" i="8"/>
  <c r="E512" i="8"/>
  <c r="D512" i="8"/>
  <c r="L512" i="8"/>
  <c r="G512" i="8"/>
  <c r="O512" i="8"/>
  <c r="F512" i="8"/>
  <c r="Q512" i="8"/>
  <c r="H512" i="8"/>
  <c r="N512" i="8"/>
  <c r="P512" i="8"/>
  <c r="I512" i="8"/>
  <c r="H16" i="8"/>
  <c r="H18" i="8"/>
  <c r="I18" i="8"/>
  <c r="J18" i="8"/>
  <c r="I16" i="8"/>
  <c r="I14" i="8"/>
  <c r="J16" i="8"/>
  <c r="E87" i="8"/>
  <c r="M87" i="8"/>
  <c r="F87" i="8"/>
  <c r="N87" i="8"/>
  <c r="G87" i="8"/>
  <c r="O87" i="8"/>
  <c r="J87" i="8"/>
  <c r="R87" i="8"/>
  <c r="C87" i="8"/>
  <c r="S87" i="8"/>
  <c r="D87" i="8"/>
  <c r="H87" i="8"/>
  <c r="L87" i="8"/>
  <c r="P87" i="8"/>
  <c r="K87" i="8"/>
  <c r="Q87" i="8"/>
  <c r="I87" i="8"/>
  <c r="J528" i="8"/>
  <c r="R528" i="8"/>
  <c r="C528" i="8"/>
  <c r="K528" i="8"/>
  <c r="S528" i="8"/>
  <c r="E528" i="8"/>
  <c r="D528" i="8"/>
  <c r="L528" i="8"/>
  <c r="M528" i="8"/>
  <c r="G528" i="8"/>
  <c r="O528" i="8"/>
  <c r="P528" i="8"/>
  <c r="Q528" i="8"/>
  <c r="I528" i="8"/>
  <c r="F528" i="8"/>
  <c r="N528" i="8"/>
  <c r="H528" i="8"/>
  <c r="E276" i="8"/>
  <c r="M276" i="8"/>
  <c r="F276" i="8"/>
  <c r="N276" i="8"/>
  <c r="G276" i="8"/>
  <c r="O276" i="8"/>
  <c r="J276" i="8"/>
  <c r="R276" i="8"/>
  <c r="Q276" i="8"/>
  <c r="C276" i="8"/>
  <c r="S276" i="8"/>
  <c r="D276" i="8"/>
  <c r="K276" i="8"/>
  <c r="I276" i="8"/>
  <c r="H276" i="8"/>
  <c r="L276" i="8"/>
  <c r="P276" i="8"/>
  <c r="I222" i="8"/>
  <c r="Q222" i="8"/>
  <c r="J222" i="8"/>
  <c r="R222" i="8"/>
  <c r="C222" i="8"/>
  <c r="K222" i="8"/>
  <c r="S222" i="8"/>
  <c r="F222" i="8"/>
  <c r="N222" i="8"/>
  <c r="E222" i="8"/>
  <c r="G222" i="8"/>
  <c r="H222" i="8"/>
  <c r="O222" i="8"/>
  <c r="D222" i="8"/>
  <c r="P222" i="8"/>
  <c r="L222" i="8"/>
  <c r="M222" i="8"/>
  <c r="I396" i="8"/>
  <c r="Q396" i="8"/>
  <c r="J396" i="8"/>
  <c r="R396" i="8"/>
  <c r="C396" i="8"/>
  <c r="K396" i="8"/>
  <c r="S396" i="8"/>
  <c r="F396" i="8"/>
  <c r="N396" i="8"/>
  <c r="D396" i="8"/>
  <c r="E396" i="8"/>
  <c r="H396" i="8"/>
  <c r="G396" i="8"/>
  <c r="M396" i="8"/>
  <c r="L396" i="8"/>
  <c r="P396" i="8"/>
  <c r="O396" i="8"/>
  <c r="D495" i="8"/>
  <c r="L495" i="8"/>
  <c r="E495" i="8"/>
  <c r="M495" i="8"/>
  <c r="G495" i="8"/>
  <c r="F495" i="8"/>
  <c r="N495" i="8"/>
  <c r="O495" i="8"/>
  <c r="I495" i="8"/>
  <c r="Q495" i="8"/>
  <c r="K495" i="8"/>
  <c r="C495" i="8"/>
  <c r="J495" i="8"/>
  <c r="P495" i="8"/>
  <c r="S495" i="8"/>
  <c r="R495" i="8"/>
  <c r="H495" i="8"/>
  <c r="I198" i="8"/>
  <c r="Q198" i="8"/>
  <c r="J198" i="8"/>
  <c r="R198" i="8"/>
  <c r="C198" i="8"/>
  <c r="K198" i="8"/>
  <c r="S198" i="8"/>
  <c r="F198" i="8"/>
  <c r="N198" i="8"/>
  <c r="E198" i="8"/>
  <c r="G198" i="8"/>
  <c r="H198" i="8"/>
  <c r="O198" i="8"/>
  <c r="M198" i="8"/>
  <c r="P198" i="8"/>
  <c r="L198" i="8"/>
  <c r="D198" i="8"/>
  <c r="G134" i="8"/>
  <c r="O134" i="8"/>
  <c r="H134" i="8"/>
  <c r="P134" i="8"/>
  <c r="I134" i="8"/>
  <c r="Q134" i="8"/>
  <c r="D134" i="8"/>
  <c r="L134" i="8"/>
  <c r="E134" i="8"/>
  <c r="F134" i="8"/>
  <c r="J134" i="8"/>
  <c r="N134" i="8"/>
  <c r="M134" i="8"/>
  <c r="R134" i="8"/>
  <c r="S134" i="8"/>
  <c r="C134" i="8"/>
  <c r="K134" i="8"/>
  <c r="J404" i="8"/>
  <c r="R404" i="8"/>
  <c r="M404" i="8"/>
  <c r="C404" i="8"/>
  <c r="K404" i="8"/>
  <c r="S404" i="8"/>
  <c r="E404" i="8"/>
  <c r="D404" i="8"/>
  <c r="L404" i="8"/>
  <c r="G404" i="8"/>
  <c r="O404" i="8"/>
  <c r="H404" i="8"/>
  <c r="I404" i="8"/>
  <c r="F404" i="8"/>
  <c r="N404" i="8"/>
  <c r="P404" i="8"/>
  <c r="Q404" i="8"/>
  <c r="D519" i="8"/>
  <c r="L519" i="8"/>
  <c r="E519" i="8"/>
  <c r="M519" i="8"/>
  <c r="G519" i="8"/>
  <c r="F519" i="8"/>
  <c r="N519" i="8"/>
  <c r="O519" i="8"/>
  <c r="I519" i="8"/>
  <c r="Q519" i="8"/>
  <c r="H519" i="8"/>
  <c r="C519" i="8"/>
  <c r="J519" i="8"/>
  <c r="S519" i="8"/>
  <c r="K519" i="8"/>
  <c r="P519" i="8"/>
  <c r="R519" i="8"/>
  <c r="C237" i="8"/>
  <c r="K237" i="8"/>
  <c r="S237" i="8"/>
  <c r="D237" i="8"/>
  <c r="L237" i="8"/>
  <c r="E237" i="8"/>
  <c r="M237" i="8"/>
  <c r="H237" i="8"/>
  <c r="P237" i="8"/>
  <c r="G237" i="8"/>
  <c r="I237" i="8"/>
  <c r="J237" i="8"/>
  <c r="Q237" i="8"/>
  <c r="O237" i="8"/>
  <c r="R237" i="8"/>
  <c r="N237" i="8"/>
  <c r="F237" i="8"/>
  <c r="E272" i="8"/>
  <c r="M272" i="8"/>
  <c r="F272" i="8"/>
  <c r="N272" i="8"/>
  <c r="G272" i="8"/>
  <c r="O272" i="8"/>
  <c r="J272" i="8"/>
  <c r="R272" i="8"/>
  <c r="I272" i="8"/>
  <c r="K272" i="8"/>
  <c r="L272" i="8"/>
  <c r="C272" i="8"/>
  <c r="S272" i="8"/>
  <c r="H272" i="8"/>
  <c r="D272" i="8"/>
  <c r="Q272" i="8"/>
  <c r="P272" i="8"/>
  <c r="H521" i="8"/>
  <c r="P521" i="8"/>
  <c r="K521" i="8"/>
  <c r="I521" i="8"/>
  <c r="Q521" i="8"/>
  <c r="S521" i="8"/>
  <c r="J521" i="8"/>
  <c r="R521" i="8"/>
  <c r="C521" i="8"/>
  <c r="E521" i="8"/>
  <c r="M521" i="8"/>
  <c r="N521" i="8"/>
  <c r="O521" i="8"/>
  <c r="D521" i="8"/>
  <c r="L521" i="8"/>
  <c r="F521" i="8"/>
  <c r="G521" i="8"/>
  <c r="F546" i="8"/>
  <c r="N546" i="8"/>
  <c r="Q546" i="8"/>
  <c r="G546" i="8"/>
  <c r="O546" i="8"/>
  <c r="H546" i="8"/>
  <c r="P546" i="8"/>
  <c r="I546" i="8"/>
  <c r="C546" i="8"/>
  <c r="K546" i="8"/>
  <c r="S546" i="8"/>
  <c r="L546" i="8"/>
  <c r="M546" i="8"/>
  <c r="E546" i="8"/>
  <c r="R546" i="8"/>
  <c r="D546" i="8"/>
  <c r="J546" i="8"/>
  <c r="D447" i="8"/>
  <c r="L447" i="8"/>
  <c r="G447" i="8"/>
  <c r="E447" i="8"/>
  <c r="M447" i="8"/>
  <c r="F447" i="8"/>
  <c r="N447" i="8"/>
  <c r="O447" i="8"/>
  <c r="I447" i="8"/>
  <c r="Q447" i="8"/>
  <c r="J447" i="8"/>
  <c r="C447" i="8"/>
  <c r="K447" i="8"/>
  <c r="R447" i="8"/>
  <c r="S447" i="8"/>
  <c r="H447" i="8"/>
  <c r="P447" i="8"/>
  <c r="D467" i="8"/>
  <c r="L467" i="8"/>
  <c r="E467" i="8"/>
  <c r="M467" i="8"/>
  <c r="O467" i="8"/>
  <c r="F467" i="8"/>
  <c r="N467" i="8"/>
  <c r="G467" i="8"/>
  <c r="I467" i="8"/>
  <c r="Q467" i="8"/>
  <c r="C467" i="8"/>
  <c r="H467" i="8"/>
  <c r="P467" i="8"/>
  <c r="S467" i="8"/>
  <c r="J467" i="8"/>
  <c r="K467" i="8"/>
  <c r="R467" i="8"/>
  <c r="C285" i="8"/>
  <c r="K285" i="8"/>
  <c r="S285" i="8"/>
  <c r="D285" i="8"/>
  <c r="L285" i="8"/>
  <c r="E285" i="8"/>
  <c r="M285" i="8"/>
  <c r="H285" i="8"/>
  <c r="P285" i="8"/>
  <c r="O285" i="8"/>
  <c r="Q285" i="8"/>
  <c r="R285" i="8"/>
  <c r="I285" i="8"/>
  <c r="G285" i="8"/>
  <c r="J285" i="8"/>
  <c r="N285" i="8"/>
  <c r="F285" i="8"/>
  <c r="J416" i="8"/>
  <c r="R416" i="8"/>
  <c r="M416" i="8"/>
  <c r="C416" i="8"/>
  <c r="K416" i="8"/>
  <c r="S416" i="8"/>
  <c r="D416" i="8"/>
  <c r="L416" i="8"/>
  <c r="E416" i="8"/>
  <c r="G416" i="8"/>
  <c r="O416" i="8"/>
  <c r="F416" i="8"/>
  <c r="Q416" i="8"/>
  <c r="H416" i="8"/>
  <c r="N416" i="8"/>
  <c r="I416" i="8"/>
  <c r="P416" i="8"/>
  <c r="H453" i="8"/>
  <c r="P453" i="8"/>
  <c r="K453" i="8"/>
  <c r="I453" i="8"/>
  <c r="Q453" i="8"/>
  <c r="C453" i="8"/>
  <c r="J453" i="8"/>
  <c r="R453" i="8"/>
  <c r="S453" i="8"/>
  <c r="E453" i="8"/>
  <c r="M453" i="8"/>
  <c r="L453" i="8"/>
  <c r="N453" i="8"/>
  <c r="D453" i="8"/>
  <c r="O453" i="8"/>
  <c r="F453" i="8"/>
  <c r="G453" i="8"/>
  <c r="G369" i="8"/>
  <c r="O369" i="8"/>
  <c r="H369" i="8"/>
  <c r="P369" i="8"/>
  <c r="I369" i="8"/>
  <c r="Q369" i="8"/>
  <c r="D369" i="8"/>
  <c r="L369" i="8"/>
  <c r="J369" i="8"/>
  <c r="N369" i="8"/>
  <c r="K369" i="8"/>
  <c r="M369" i="8"/>
  <c r="C369" i="8"/>
  <c r="S369" i="8"/>
  <c r="E369" i="8"/>
  <c r="R369" i="8"/>
  <c r="F369" i="8"/>
  <c r="G142" i="8"/>
  <c r="O142" i="8"/>
  <c r="H142" i="8"/>
  <c r="P142" i="8"/>
  <c r="I142" i="8"/>
  <c r="Q142" i="8"/>
  <c r="D142" i="8"/>
  <c r="L142" i="8"/>
  <c r="E142" i="8"/>
  <c r="F142" i="8"/>
  <c r="J142" i="8"/>
  <c r="N142" i="8"/>
  <c r="C142" i="8"/>
  <c r="R142" i="8"/>
  <c r="S142" i="8"/>
  <c r="K142" i="8"/>
  <c r="M142" i="8"/>
  <c r="I376" i="8"/>
  <c r="Q376" i="8"/>
  <c r="J376" i="8"/>
  <c r="R376" i="8"/>
  <c r="C376" i="8"/>
  <c r="K376" i="8"/>
  <c r="S376" i="8"/>
  <c r="F376" i="8"/>
  <c r="N376" i="8"/>
  <c r="L376" i="8"/>
  <c r="M376" i="8"/>
  <c r="O376" i="8"/>
  <c r="P376" i="8"/>
  <c r="E376" i="8"/>
  <c r="D376" i="8"/>
  <c r="G376" i="8"/>
  <c r="H376" i="8"/>
  <c r="C164" i="8"/>
  <c r="K164" i="8"/>
  <c r="S164" i="8"/>
  <c r="D164" i="8"/>
  <c r="L164" i="8"/>
  <c r="E164" i="8"/>
  <c r="M164" i="8"/>
  <c r="H164" i="8"/>
  <c r="P164" i="8"/>
  <c r="I164" i="8"/>
  <c r="J164" i="8"/>
  <c r="N164" i="8"/>
  <c r="R164" i="8"/>
  <c r="Q164" i="8"/>
  <c r="F164" i="8"/>
  <c r="G164" i="8"/>
  <c r="O164" i="8"/>
  <c r="I149" i="8"/>
  <c r="Q149" i="8"/>
  <c r="J149" i="8"/>
  <c r="R149" i="8"/>
  <c r="C149" i="8"/>
  <c r="K149" i="8"/>
  <c r="S149" i="8"/>
  <c r="F149" i="8"/>
  <c r="N149" i="8"/>
  <c r="G149" i="8"/>
  <c r="H149" i="8"/>
  <c r="L149" i="8"/>
  <c r="P149" i="8"/>
  <c r="D149" i="8"/>
  <c r="E149" i="8"/>
  <c r="M149" i="8"/>
  <c r="O149" i="8"/>
  <c r="F478" i="8"/>
  <c r="N478" i="8"/>
  <c r="Q478" i="8"/>
  <c r="G478" i="8"/>
  <c r="O478" i="8"/>
  <c r="I478" i="8"/>
  <c r="H478" i="8"/>
  <c r="P478" i="8"/>
  <c r="C478" i="8"/>
  <c r="K478" i="8"/>
  <c r="S478" i="8"/>
  <c r="E478" i="8"/>
  <c r="R478" i="8"/>
  <c r="D478" i="8"/>
  <c r="J478" i="8"/>
  <c r="L478" i="8"/>
  <c r="M478" i="8"/>
  <c r="G349" i="8"/>
  <c r="O349" i="8"/>
  <c r="H349" i="8"/>
  <c r="P349" i="8"/>
  <c r="I349" i="8"/>
  <c r="Q349" i="8"/>
  <c r="D349" i="8"/>
  <c r="L349" i="8"/>
  <c r="R349" i="8"/>
  <c r="C349" i="8"/>
  <c r="S349" i="8"/>
  <c r="E349" i="8"/>
  <c r="F349" i="8"/>
  <c r="K349" i="8"/>
  <c r="N349" i="8"/>
  <c r="M349" i="8"/>
  <c r="J349" i="8"/>
  <c r="E346" i="8"/>
  <c r="M346" i="8"/>
  <c r="F346" i="8"/>
  <c r="N346" i="8"/>
  <c r="G346" i="8"/>
  <c r="O346" i="8"/>
  <c r="J346" i="8"/>
  <c r="R346" i="8"/>
  <c r="H346" i="8"/>
  <c r="I346" i="8"/>
  <c r="L346" i="8"/>
  <c r="K346" i="8"/>
  <c r="Q346" i="8"/>
  <c r="D346" i="8"/>
  <c r="P346" i="8"/>
  <c r="C346" i="8"/>
  <c r="S346" i="8"/>
  <c r="F458" i="8"/>
  <c r="N458" i="8"/>
  <c r="Q458" i="8"/>
  <c r="G458" i="8"/>
  <c r="O458" i="8"/>
  <c r="I458" i="8"/>
  <c r="H458" i="8"/>
  <c r="P458" i="8"/>
  <c r="C458" i="8"/>
  <c r="K458" i="8"/>
  <c r="S458" i="8"/>
  <c r="R458" i="8"/>
  <c r="D458" i="8"/>
  <c r="E458" i="8"/>
  <c r="J458" i="8"/>
  <c r="L458" i="8"/>
  <c r="M458" i="8"/>
  <c r="J540" i="8"/>
  <c r="R540" i="8"/>
  <c r="E540" i="8"/>
  <c r="C540" i="8"/>
  <c r="K540" i="8"/>
  <c r="S540" i="8"/>
  <c r="M540" i="8"/>
  <c r="D540" i="8"/>
  <c r="L540" i="8"/>
  <c r="G540" i="8"/>
  <c r="O540" i="8"/>
  <c r="N540" i="8"/>
  <c r="F540" i="8"/>
  <c r="P540" i="8"/>
  <c r="Q540" i="8"/>
  <c r="H540" i="8"/>
  <c r="I540" i="8"/>
  <c r="E370" i="8"/>
  <c r="M370" i="8"/>
  <c r="F370" i="8"/>
  <c r="N370" i="8"/>
  <c r="G370" i="8"/>
  <c r="O370" i="8"/>
  <c r="J370" i="8"/>
  <c r="R370" i="8"/>
  <c r="H370" i="8"/>
  <c r="I370" i="8"/>
  <c r="K370" i="8"/>
  <c r="L370" i="8"/>
  <c r="Q370" i="8"/>
  <c r="C370" i="8"/>
  <c r="D370" i="8"/>
  <c r="P370" i="8"/>
  <c r="S370" i="8"/>
  <c r="M28" i="8"/>
  <c r="M26" i="8"/>
  <c r="L26" i="8"/>
  <c r="L24" i="8"/>
  <c r="K28" i="8"/>
  <c r="L28" i="8"/>
  <c r="K26" i="8"/>
  <c r="E264" i="8"/>
  <c r="M264" i="8"/>
  <c r="F264" i="8"/>
  <c r="N264" i="8"/>
  <c r="G264" i="8"/>
  <c r="O264" i="8"/>
  <c r="J264" i="8"/>
  <c r="R264" i="8"/>
  <c r="I264" i="8"/>
  <c r="K264" i="8"/>
  <c r="L264" i="8"/>
  <c r="C264" i="8"/>
  <c r="S264" i="8"/>
  <c r="P264" i="8"/>
  <c r="Q264" i="8"/>
  <c r="D264" i="8"/>
  <c r="H264" i="8"/>
  <c r="E228" i="8"/>
  <c r="M228" i="8"/>
  <c r="F228" i="8"/>
  <c r="N228" i="8"/>
  <c r="G228" i="8"/>
  <c r="O228" i="8"/>
  <c r="J228" i="8"/>
  <c r="R228" i="8"/>
  <c r="I228" i="8"/>
  <c r="K228" i="8"/>
  <c r="L228" i="8"/>
  <c r="C228" i="8"/>
  <c r="S228" i="8"/>
  <c r="Q228" i="8"/>
  <c r="D228" i="8"/>
  <c r="H228" i="8"/>
  <c r="P228" i="8"/>
  <c r="G170" i="8"/>
  <c r="O170" i="8"/>
  <c r="I170" i="8"/>
  <c r="Q170" i="8"/>
  <c r="D170" i="8"/>
  <c r="L170" i="8"/>
  <c r="H170" i="8"/>
  <c r="J170" i="8"/>
  <c r="K170" i="8"/>
  <c r="C170" i="8"/>
  <c r="P170" i="8"/>
  <c r="E170" i="8"/>
  <c r="F170" i="8"/>
  <c r="R170" i="8"/>
  <c r="S170" i="8"/>
  <c r="M170" i="8"/>
  <c r="N170" i="8"/>
  <c r="C160" i="8"/>
  <c r="K160" i="8"/>
  <c r="S160" i="8"/>
  <c r="D160" i="8"/>
  <c r="L160" i="8"/>
  <c r="E160" i="8"/>
  <c r="M160" i="8"/>
  <c r="H160" i="8"/>
  <c r="P160" i="8"/>
  <c r="Q160" i="8"/>
  <c r="R160" i="8"/>
  <c r="F160" i="8"/>
  <c r="J160" i="8"/>
  <c r="N160" i="8"/>
  <c r="O160" i="8"/>
  <c r="I160" i="8"/>
  <c r="G160" i="8"/>
  <c r="E324" i="8"/>
  <c r="M324" i="8"/>
  <c r="F324" i="8"/>
  <c r="N324" i="8"/>
  <c r="G324" i="8"/>
  <c r="O324" i="8"/>
  <c r="J324" i="8"/>
  <c r="R324" i="8"/>
  <c r="Q324" i="8"/>
  <c r="C324" i="8"/>
  <c r="S324" i="8"/>
  <c r="D324" i="8"/>
  <c r="K324" i="8"/>
  <c r="I324" i="8"/>
  <c r="H324" i="8"/>
  <c r="L324" i="8"/>
  <c r="P324" i="8"/>
  <c r="I242" i="8"/>
  <c r="Q242" i="8"/>
  <c r="J242" i="8"/>
  <c r="R242" i="8"/>
  <c r="C242" i="8"/>
  <c r="K242" i="8"/>
  <c r="S242" i="8"/>
  <c r="F242" i="8"/>
  <c r="N242" i="8"/>
  <c r="M242" i="8"/>
  <c r="O242" i="8"/>
  <c r="P242" i="8"/>
  <c r="G242" i="8"/>
  <c r="H242" i="8"/>
  <c r="E242" i="8"/>
  <c r="D242" i="8"/>
  <c r="L242" i="8"/>
  <c r="H529" i="8"/>
  <c r="P529" i="8"/>
  <c r="C529" i="8"/>
  <c r="I529" i="8"/>
  <c r="Q529" i="8"/>
  <c r="K529" i="8"/>
  <c r="J529" i="8"/>
  <c r="R529" i="8"/>
  <c r="S529" i="8"/>
  <c r="E529" i="8"/>
  <c r="M529" i="8"/>
  <c r="F529" i="8"/>
  <c r="G529" i="8"/>
  <c r="L529" i="8"/>
  <c r="D529" i="8"/>
  <c r="N529" i="8"/>
  <c r="O529" i="8"/>
  <c r="H537" i="8"/>
  <c r="P537" i="8"/>
  <c r="C537" i="8"/>
  <c r="I537" i="8"/>
  <c r="Q537" i="8"/>
  <c r="K537" i="8"/>
  <c r="J537" i="8"/>
  <c r="R537" i="8"/>
  <c r="S537" i="8"/>
  <c r="E537" i="8"/>
  <c r="M537" i="8"/>
  <c r="D537" i="8"/>
  <c r="L537" i="8"/>
  <c r="F537" i="8"/>
  <c r="N537" i="8"/>
  <c r="G537" i="8"/>
  <c r="O537" i="8"/>
  <c r="E131" i="8"/>
  <c r="M131" i="8"/>
  <c r="F131" i="8"/>
  <c r="N131" i="8"/>
  <c r="G131" i="8"/>
  <c r="O131" i="8"/>
  <c r="J131" i="8"/>
  <c r="R131" i="8"/>
  <c r="K131" i="8"/>
  <c r="L131" i="8"/>
  <c r="P131" i="8"/>
  <c r="D131" i="8"/>
  <c r="C131" i="8"/>
  <c r="H131" i="8"/>
  <c r="I131" i="8"/>
  <c r="S131" i="8"/>
  <c r="Q131" i="8"/>
  <c r="I392" i="8"/>
  <c r="Q392" i="8"/>
  <c r="J392" i="8"/>
  <c r="R392" i="8"/>
  <c r="C392" i="8"/>
  <c r="K392" i="8"/>
  <c r="S392" i="8"/>
  <c r="F392" i="8"/>
  <c r="N392" i="8"/>
  <c r="L392" i="8"/>
  <c r="P392" i="8"/>
  <c r="M392" i="8"/>
  <c r="O392" i="8"/>
  <c r="E392" i="8"/>
  <c r="H392" i="8"/>
  <c r="D392" i="8"/>
  <c r="G392" i="8"/>
  <c r="D491" i="8"/>
  <c r="L491" i="8"/>
  <c r="E491" i="8"/>
  <c r="M491" i="8"/>
  <c r="G491" i="8"/>
  <c r="F491" i="8"/>
  <c r="N491" i="8"/>
  <c r="O491" i="8"/>
  <c r="I491" i="8"/>
  <c r="Q491" i="8"/>
  <c r="S491" i="8"/>
  <c r="R491" i="8"/>
  <c r="C491" i="8"/>
  <c r="H491" i="8"/>
  <c r="K491" i="8"/>
  <c r="J491" i="8"/>
  <c r="P491" i="8"/>
  <c r="I258" i="8"/>
  <c r="Q258" i="8"/>
  <c r="J258" i="8"/>
  <c r="R258" i="8"/>
  <c r="C258" i="8"/>
  <c r="K258" i="8"/>
  <c r="S258" i="8"/>
  <c r="F258" i="8"/>
  <c r="N258" i="8"/>
  <c r="E258" i="8"/>
  <c r="G258" i="8"/>
  <c r="H258" i="8"/>
  <c r="O258" i="8"/>
  <c r="D258" i="8"/>
  <c r="M258" i="8"/>
  <c r="L258" i="8"/>
  <c r="P258" i="8"/>
  <c r="J460" i="8"/>
  <c r="R460" i="8"/>
  <c r="E460" i="8"/>
  <c r="C460" i="8"/>
  <c r="K460" i="8"/>
  <c r="S460" i="8"/>
  <c r="D460" i="8"/>
  <c r="L460" i="8"/>
  <c r="M460" i="8"/>
  <c r="G460" i="8"/>
  <c r="O460" i="8"/>
  <c r="Q460" i="8"/>
  <c r="F460" i="8"/>
  <c r="P460" i="8"/>
  <c r="H460" i="8"/>
  <c r="I460" i="8"/>
  <c r="N460" i="8"/>
  <c r="G333" i="8"/>
  <c r="O333" i="8"/>
  <c r="H333" i="8"/>
  <c r="P333" i="8"/>
  <c r="I333" i="8"/>
  <c r="Q333" i="8"/>
  <c r="D333" i="8"/>
  <c r="L333" i="8"/>
  <c r="R333" i="8"/>
  <c r="C333" i="8"/>
  <c r="S333" i="8"/>
  <c r="E333" i="8"/>
  <c r="F333" i="8"/>
  <c r="K333" i="8"/>
  <c r="M333" i="8"/>
  <c r="N333" i="8"/>
  <c r="J333" i="8"/>
  <c r="E103" i="8"/>
  <c r="M103" i="8"/>
  <c r="F103" i="8"/>
  <c r="N103" i="8"/>
  <c r="G103" i="8"/>
  <c r="O103" i="8"/>
  <c r="J103" i="8"/>
  <c r="R103" i="8"/>
  <c r="C103" i="8"/>
  <c r="S103" i="8"/>
  <c r="D103" i="8"/>
  <c r="H103" i="8"/>
  <c r="L103" i="8"/>
  <c r="P103" i="8"/>
  <c r="Q103" i="8"/>
  <c r="K103" i="8"/>
  <c r="I103" i="8"/>
  <c r="D499" i="8"/>
  <c r="L499" i="8"/>
  <c r="E499" i="8"/>
  <c r="M499" i="8"/>
  <c r="G499" i="8"/>
  <c r="F499" i="8"/>
  <c r="N499" i="8"/>
  <c r="O499" i="8"/>
  <c r="I499" i="8"/>
  <c r="Q499" i="8"/>
  <c r="C499" i="8"/>
  <c r="H499" i="8"/>
  <c r="K499" i="8"/>
  <c r="J499" i="8"/>
  <c r="P499" i="8"/>
  <c r="R499" i="8"/>
  <c r="S499" i="8"/>
  <c r="E366" i="8"/>
  <c r="M366" i="8"/>
  <c r="F366" i="8"/>
  <c r="N366" i="8"/>
  <c r="G366" i="8"/>
  <c r="O366" i="8"/>
  <c r="J366" i="8"/>
  <c r="R366" i="8"/>
  <c r="P366" i="8"/>
  <c r="D366" i="8"/>
  <c r="Q366" i="8"/>
  <c r="C366" i="8"/>
  <c r="S366" i="8"/>
  <c r="I366" i="8"/>
  <c r="H366" i="8"/>
  <c r="K366" i="8"/>
  <c r="L366" i="8"/>
  <c r="E240" i="8"/>
  <c r="M240" i="8"/>
  <c r="F240" i="8"/>
  <c r="N240" i="8"/>
  <c r="G240" i="8"/>
  <c r="O240" i="8"/>
  <c r="J240" i="8"/>
  <c r="R240" i="8"/>
  <c r="Q240" i="8"/>
  <c r="C240" i="8"/>
  <c r="S240" i="8"/>
  <c r="D240" i="8"/>
  <c r="K240" i="8"/>
  <c r="L240" i="8"/>
  <c r="H240" i="8"/>
  <c r="I240" i="8"/>
  <c r="P240" i="8"/>
  <c r="E334" i="8"/>
  <c r="M334" i="8"/>
  <c r="F334" i="8"/>
  <c r="N334" i="8"/>
  <c r="G334" i="8"/>
  <c r="O334" i="8"/>
  <c r="J334" i="8"/>
  <c r="R334" i="8"/>
  <c r="P334" i="8"/>
  <c r="Q334" i="8"/>
  <c r="D334" i="8"/>
  <c r="C334" i="8"/>
  <c r="S334" i="8"/>
  <c r="I334" i="8"/>
  <c r="K334" i="8"/>
  <c r="L334" i="8"/>
  <c r="H334" i="8"/>
  <c r="C181" i="8"/>
  <c r="K181" i="8"/>
  <c r="S181" i="8"/>
  <c r="D181" i="8"/>
  <c r="L181" i="8"/>
  <c r="E181" i="8"/>
  <c r="M181" i="8"/>
  <c r="H181" i="8"/>
  <c r="P181" i="8"/>
  <c r="G181" i="8"/>
  <c r="I181" i="8"/>
  <c r="J181" i="8"/>
  <c r="Q181" i="8"/>
  <c r="F181" i="8"/>
  <c r="R181" i="8"/>
  <c r="O181" i="8"/>
  <c r="N181" i="8"/>
  <c r="I190" i="8"/>
  <c r="Q190" i="8"/>
  <c r="J190" i="8"/>
  <c r="R190" i="8"/>
  <c r="C190" i="8"/>
  <c r="K190" i="8"/>
  <c r="S190" i="8"/>
  <c r="F190" i="8"/>
  <c r="N190" i="8"/>
  <c r="E190" i="8"/>
  <c r="G190" i="8"/>
  <c r="H190" i="8"/>
  <c r="O190" i="8"/>
  <c r="D190" i="8"/>
  <c r="P190" i="8"/>
  <c r="L190" i="8"/>
  <c r="M190" i="8"/>
  <c r="E394" i="8"/>
  <c r="M394" i="8"/>
  <c r="F394" i="8"/>
  <c r="N394" i="8"/>
  <c r="G394" i="8"/>
  <c r="O394" i="8"/>
  <c r="J394" i="8"/>
  <c r="R394" i="8"/>
  <c r="H394" i="8"/>
  <c r="I394" i="8"/>
  <c r="K394" i="8"/>
  <c r="L394" i="8"/>
  <c r="Q394" i="8"/>
  <c r="P394" i="8"/>
  <c r="C394" i="8"/>
  <c r="S394" i="8"/>
  <c r="D394" i="8"/>
  <c r="C197" i="8"/>
  <c r="K197" i="8"/>
  <c r="S197" i="8"/>
  <c r="D197" i="8"/>
  <c r="L197" i="8"/>
  <c r="E197" i="8"/>
  <c r="M197" i="8"/>
  <c r="H197" i="8"/>
  <c r="P197" i="8"/>
  <c r="G197" i="8"/>
  <c r="I197" i="8"/>
  <c r="J197" i="8"/>
  <c r="Q197" i="8"/>
  <c r="F197" i="8"/>
  <c r="R197" i="8"/>
  <c r="N197" i="8"/>
  <c r="O197" i="8"/>
  <c r="I332" i="8"/>
  <c r="Q332" i="8"/>
  <c r="J332" i="8"/>
  <c r="R332" i="8"/>
  <c r="C332" i="8"/>
  <c r="K332" i="8"/>
  <c r="S332" i="8"/>
  <c r="F332" i="8"/>
  <c r="N332" i="8"/>
  <c r="D332" i="8"/>
  <c r="E332" i="8"/>
  <c r="H332" i="8"/>
  <c r="G332" i="8"/>
  <c r="M332" i="8"/>
  <c r="L332" i="8"/>
  <c r="O332" i="8"/>
  <c r="P332" i="8"/>
  <c r="I246" i="8"/>
  <c r="Q246" i="8"/>
  <c r="J246" i="8"/>
  <c r="R246" i="8"/>
  <c r="C246" i="8"/>
  <c r="K246" i="8"/>
  <c r="S246" i="8"/>
  <c r="F246" i="8"/>
  <c r="N246" i="8"/>
  <c r="E246" i="8"/>
  <c r="G246" i="8"/>
  <c r="H246" i="8"/>
  <c r="O246" i="8"/>
  <c r="M246" i="8"/>
  <c r="P246" i="8"/>
  <c r="D246" i="8"/>
  <c r="L246" i="8"/>
  <c r="I226" i="8"/>
  <c r="Q226" i="8"/>
  <c r="J226" i="8"/>
  <c r="R226" i="8"/>
  <c r="C226" i="8"/>
  <c r="K226" i="8"/>
  <c r="S226" i="8"/>
  <c r="F226" i="8"/>
  <c r="N226" i="8"/>
  <c r="M226" i="8"/>
  <c r="O226" i="8"/>
  <c r="P226" i="8"/>
  <c r="G226" i="8"/>
  <c r="H226" i="8"/>
  <c r="D226" i="8"/>
  <c r="E226" i="8"/>
  <c r="L226" i="8"/>
  <c r="E151" i="8"/>
  <c r="M151" i="8"/>
  <c r="F151" i="8"/>
  <c r="N151" i="8"/>
  <c r="G151" i="8"/>
  <c r="O151" i="8"/>
  <c r="J151" i="8"/>
  <c r="R151" i="8"/>
  <c r="C151" i="8"/>
  <c r="S151" i="8"/>
  <c r="D151" i="8"/>
  <c r="H151" i="8"/>
  <c r="L151" i="8"/>
  <c r="P151" i="8"/>
  <c r="K151" i="8"/>
  <c r="Q151" i="8"/>
  <c r="I151" i="8"/>
  <c r="C92" i="8"/>
  <c r="K92" i="8"/>
  <c r="S92" i="8"/>
  <c r="D92" i="8"/>
  <c r="L92" i="8"/>
  <c r="E92" i="8"/>
  <c r="M92" i="8"/>
  <c r="H92" i="8"/>
  <c r="P92" i="8"/>
  <c r="I92" i="8"/>
  <c r="J92" i="8"/>
  <c r="N92" i="8"/>
  <c r="R92" i="8"/>
  <c r="F92" i="8"/>
  <c r="G92" i="8"/>
  <c r="O92" i="8"/>
  <c r="Q92" i="8"/>
  <c r="I254" i="8"/>
  <c r="Q254" i="8"/>
  <c r="J254" i="8"/>
  <c r="R254" i="8"/>
  <c r="C254" i="8"/>
  <c r="K254" i="8"/>
  <c r="S254" i="8"/>
  <c r="F254" i="8"/>
  <c r="N254" i="8"/>
  <c r="M254" i="8"/>
  <c r="O254" i="8"/>
  <c r="P254" i="8"/>
  <c r="G254" i="8"/>
  <c r="D254" i="8"/>
  <c r="E254" i="8"/>
  <c r="L254" i="8"/>
  <c r="H254" i="8"/>
  <c r="E155" i="8"/>
  <c r="M155" i="8"/>
  <c r="F155" i="8"/>
  <c r="N155" i="8"/>
  <c r="G155" i="8"/>
  <c r="O155" i="8"/>
  <c r="J155" i="8"/>
  <c r="R155" i="8"/>
  <c r="K155" i="8"/>
  <c r="L155" i="8"/>
  <c r="P155" i="8"/>
  <c r="D155" i="8"/>
  <c r="S155" i="8"/>
  <c r="H155" i="8"/>
  <c r="C155" i="8"/>
  <c r="I155" i="8"/>
  <c r="Q155" i="8"/>
  <c r="G183" i="8"/>
  <c r="O183" i="8"/>
  <c r="H183" i="8"/>
  <c r="P183" i="8"/>
  <c r="I183" i="8"/>
  <c r="Q183" i="8"/>
  <c r="D183" i="8"/>
  <c r="L183" i="8"/>
  <c r="C183" i="8"/>
  <c r="S183" i="8"/>
  <c r="E183" i="8"/>
  <c r="F183" i="8"/>
  <c r="M183" i="8"/>
  <c r="N183" i="8"/>
  <c r="J183" i="8"/>
  <c r="K183" i="8"/>
  <c r="R183" i="8"/>
  <c r="C359" i="8"/>
  <c r="K359" i="8"/>
  <c r="S359" i="8"/>
  <c r="D359" i="8"/>
  <c r="L359" i="8"/>
  <c r="E359" i="8"/>
  <c r="M359" i="8"/>
  <c r="H359" i="8"/>
  <c r="P359" i="8"/>
  <c r="N359" i="8"/>
  <c r="O359" i="8"/>
  <c r="R359" i="8"/>
  <c r="Q359" i="8"/>
  <c r="G359" i="8"/>
  <c r="F359" i="8"/>
  <c r="J359" i="8"/>
  <c r="I359" i="8"/>
  <c r="E354" i="8"/>
  <c r="M354" i="8"/>
  <c r="F354" i="8"/>
  <c r="N354" i="8"/>
  <c r="G354" i="8"/>
  <c r="O354" i="8"/>
  <c r="J354" i="8"/>
  <c r="R354" i="8"/>
  <c r="H354" i="8"/>
  <c r="I354" i="8"/>
  <c r="L354" i="8"/>
  <c r="K354" i="8"/>
  <c r="Q354" i="8"/>
  <c r="D354" i="8"/>
  <c r="P354" i="8"/>
  <c r="S354" i="8"/>
  <c r="C354" i="8"/>
  <c r="H441" i="8"/>
  <c r="P441" i="8"/>
  <c r="S441" i="8"/>
  <c r="I441" i="8"/>
  <c r="Q441" i="8"/>
  <c r="C441" i="8"/>
  <c r="J441" i="8"/>
  <c r="R441" i="8"/>
  <c r="K441" i="8"/>
  <c r="E441" i="8"/>
  <c r="M441" i="8"/>
  <c r="D441" i="8"/>
  <c r="F441" i="8"/>
  <c r="L441" i="8"/>
  <c r="O441" i="8"/>
  <c r="G441" i="8"/>
  <c r="N441" i="8"/>
  <c r="C136" i="8"/>
  <c r="K136" i="8"/>
  <c r="S136" i="8"/>
  <c r="D136" i="8"/>
  <c r="L136" i="8"/>
  <c r="E136" i="8"/>
  <c r="M136" i="8"/>
  <c r="H136" i="8"/>
  <c r="P136" i="8"/>
  <c r="Q136" i="8"/>
  <c r="R136" i="8"/>
  <c r="F136" i="8"/>
  <c r="J136" i="8"/>
  <c r="I136" i="8"/>
  <c r="N136" i="8"/>
  <c r="O136" i="8"/>
  <c r="G136" i="8"/>
  <c r="H405" i="8"/>
  <c r="P405" i="8"/>
  <c r="S405" i="8"/>
  <c r="I405" i="8"/>
  <c r="Q405" i="8"/>
  <c r="K405" i="8"/>
  <c r="J405" i="8"/>
  <c r="R405" i="8"/>
  <c r="C405" i="8"/>
  <c r="E405" i="8"/>
  <c r="M405" i="8"/>
  <c r="L405" i="8"/>
  <c r="D405" i="8"/>
  <c r="N405" i="8"/>
  <c r="O405" i="8"/>
  <c r="F405" i="8"/>
  <c r="G405" i="8"/>
  <c r="E188" i="8"/>
  <c r="M188" i="8"/>
  <c r="F188" i="8"/>
  <c r="N188" i="8"/>
  <c r="G188" i="8"/>
  <c r="O188" i="8"/>
  <c r="J188" i="8"/>
  <c r="R188" i="8"/>
  <c r="I188" i="8"/>
  <c r="K188" i="8"/>
  <c r="L188" i="8"/>
  <c r="C188" i="8"/>
  <c r="S188" i="8"/>
  <c r="D188" i="8"/>
  <c r="H188" i="8"/>
  <c r="Q188" i="8"/>
  <c r="P188" i="8"/>
  <c r="D523" i="8"/>
  <c r="L523" i="8"/>
  <c r="E523" i="8"/>
  <c r="M523" i="8"/>
  <c r="G523" i="8"/>
  <c r="F523" i="8"/>
  <c r="N523" i="8"/>
  <c r="O523" i="8"/>
  <c r="I523" i="8"/>
  <c r="Q523" i="8"/>
  <c r="S523" i="8"/>
  <c r="H523" i="8"/>
  <c r="P523" i="8"/>
  <c r="C523" i="8"/>
  <c r="J523" i="8"/>
  <c r="K523" i="8"/>
  <c r="R523" i="8"/>
  <c r="C225" i="8"/>
  <c r="K225" i="8"/>
  <c r="S225" i="8"/>
  <c r="D225" i="8"/>
  <c r="L225" i="8"/>
  <c r="E225" i="8"/>
  <c r="M225" i="8"/>
  <c r="H225" i="8"/>
  <c r="P225" i="8"/>
  <c r="O225" i="8"/>
  <c r="Q225" i="8"/>
  <c r="R225" i="8"/>
  <c r="I225" i="8"/>
  <c r="G225" i="8"/>
  <c r="J225" i="8"/>
  <c r="N225" i="8"/>
  <c r="F225" i="8"/>
  <c r="C112" i="8"/>
  <c r="K112" i="8"/>
  <c r="S112" i="8"/>
  <c r="D112" i="8"/>
  <c r="L112" i="8"/>
  <c r="E112" i="8"/>
  <c r="M112" i="8"/>
  <c r="H112" i="8"/>
  <c r="P112" i="8"/>
  <c r="Q112" i="8"/>
  <c r="R112" i="8"/>
  <c r="F112" i="8"/>
  <c r="J112" i="8"/>
  <c r="N112" i="8"/>
  <c r="I112" i="8"/>
  <c r="O112" i="8"/>
  <c r="G112" i="8"/>
  <c r="F494" i="8"/>
  <c r="N494" i="8"/>
  <c r="Q494" i="8"/>
  <c r="G494" i="8"/>
  <c r="O494" i="8"/>
  <c r="H494" i="8"/>
  <c r="P494" i="8"/>
  <c r="I494" i="8"/>
  <c r="C494" i="8"/>
  <c r="K494" i="8"/>
  <c r="S494" i="8"/>
  <c r="J494" i="8"/>
  <c r="R494" i="8"/>
  <c r="L494" i="8"/>
  <c r="D494" i="8"/>
  <c r="M494" i="8"/>
  <c r="E494" i="8"/>
  <c r="C343" i="8"/>
  <c r="K343" i="8"/>
  <c r="S343" i="8"/>
  <c r="D343" i="8"/>
  <c r="L343" i="8"/>
  <c r="E343" i="8"/>
  <c r="M343" i="8"/>
  <c r="H343" i="8"/>
  <c r="P343" i="8"/>
  <c r="N343" i="8"/>
  <c r="O343" i="8"/>
  <c r="R343" i="8"/>
  <c r="Q343" i="8"/>
  <c r="G343" i="8"/>
  <c r="I343" i="8"/>
  <c r="F343" i="8"/>
  <c r="J343" i="8"/>
  <c r="C249" i="8"/>
  <c r="K249" i="8"/>
  <c r="S249" i="8"/>
  <c r="E249" i="8"/>
  <c r="M249" i="8"/>
  <c r="H249" i="8"/>
  <c r="P249" i="8"/>
  <c r="J249" i="8"/>
  <c r="L249" i="8"/>
  <c r="N249" i="8"/>
  <c r="F249" i="8"/>
  <c r="R249" i="8"/>
  <c r="Q249" i="8"/>
  <c r="G249" i="8"/>
  <c r="D249" i="8"/>
  <c r="I249" i="8"/>
  <c r="O249" i="8"/>
  <c r="H541" i="8"/>
  <c r="P541" i="8"/>
  <c r="S541" i="8"/>
  <c r="I541" i="8"/>
  <c r="Q541" i="8"/>
  <c r="C541" i="8"/>
  <c r="J541" i="8"/>
  <c r="R541" i="8"/>
  <c r="K541" i="8"/>
  <c r="E541" i="8"/>
  <c r="M541" i="8"/>
  <c r="O541" i="8"/>
  <c r="D541" i="8"/>
  <c r="F541" i="8"/>
  <c r="L541" i="8"/>
  <c r="G541" i="8"/>
  <c r="N541" i="8"/>
  <c r="C100" i="8"/>
  <c r="K100" i="8"/>
  <c r="S100" i="8"/>
  <c r="D100" i="8"/>
  <c r="L100" i="8"/>
  <c r="E100" i="8"/>
  <c r="M100" i="8"/>
  <c r="H100" i="8"/>
  <c r="P100" i="8"/>
  <c r="I100" i="8"/>
  <c r="J100" i="8"/>
  <c r="N100" i="8"/>
  <c r="R100" i="8"/>
  <c r="Q100" i="8"/>
  <c r="F100" i="8"/>
  <c r="G100" i="8"/>
  <c r="O100" i="8"/>
  <c r="E192" i="8"/>
  <c r="M192" i="8"/>
  <c r="F192" i="8"/>
  <c r="N192" i="8"/>
  <c r="G192" i="8"/>
  <c r="O192" i="8"/>
  <c r="J192" i="8"/>
  <c r="R192" i="8"/>
  <c r="Q192" i="8"/>
  <c r="C192" i="8"/>
  <c r="S192" i="8"/>
  <c r="D192" i="8"/>
  <c r="K192" i="8"/>
  <c r="L192" i="8"/>
  <c r="I192" i="8"/>
  <c r="H192" i="8"/>
  <c r="P192" i="8"/>
  <c r="C96" i="8"/>
  <c r="K96" i="8"/>
  <c r="S96" i="8"/>
  <c r="D96" i="8"/>
  <c r="L96" i="8"/>
  <c r="E96" i="8"/>
  <c r="M96" i="8"/>
  <c r="H96" i="8"/>
  <c r="P96" i="8"/>
  <c r="Q96" i="8"/>
  <c r="R96" i="8"/>
  <c r="F96" i="8"/>
  <c r="J96" i="8"/>
  <c r="N96" i="8"/>
  <c r="O96" i="8"/>
  <c r="I96" i="8"/>
  <c r="G96" i="8"/>
  <c r="C257" i="8"/>
  <c r="K257" i="8"/>
  <c r="S257" i="8"/>
  <c r="D257" i="8"/>
  <c r="L257" i="8"/>
  <c r="E257" i="8"/>
  <c r="M257" i="8"/>
  <c r="H257" i="8"/>
  <c r="P257" i="8"/>
  <c r="G257" i="8"/>
  <c r="I257" i="8"/>
  <c r="J257" i="8"/>
  <c r="Q257" i="8"/>
  <c r="N257" i="8"/>
  <c r="O257" i="8"/>
  <c r="R257" i="8"/>
  <c r="F257" i="8"/>
  <c r="H473" i="8"/>
  <c r="P473" i="8"/>
  <c r="C473" i="8"/>
  <c r="I473" i="8"/>
  <c r="Q473" i="8"/>
  <c r="K473" i="8"/>
  <c r="J473" i="8"/>
  <c r="R473" i="8"/>
  <c r="S473" i="8"/>
  <c r="E473" i="8"/>
  <c r="M473" i="8"/>
  <c r="D473" i="8"/>
  <c r="F473" i="8"/>
  <c r="G473" i="8"/>
  <c r="L473" i="8"/>
  <c r="N473" i="8"/>
  <c r="O473" i="8"/>
  <c r="E320" i="8"/>
  <c r="M320" i="8"/>
  <c r="F320" i="8"/>
  <c r="N320" i="8"/>
  <c r="G320" i="8"/>
  <c r="O320" i="8"/>
  <c r="J320" i="8"/>
  <c r="R320" i="8"/>
  <c r="I320" i="8"/>
  <c r="K320" i="8"/>
  <c r="L320" i="8"/>
  <c r="C320" i="8"/>
  <c r="S320" i="8"/>
  <c r="H320" i="8"/>
  <c r="D320" i="8"/>
  <c r="Q320" i="8"/>
  <c r="P320" i="8"/>
  <c r="E292" i="8"/>
  <c r="M292" i="8"/>
  <c r="F292" i="8"/>
  <c r="N292" i="8"/>
  <c r="G292" i="8"/>
  <c r="O292" i="8"/>
  <c r="J292" i="8"/>
  <c r="R292" i="8"/>
  <c r="Q292" i="8"/>
  <c r="C292" i="8"/>
  <c r="S292" i="8"/>
  <c r="D292" i="8"/>
  <c r="K292" i="8"/>
  <c r="I292" i="8"/>
  <c r="H292" i="8"/>
  <c r="L292" i="8"/>
  <c r="P292" i="8"/>
  <c r="C371" i="8"/>
  <c r="K371" i="8"/>
  <c r="S371" i="8"/>
  <c r="D371" i="8"/>
  <c r="L371" i="8"/>
  <c r="E371" i="8"/>
  <c r="M371" i="8"/>
  <c r="H371" i="8"/>
  <c r="P371" i="8"/>
  <c r="F371" i="8"/>
  <c r="G371" i="8"/>
  <c r="J371" i="8"/>
  <c r="I371" i="8"/>
  <c r="O371" i="8"/>
  <c r="N371" i="8"/>
  <c r="R371" i="8"/>
  <c r="Q371" i="8"/>
  <c r="F442" i="8"/>
  <c r="N442" i="8"/>
  <c r="G442" i="8"/>
  <c r="O442" i="8"/>
  <c r="I442" i="8"/>
  <c r="H442" i="8"/>
  <c r="P442" i="8"/>
  <c r="Q442" i="8"/>
  <c r="C442" i="8"/>
  <c r="K442" i="8"/>
  <c r="S442" i="8"/>
  <c r="E442" i="8"/>
  <c r="R442" i="8"/>
  <c r="D442" i="8"/>
  <c r="J442" i="8"/>
  <c r="L442" i="8"/>
  <c r="M442" i="8"/>
  <c r="I278" i="8"/>
  <c r="Q278" i="8"/>
  <c r="J278" i="8"/>
  <c r="R278" i="8"/>
  <c r="C278" i="8"/>
  <c r="K278" i="8"/>
  <c r="S278" i="8"/>
  <c r="F278" i="8"/>
  <c r="N278" i="8"/>
  <c r="M278" i="8"/>
  <c r="O278" i="8"/>
  <c r="P278" i="8"/>
  <c r="G278" i="8"/>
  <c r="E278" i="8"/>
  <c r="H278" i="8"/>
  <c r="D278" i="8"/>
  <c r="L278" i="8"/>
  <c r="I262" i="8"/>
  <c r="Q262" i="8"/>
  <c r="J262" i="8"/>
  <c r="R262" i="8"/>
  <c r="C262" i="8"/>
  <c r="K262" i="8"/>
  <c r="S262" i="8"/>
  <c r="F262" i="8"/>
  <c r="N262" i="8"/>
  <c r="M262" i="8"/>
  <c r="O262" i="8"/>
  <c r="P262" i="8"/>
  <c r="G262" i="8"/>
  <c r="E262" i="8"/>
  <c r="D262" i="8"/>
  <c r="H262" i="8"/>
  <c r="L262" i="8"/>
  <c r="I97" i="8"/>
  <c r="Q97" i="8"/>
  <c r="J97" i="8"/>
  <c r="R97" i="8"/>
  <c r="C97" i="8"/>
  <c r="K97" i="8"/>
  <c r="S97" i="8"/>
  <c r="F97" i="8"/>
  <c r="N97" i="8"/>
  <c r="O97" i="8"/>
  <c r="P97" i="8"/>
  <c r="D97" i="8"/>
  <c r="H97" i="8"/>
  <c r="G97" i="8"/>
  <c r="L97" i="8"/>
  <c r="M97" i="8"/>
  <c r="E97" i="8"/>
  <c r="J424" i="8"/>
  <c r="R424" i="8"/>
  <c r="C424" i="8"/>
  <c r="K424" i="8"/>
  <c r="S424" i="8"/>
  <c r="M424" i="8"/>
  <c r="D424" i="8"/>
  <c r="L424" i="8"/>
  <c r="E424" i="8"/>
  <c r="G424" i="8"/>
  <c r="O424" i="8"/>
  <c r="I424" i="8"/>
  <c r="H424" i="8"/>
  <c r="N424" i="8"/>
  <c r="F424" i="8"/>
  <c r="P424" i="8"/>
  <c r="Q424" i="8"/>
  <c r="E147" i="8"/>
  <c r="M147" i="8"/>
  <c r="F147" i="8"/>
  <c r="N147" i="8"/>
  <c r="G147" i="8"/>
  <c r="O147" i="8"/>
  <c r="J147" i="8"/>
  <c r="R147" i="8"/>
  <c r="K147" i="8"/>
  <c r="L147" i="8"/>
  <c r="P147" i="8"/>
  <c r="D147" i="8"/>
  <c r="C147" i="8"/>
  <c r="H147" i="8"/>
  <c r="I147" i="8"/>
  <c r="S147" i="8"/>
  <c r="Q147" i="8"/>
  <c r="H437" i="8"/>
  <c r="P437" i="8"/>
  <c r="S437" i="8"/>
  <c r="I437" i="8"/>
  <c r="Q437" i="8"/>
  <c r="C437" i="8"/>
  <c r="J437" i="8"/>
  <c r="R437" i="8"/>
  <c r="K437" i="8"/>
  <c r="E437" i="8"/>
  <c r="M437" i="8"/>
  <c r="L437" i="8"/>
  <c r="N437" i="8"/>
  <c r="D437" i="8"/>
  <c r="F437" i="8"/>
  <c r="G437" i="8"/>
  <c r="O437" i="8"/>
  <c r="C245" i="8"/>
  <c r="K245" i="8"/>
  <c r="S245" i="8"/>
  <c r="D245" i="8"/>
  <c r="L245" i="8"/>
  <c r="E245" i="8"/>
  <c r="M245" i="8"/>
  <c r="H245" i="8"/>
  <c r="P245" i="8"/>
  <c r="G245" i="8"/>
  <c r="I245" i="8"/>
  <c r="J245" i="8"/>
  <c r="Q245" i="8"/>
  <c r="F245" i="8"/>
  <c r="R245" i="8"/>
  <c r="O245" i="8"/>
  <c r="N245" i="8"/>
  <c r="E390" i="8"/>
  <c r="M390" i="8"/>
  <c r="F390" i="8"/>
  <c r="N390" i="8"/>
  <c r="G390" i="8"/>
  <c r="O390" i="8"/>
  <c r="J390" i="8"/>
  <c r="R390" i="8"/>
  <c r="P390" i="8"/>
  <c r="Q390" i="8"/>
  <c r="C390" i="8"/>
  <c r="S390" i="8"/>
  <c r="D390" i="8"/>
  <c r="I390" i="8"/>
  <c r="K390" i="8"/>
  <c r="H390" i="8"/>
  <c r="L390" i="8"/>
  <c r="F63" i="8"/>
  <c r="N63" i="8"/>
  <c r="G63" i="8"/>
  <c r="O63" i="8"/>
  <c r="H63" i="8"/>
  <c r="P63" i="8"/>
  <c r="C63" i="8"/>
  <c r="K63" i="8"/>
  <c r="S63" i="8"/>
  <c r="E63" i="8"/>
  <c r="I63" i="8"/>
  <c r="J63" i="8"/>
  <c r="Q63" i="8"/>
  <c r="R63" i="8"/>
  <c r="D63" i="8"/>
  <c r="L63" i="8"/>
  <c r="M63" i="8"/>
  <c r="C156" i="8"/>
  <c r="K156" i="8"/>
  <c r="S156" i="8"/>
  <c r="D156" i="8"/>
  <c r="L156" i="8"/>
  <c r="E156" i="8"/>
  <c r="M156" i="8"/>
  <c r="H156" i="8"/>
  <c r="P156" i="8"/>
  <c r="I156" i="8"/>
  <c r="J156" i="8"/>
  <c r="N156" i="8"/>
  <c r="R156" i="8"/>
  <c r="F156" i="8"/>
  <c r="G156" i="8"/>
  <c r="O156" i="8"/>
  <c r="Q156" i="8"/>
  <c r="G373" i="8"/>
  <c r="O373" i="8"/>
  <c r="H373" i="8"/>
  <c r="P373" i="8"/>
  <c r="I373" i="8"/>
  <c r="Q373" i="8"/>
  <c r="D373" i="8"/>
  <c r="L373" i="8"/>
  <c r="R373" i="8"/>
  <c r="F373" i="8"/>
  <c r="C373" i="8"/>
  <c r="S373" i="8"/>
  <c r="E373" i="8"/>
  <c r="K373" i="8"/>
  <c r="J373" i="8"/>
  <c r="M373" i="8"/>
  <c r="N373" i="8"/>
  <c r="C325" i="8"/>
  <c r="K325" i="8"/>
  <c r="S325" i="8"/>
  <c r="D325" i="8"/>
  <c r="L325" i="8"/>
  <c r="E325" i="8"/>
  <c r="M325" i="8"/>
  <c r="H325" i="8"/>
  <c r="P325" i="8"/>
  <c r="O325" i="8"/>
  <c r="Q325" i="8"/>
  <c r="R325" i="8"/>
  <c r="I325" i="8"/>
  <c r="F325" i="8"/>
  <c r="N325" i="8"/>
  <c r="G325" i="8"/>
  <c r="J325" i="8"/>
  <c r="F486" i="8"/>
  <c r="N486" i="8"/>
  <c r="Q486" i="8"/>
  <c r="G486" i="8"/>
  <c r="O486" i="8"/>
  <c r="H486" i="8"/>
  <c r="P486" i="8"/>
  <c r="I486" i="8"/>
  <c r="C486" i="8"/>
  <c r="K486" i="8"/>
  <c r="S486" i="8"/>
  <c r="D486" i="8"/>
  <c r="E486" i="8"/>
  <c r="L486" i="8"/>
  <c r="J486" i="8"/>
  <c r="R486" i="8"/>
  <c r="M486" i="8"/>
  <c r="D463" i="8"/>
  <c r="L463" i="8"/>
  <c r="O463" i="8"/>
  <c r="E463" i="8"/>
  <c r="M463" i="8"/>
  <c r="G463" i="8"/>
  <c r="F463" i="8"/>
  <c r="N463" i="8"/>
  <c r="I463" i="8"/>
  <c r="Q463" i="8"/>
  <c r="K463" i="8"/>
  <c r="C463" i="8"/>
  <c r="P463" i="8"/>
  <c r="H463" i="8"/>
  <c r="R463" i="8"/>
  <c r="S463" i="8"/>
  <c r="J463" i="8"/>
  <c r="H533" i="8"/>
  <c r="P533" i="8"/>
  <c r="C533" i="8"/>
  <c r="I533" i="8"/>
  <c r="Q533" i="8"/>
  <c r="K533" i="8"/>
  <c r="J533" i="8"/>
  <c r="R533" i="8"/>
  <c r="S533" i="8"/>
  <c r="E533" i="8"/>
  <c r="M533" i="8"/>
  <c r="L533" i="8"/>
  <c r="N533" i="8"/>
  <c r="O533" i="8"/>
  <c r="G533" i="8"/>
  <c r="D533" i="8"/>
  <c r="F533" i="8"/>
  <c r="F470" i="8"/>
  <c r="N470" i="8"/>
  <c r="Q470" i="8"/>
  <c r="G470" i="8"/>
  <c r="O470" i="8"/>
  <c r="I470" i="8"/>
  <c r="H470" i="8"/>
  <c r="P470" i="8"/>
  <c r="C470" i="8"/>
  <c r="K470" i="8"/>
  <c r="S470" i="8"/>
  <c r="M470" i="8"/>
  <c r="D470" i="8"/>
  <c r="R470" i="8"/>
  <c r="E470" i="8"/>
  <c r="L470" i="8"/>
  <c r="J470" i="8"/>
  <c r="E342" i="8"/>
  <c r="M342" i="8"/>
  <c r="F342" i="8"/>
  <c r="N342" i="8"/>
  <c r="G342" i="8"/>
  <c r="O342" i="8"/>
  <c r="J342" i="8"/>
  <c r="R342" i="8"/>
  <c r="P342" i="8"/>
  <c r="D342" i="8"/>
  <c r="Q342" i="8"/>
  <c r="C342" i="8"/>
  <c r="S342" i="8"/>
  <c r="I342" i="8"/>
  <c r="L342" i="8"/>
  <c r="H342" i="8"/>
  <c r="K342" i="8"/>
  <c r="I306" i="8"/>
  <c r="Q306" i="8"/>
  <c r="J306" i="8"/>
  <c r="R306" i="8"/>
  <c r="C306" i="8"/>
  <c r="K306" i="8"/>
  <c r="S306" i="8"/>
  <c r="F306" i="8"/>
  <c r="N306" i="8"/>
  <c r="E306" i="8"/>
  <c r="G306" i="8"/>
  <c r="H306" i="8"/>
  <c r="O306" i="8"/>
  <c r="D306" i="8"/>
  <c r="M306" i="8"/>
  <c r="L306" i="8"/>
  <c r="P306" i="8"/>
  <c r="C185" i="8"/>
  <c r="K185" i="8"/>
  <c r="S185" i="8"/>
  <c r="D185" i="8"/>
  <c r="L185" i="8"/>
  <c r="E185" i="8"/>
  <c r="M185" i="8"/>
  <c r="H185" i="8"/>
  <c r="P185" i="8"/>
  <c r="O185" i="8"/>
  <c r="Q185" i="8"/>
  <c r="R185" i="8"/>
  <c r="I185" i="8"/>
  <c r="J185" i="8"/>
  <c r="G185" i="8"/>
  <c r="N185" i="8"/>
  <c r="F185" i="8"/>
  <c r="C229" i="8"/>
  <c r="K229" i="8"/>
  <c r="S229" i="8"/>
  <c r="D229" i="8"/>
  <c r="L229" i="8"/>
  <c r="E229" i="8"/>
  <c r="M229" i="8"/>
  <c r="H229" i="8"/>
  <c r="P229" i="8"/>
  <c r="G229" i="8"/>
  <c r="I229" i="8"/>
  <c r="J229" i="8"/>
  <c r="Q229" i="8"/>
  <c r="F229" i="8"/>
  <c r="R229" i="8"/>
  <c r="N229" i="8"/>
  <c r="O229" i="8"/>
  <c r="G86" i="8"/>
  <c r="O86" i="8"/>
  <c r="H86" i="8"/>
  <c r="P86" i="8"/>
  <c r="I86" i="8"/>
  <c r="Q86" i="8"/>
  <c r="D86" i="8"/>
  <c r="L86" i="8"/>
  <c r="E86" i="8"/>
  <c r="F86" i="8"/>
  <c r="J86" i="8"/>
  <c r="N86" i="8"/>
  <c r="M86" i="8"/>
  <c r="R86" i="8"/>
  <c r="S86" i="8"/>
  <c r="C86" i="8"/>
  <c r="K86" i="8"/>
  <c r="I348" i="8"/>
  <c r="Q348" i="8"/>
  <c r="J348" i="8"/>
  <c r="R348" i="8"/>
  <c r="C348" i="8"/>
  <c r="K348" i="8"/>
  <c r="S348" i="8"/>
  <c r="F348" i="8"/>
  <c r="N348" i="8"/>
  <c r="D348" i="8"/>
  <c r="E348" i="8"/>
  <c r="H348" i="8"/>
  <c r="G348" i="8"/>
  <c r="M348" i="8"/>
  <c r="O348" i="8"/>
  <c r="P348" i="8"/>
  <c r="L348" i="8"/>
  <c r="G130" i="8"/>
  <c r="O130" i="8"/>
  <c r="H130" i="8"/>
  <c r="P130" i="8"/>
  <c r="I130" i="8"/>
  <c r="Q130" i="8"/>
  <c r="D130" i="8"/>
  <c r="L130" i="8"/>
  <c r="M130" i="8"/>
  <c r="N130" i="8"/>
  <c r="R130" i="8"/>
  <c r="F130" i="8"/>
  <c r="J130" i="8"/>
  <c r="E130" i="8"/>
  <c r="K130" i="8"/>
  <c r="S130" i="8"/>
  <c r="C130" i="8"/>
  <c r="I153" i="8"/>
  <c r="Q153" i="8"/>
  <c r="J153" i="8"/>
  <c r="R153" i="8"/>
  <c r="C153" i="8"/>
  <c r="K153" i="8"/>
  <c r="S153" i="8"/>
  <c r="F153" i="8"/>
  <c r="N153" i="8"/>
  <c r="O153" i="8"/>
  <c r="P153" i="8"/>
  <c r="D153" i="8"/>
  <c r="H153" i="8"/>
  <c r="L153" i="8"/>
  <c r="M153" i="8"/>
  <c r="G153" i="8"/>
  <c r="E153" i="8"/>
  <c r="G215" i="8"/>
  <c r="O215" i="8"/>
  <c r="H215" i="8"/>
  <c r="P215" i="8"/>
  <c r="I215" i="8"/>
  <c r="Q215" i="8"/>
  <c r="D215" i="8"/>
  <c r="L215" i="8"/>
  <c r="C215" i="8"/>
  <c r="S215" i="8"/>
  <c r="E215" i="8"/>
  <c r="F215" i="8"/>
  <c r="M215" i="8"/>
  <c r="N215" i="8"/>
  <c r="J215" i="8"/>
  <c r="K215" i="8"/>
  <c r="R215" i="8"/>
  <c r="C281" i="8"/>
  <c r="K281" i="8"/>
  <c r="S281" i="8"/>
  <c r="D281" i="8"/>
  <c r="L281" i="8"/>
  <c r="E281" i="8"/>
  <c r="M281" i="8"/>
  <c r="H281" i="8"/>
  <c r="P281" i="8"/>
  <c r="G281" i="8"/>
  <c r="I281" i="8"/>
  <c r="J281" i="8"/>
  <c r="Q281" i="8"/>
  <c r="F281" i="8"/>
  <c r="O281" i="8"/>
  <c r="N281" i="8"/>
  <c r="R281" i="8"/>
  <c r="F430" i="8"/>
  <c r="N430" i="8"/>
  <c r="G430" i="8"/>
  <c r="O430" i="8"/>
  <c r="I430" i="8"/>
  <c r="H430" i="8"/>
  <c r="P430" i="8"/>
  <c r="Q430" i="8"/>
  <c r="C430" i="8"/>
  <c r="K430" i="8"/>
  <c r="S430" i="8"/>
  <c r="J430" i="8"/>
  <c r="D430" i="8"/>
  <c r="L430" i="8"/>
  <c r="M430" i="8"/>
  <c r="R430" i="8"/>
  <c r="E430" i="8"/>
  <c r="D435" i="8"/>
  <c r="L435" i="8"/>
  <c r="G435" i="8"/>
  <c r="E435" i="8"/>
  <c r="M435" i="8"/>
  <c r="O435" i="8"/>
  <c r="F435" i="8"/>
  <c r="N435" i="8"/>
  <c r="I435" i="8"/>
  <c r="Q435" i="8"/>
  <c r="C435" i="8"/>
  <c r="R435" i="8"/>
  <c r="H435" i="8"/>
  <c r="K435" i="8"/>
  <c r="P435" i="8"/>
  <c r="J435" i="8"/>
  <c r="S435" i="8"/>
  <c r="E175" i="8"/>
  <c r="M175" i="8"/>
  <c r="G175" i="8"/>
  <c r="O175" i="8"/>
  <c r="J175" i="8"/>
  <c r="R175" i="8"/>
  <c r="H175" i="8"/>
  <c r="I175" i="8"/>
  <c r="K175" i="8"/>
  <c r="C175" i="8"/>
  <c r="P175" i="8"/>
  <c r="N175" i="8"/>
  <c r="Q175" i="8"/>
  <c r="S175" i="8"/>
  <c r="D175" i="8"/>
  <c r="F175" i="8"/>
  <c r="L175" i="8"/>
  <c r="H449" i="8"/>
  <c r="P449" i="8"/>
  <c r="K449" i="8"/>
  <c r="I449" i="8"/>
  <c r="Q449" i="8"/>
  <c r="S449" i="8"/>
  <c r="J449" i="8"/>
  <c r="R449" i="8"/>
  <c r="C449" i="8"/>
  <c r="E449" i="8"/>
  <c r="M449" i="8"/>
  <c r="G449" i="8"/>
  <c r="L449" i="8"/>
  <c r="N449" i="8"/>
  <c r="O449" i="8"/>
  <c r="D449" i="8"/>
  <c r="F449" i="8"/>
  <c r="I356" i="8"/>
  <c r="Q356" i="8"/>
  <c r="J356" i="8"/>
  <c r="R356" i="8"/>
  <c r="C356" i="8"/>
  <c r="K356" i="8"/>
  <c r="S356" i="8"/>
  <c r="F356" i="8"/>
  <c r="N356" i="8"/>
  <c r="D356" i="8"/>
  <c r="E356" i="8"/>
  <c r="G356" i="8"/>
  <c r="H356" i="8"/>
  <c r="M356" i="8"/>
  <c r="P356" i="8"/>
  <c r="L356" i="8"/>
  <c r="O356" i="8"/>
  <c r="C403" i="8"/>
  <c r="E403" i="8"/>
  <c r="L403" i="8"/>
  <c r="G403" i="8"/>
  <c r="D403" i="8"/>
  <c r="M403" i="8"/>
  <c r="F403" i="8"/>
  <c r="N403" i="8"/>
  <c r="O403" i="8"/>
  <c r="I403" i="8"/>
  <c r="Q403" i="8"/>
  <c r="H403" i="8"/>
  <c r="K403" i="8"/>
  <c r="P403" i="8"/>
  <c r="S403" i="8"/>
  <c r="J403" i="8"/>
  <c r="R403" i="8"/>
  <c r="D515" i="8"/>
  <c r="L515" i="8"/>
  <c r="G515" i="8"/>
  <c r="E515" i="8"/>
  <c r="M515" i="8"/>
  <c r="F515" i="8"/>
  <c r="N515" i="8"/>
  <c r="O515" i="8"/>
  <c r="I515" i="8"/>
  <c r="Q515" i="8"/>
  <c r="P515" i="8"/>
  <c r="C515" i="8"/>
  <c r="R515" i="8"/>
  <c r="H515" i="8"/>
  <c r="J515" i="8"/>
  <c r="K515" i="8"/>
  <c r="S515" i="8"/>
  <c r="I85" i="8"/>
  <c r="Q85" i="8"/>
  <c r="J85" i="8"/>
  <c r="R85" i="8"/>
  <c r="C85" i="8"/>
  <c r="K85" i="8"/>
  <c r="S85" i="8"/>
  <c r="F85" i="8"/>
  <c r="N85" i="8"/>
  <c r="G85" i="8"/>
  <c r="H85" i="8"/>
  <c r="L85" i="8"/>
  <c r="P85" i="8"/>
  <c r="D85" i="8"/>
  <c r="E85" i="8"/>
  <c r="M85" i="8"/>
  <c r="O85" i="8"/>
  <c r="E167" i="8"/>
  <c r="M167" i="8"/>
  <c r="F167" i="8"/>
  <c r="N167" i="8"/>
  <c r="G167" i="8"/>
  <c r="O167" i="8"/>
  <c r="J167" i="8"/>
  <c r="R167" i="8"/>
  <c r="C167" i="8"/>
  <c r="S167" i="8"/>
  <c r="D167" i="8"/>
  <c r="H167" i="8"/>
  <c r="L167" i="8"/>
  <c r="P167" i="8"/>
  <c r="Q167" i="8"/>
  <c r="K167" i="8"/>
  <c r="I167" i="8"/>
  <c r="J536" i="8"/>
  <c r="R536" i="8"/>
  <c r="C536" i="8"/>
  <c r="K536" i="8"/>
  <c r="S536" i="8"/>
  <c r="E536" i="8"/>
  <c r="D536" i="8"/>
  <c r="L536" i="8"/>
  <c r="M536" i="8"/>
  <c r="G536" i="8"/>
  <c r="O536" i="8"/>
  <c r="P536" i="8"/>
  <c r="F536" i="8"/>
  <c r="H536" i="8"/>
  <c r="I536" i="8"/>
  <c r="N536" i="8"/>
  <c r="Q536" i="8"/>
  <c r="G199" i="8"/>
  <c r="O199" i="8"/>
  <c r="H199" i="8"/>
  <c r="P199" i="8"/>
  <c r="I199" i="8"/>
  <c r="Q199" i="8"/>
  <c r="D199" i="8"/>
  <c r="L199" i="8"/>
  <c r="C199" i="8"/>
  <c r="S199" i="8"/>
  <c r="E199" i="8"/>
  <c r="F199" i="8"/>
  <c r="M199" i="8"/>
  <c r="N199" i="8"/>
  <c r="K199" i="8"/>
  <c r="J199" i="8"/>
  <c r="R199" i="8"/>
  <c r="I360" i="8"/>
  <c r="Q360" i="8"/>
  <c r="J360" i="8"/>
  <c r="R360" i="8"/>
  <c r="C360" i="8"/>
  <c r="K360" i="8"/>
  <c r="S360" i="8"/>
  <c r="F360" i="8"/>
  <c r="N360" i="8"/>
  <c r="L360" i="8"/>
  <c r="P360" i="8"/>
  <c r="M360" i="8"/>
  <c r="O360" i="8"/>
  <c r="E360" i="8"/>
  <c r="H360" i="8"/>
  <c r="D360" i="8"/>
  <c r="G360" i="8"/>
  <c r="G341" i="8"/>
  <c r="O341" i="8"/>
  <c r="H341" i="8"/>
  <c r="P341" i="8"/>
  <c r="I341" i="8"/>
  <c r="Q341" i="8"/>
  <c r="D341" i="8"/>
  <c r="L341" i="8"/>
  <c r="R341" i="8"/>
  <c r="C341" i="8"/>
  <c r="S341" i="8"/>
  <c r="F341" i="8"/>
  <c r="E341" i="8"/>
  <c r="K341" i="8"/>
  <c r="M341" i="8"/>
  <c r="J341" i="8"/>
  <c r="N341" i="8"/>
  <c r="I234" i="8"/>
  <c r="Q234" i="8"/>
  <c r="J234" i="8"/>
  <c r="R234" i="8"/>
  <c r="C234" i="8"/>
  <c r="K234" i="8"/>
  <c r="S234" i="8"/>
  <c r="F234" i="8"/>
  <c r="N234" i="8"/>
  <c r="M234" i="8"/>
  <c r="O234" i="8"/>
  <c r="P234" i="8"/>
  <c r="G234" i="8"/>
  <c r="E234" i="8"/>
  <c r="H234" i="8"/>
  <c r="L234" i="8"/>
  <c r="D234" i="8"/>
  <c r="C201" i="8"/>
  <c r="K201" i="8"/>
  <c r="S201" i="8"/>
  <c r="D201" i="8"/>
  <c r="L201" i="8"/>
  <c r="E201" i="8"/>
  <c r="M201" i="8"/>
  <c r="H201" i="8"/>
  <c r="P201" i="8"/>
  <c r="O201" i="8"/>
  <c r="Q201" i="8"/>
  <c r="R201" i="8"/>
  <c r="I201" i="8"/>
  <c r="J201" i="8"/>
  <c r="F201" i="8"/>
  <c r="G201" i="8"/>
  <c r="N201" i="8"/>
  <c r="I93" i="8"/>
  <c r="Q93" i="8"/>
  <c r="J93" i="8"/>
  <c r="R93" i="8"/>
  <c r="C93" i="8"/>
  <c r="K93" i="8"/>
  <c r="S93" i="8"/>
  <c r="F93" i="8"/>
  <c r="N93" i="8"/>
  <c r="G93" i="8"/>
  <c r="H93" i="8"/>
  <c r="L93" i="8"/>
  <c r="P93" i="8"/>
  <c r="O93" i="8"/>
  <c r="D93" i="8"/>
  <c r="E93" i="8"/>
  <c r="M93" i="8"/>
  <c r="E107" i="8"/>
  <c r="M107" i="8"/>
  <c r="F107" i="8"/>
  <c r="N107" i="8"/>
  <c r="G107" i="8"/>
  <c r="O107" i="8"/>
  <c r="J107" i="8"/>
  <c r="R107" i="8"/>
  <c r="K107" i="8"/>
  <c r="L107" i="8"/>
  <c r="P107" i="8"/>
  <c r="D107" i="8"/>
  <c r="S107" i="8"/>
  <c r="H107" i="8"/>
  <c r="I107" i="8"/>
  <c r="C107" i="8"/>
  <c r="Q107" i="8"/>
  <c r="J428" i="8"/>
  <c r="R428" i="8"/>
  <c r="M428" i="8"/>
  <c r="C428" i="8"/>
  <c r="K428" i="8"/>
  <c r="S428" i="8"/>
  <c r="D428" i="8"/>
  <c r="L428" i="8"/>
  <c r="E428" i="8"/>
  <c r="G428" i="8"/>
  <c r="O428" i="8"/>
  <c r="F428" i="8"/>
  <c r="I428" i="8"/>
  <c r="N428" i="8"/>
  <c r="H428" i="8"/>
  <c r="P428" i="8"/>
  <c r="Q428" i="8"/>
  <c r="G154" i="8"/>
  <c r="O154" i="8"/>
  <c r="H154" i="8"/>
  <c r="P154" i="8"/>
  <c r="I154" i="8"/>
  <c r="Q154" i="8"/>
  <c r="D154" i="8"/>
  <c r="L154" i="8"/>
  <c r="M154" i="8"/>
  <c r="N154" i="8"/>
  <c r="R154" i="8"/>
  <c r="F154" i="8"/>
  <c r="E154" i="8"/>
  <c r="J154" i="8"/>
  <c r="K154" i="8"/>
  <c r="C154" i="8"/>
  <c r="S154" i="8"/>
  <c r="I26" i="8"/>
  <c r="I28" i="8"/>
  <c r="H28" i="8"/>
  <c r="J28" i="8"/>
  <c r="H26" i="8"/>
  <c r="I24" i="8"/>
  <c r="J26" i="8"/>
  <c r="H545" i="8"/>
  <c r="P545" i="8"/>
  <c r="K545" i="8"/>
  <c r="I545" i="8"/>
  <c r="Q545" i="8"/>
  <c r="S545" i="8"/>
  <c r="J545" i="8"/>
  <c r="R545" i="8"/>
  <c r="C545" i="8"/>
  <c r="E545" i="8"/>
  <c r="M545" i="8"/>
  <c r="G545" i="8"/>
  <c r="D545" i="8"/>
  <c r="L545" i="8"/>
  <c r="O545" i="8"/>
  <c r="N545" i="8"/>
  <c r="F545" i="8"/>
  <c r="F21" i="8"/>
  <c r="G21" i="8"/>
  <c r="E23" i="8"/>
  <c r="F23" i="8"/>
  <c r="G23" i="8"/>
  <c r="E21" i="8"/>
  <c r="F19" i="8"/>
  <c r="H517" i="8"/>
  <c r="P517" i="8"/>
  <c r="S517" i="8"/>
  <c r="I517" i="8"/>
  <c r="Q517" i="8"/>
  <c r="K517" i="8"/>
  <c r="J517" i="8"/>
  <c r="R517" i="8"/>
  <c r="C517" i="8"/>
  <c r="E517" i="8"/>
  <c r="M517" i="8"/>
  <c r="G517" i="8"/>
  <c r="N517" i="8"/>
  <c r="O517" i="8"/>
  <c r="D517" i="8"/>
  <c r="L517" i="8"/>
  <c r="F517" i="8"/>
  <c r="E296" i="8"/>
  <c r="M296" i="8"/>
  <c r="F296" i="8"/>
  <c r="N296" i="8"/>
  <c r="G296" i="8"/>
  <c r="O296" i="8"/>
  <c r="J296" i="8"/>
  <c r="R296" i="8"/>
  <c r="I296" i="8"/>
  <c r="K296" i="8"/>
  <c r="L296" i="8"/>
  <c r="C296" i="8"/>
  <c r="S296" i="8"/>
  <c r="P296" i="8"/>
  <c r="Q296" i="8"/>
  <c r="D296" i="8"/>
  <c r="H296" i="8"/>
  <c r="I298" i="8"/>
  <c r="Q298" i="8"/>
  <c r="J298" i="8"/>
  <c r="R298" i="8"/>
  <c r="C298" i="8"/>
  <c r="K298" i="8"/>
  <c r="S298" i="8"/>
  <c r="F298" i="8"/>
  <c r="N298" i="8"/>
  <c r="E298" i="8"/>
  <c r="G298" i="8"/>
  <c r="H298" i="8"/>
  <c r="O298" i="8"/>
  <c r="L298" i="8"/>
  <c r="M298" i="8"/>
  <c r="P298" i="8"/>
  <c r="D298" i="8"/>
  <c r="C309" i="8"/>
  <c r="K309" i="8"/>
  <c r="S309" i="8"/>
  <c r="D309" i="8"/>
  <c r="L309" i="8"/>
  <c r="E309" i="8"/>
  <c r="M309" i="8"/>
  <c r="H309" i="8"/>
  <c r="P309" i="8"/>
  <c r="O309" i="8"/>
  <c r="Q309" i="8"/>
  <c r="R309" i="8"/>
  <c r="I309" i="8"/>
  <c r="F309" i="8"/>
  <c r="G309" i="8"/>
  <c r="J309" i="8"/>
  <c r="N309" i="8"/>
  <c r="E119" i="8"/>
  <c r="M119" i="8"/>
  <c r="F119" i="8"/>
  <c r="N119" i="8"/>
  <c r="G119" i="8"/>
  <c r="O119" i="8"/>
  <c r="J119" i="8"/>
  <c r="R119" i="8"/>
  <c r="C119" i="8"/>
  <c r="S119" i="8"/>
  <c r="D119" i="8"/>
  <c r="H119" i="8"/>
  <c r="L119" i="8"/>
  <c r="P119" i="8"/>
  <c r="K119" i="8"/>
  <c r="Q119" i="8"/>
  <c r="I119" i="8"/>
  <c r="G311" i="8"/>
  <c r="O311" i="8"/>
  <c r="H311" i="8"/>
  <c r="P311" i="8"/>
  <c r="I311" i="8"/>
  <c r="Q311" i="8"/>
  <c r="D311" i="8"/>
  <c r="L311" i="8"/>
  <c r="K311" i="8"/>
  <c r="M311" i="8"/>
  <c r="N311" i="8"/>
  <c r="E311" i="8"/>
  <c r="J311" i="8"/>
  <c r="C311" i="8"/>
  <c r="F311" i="8"/>
  <c r="S311" i="8"/>
  <c r="R311" i="8"/>
  <c r="D407" i="8"/>
  <c r="L407" i="8"/>
  <c r="G407" i="8"/>
  <c r="E407" i="8"/>
  <c r="M407" i="8"/>
  <c r="F407" i="8"/>
  <c r="N407" i="8"/>
  <c r="O407" i="8"/>
  <c r="I407" i="8"/>
  <c r="Q407" i="8"/>
  <c r="R407" i="8"/>
  <c r="K407" i="8"/>
  <c r="P407" i="8"/>
  <c r="S407" i="8"/>
  <c r="C407" i="8"/>
  <c r="H407" i="8"/>
  <c r="J407" i="8"/>
  <c r="C176" i="8"/>
  <c r="K176" i="8"/>
  <c r="E176" i="8"/>
  <c r="M176" i="8"/>
  <c r="D176" i="8"/>
  <c r="N176" i="8"/>
  <c r="F176" i="8"/>
  <c r="O176" i="8"/>
  <c r="I176" i="8"/>
  <c r="R176" i="8"/>
  <c r="Q176" i="8"/>
  <c r="S176" i="8"/>
  <c r="J176" i="8"/>
  <c r="L176" i="8"/>
  <c r="G176" i="8"/>
  <c r="H176" i="8"/>
  <c r="P176" i="8"/>
  <c r="I137" i="8"/>
  <c r="Q137" i="8"/>
  <c r="J137" i="8"/>
  <c r="R137" i="8"/>
  <c r="C137" i="8"/>
  <c r="K137" i="8"/>
  <c r="S137" i="8"/>
  <c r="F137" i="8"/>
  <c r="N137" i="8"/>
  <c r="O137" i="8"/>
  <c r="P137" i="8"/>
  <c r="D137" i="8"/>
  <c r="H137" i="8"/>
  <c r="L137" i="8"/>
  <c r="G137" i="8"/>
  <c r="M137" i="8"/>
  <c r="E137" i="8"/>
  <c r="Q26" i="8"/>
  <c r="Q28" i="8"/>
  <c r="S28" i="8"/>
  <c r="S26" i="8"/>
  <c r="R26" i="8"/>
  <c r="R24" i="8"/>
  <c r="R28" i="8"/>
  <c r="G385" i="8"/>
  <c r="O385" i="8"/>
  <c r="H385" i="8"/>
  <c r="P385" i="8"/>
  <c r="I385" i="8"/>
  <c r="Q385" i="8"/>
  <c r="D385" i="8"/>
  <c r="L385" i="8"/>
  <c r="J385" i="8"/>
  <c r="N385" i="8"/>
  <c r="K385" i="8"/>
  <c r="M385" i="8"/>
  <c r="C385" i="8"/>
  <c r="S385" i="8"/>
  <c r="F385" i="8"/>
  <c r="E385" i="8"/>
  <c r="R385" i="8"/>
  <c r="E196" i="8"/>
  <c r="M196" i="8"/>
  <c r="F196" i="8"/>
  <c r="N196" i="8"/>
  <c r="G196" i="8"/>
  <c r="O196" i="8"/>
  <c r="J196" i="8"/>
  <c r="R196" i="8"/>
  <c r="I196" i="8"/>
  <c r="K196" i="8"/>
  <c r="L196" i="8"/>
  <c r="C196" i="8"/>
  <c r="S196" i="8"/>
  <c r="Q196" i="8"/>
  <c r="D196" i="8"/>
  <c r="P196" i="8"/>
  <c r="H196" i="8"/>
  <c r="F534" i="8"/>
  <c r="N534" i="8"/>
  <c r="I534" i="8"/>
  <c r="G534" i="8"/>
  <c r="O534" i="8"/>
  <c r="Q534" i="8"/>
  <c r="H534" i="8"/>
  <c r="P534" i="8"/>
  <c r="C534" i="8"/>
  <c r="K534" i="8"/>
  <c r="S534" i="8"/>
  <c r="M534" i="8"/>
  <c r="D534" i="8"/>
  <c r="J534" i="8"/>
  <c r="R534" i="8"/>
  <c r="E534" i="8"/>
  <c r="L534" i="8"/>
  <c r="E268" i="8"/>
  <c r="M268" i="8"/>
  <c r="F268" i="8"/>
  <c r="N268" i="8"/>
  <c r="G268" i="8"/>
  <c r="O268" i="8"/>
  <c r="J268" i="8"/>
  <c r="R268" i="8"/>
  <c r="Q268" i="8"/>
  <c r="C268" i="8"/>
  <c r="S268" i="8"/>
  <c r="D268" i="8"/>
  <c r="K268" i="8"/>
  <c r="H268" i="8"/>
  <c r="P268" i="8"/>
  <c r="I268" i="8"/>
  <c r="L268" i="8"/>
  <c r="J456" i="8"/>
  <c r="R456" i="8"/>
  <c r="E456" i="8"/>
  <c r="C456" i="8"/>
  <c r="K456" i="8"/>
  <c r="S456" i="8"/>
  <c r="D456" i="8"/>
  <c r="L456" i="8"/>
  <c r="M456" i="8"/>
  <c r="G456" i="8"/>
  <c r="O456" i="8"/>
  <c r="I456" i="8"/>
  <c r="F456" i="8"/>
  <c r="N456" i="8"/>
  <c r="P456" i="8"/>
  <c r="Q456" i="8"/>
  <c r="H456" i="8"/>
  <c r="J484" i="8"/>
  <c r="R484" i="8"/>
  <c r="E484" i="8"/>
  <c r="C484" i="8"/>
  <c r="K484" i="8"/>
  <c r="S484" i="8"/>
  <c r="M484" i="8"/>
  <c r="D484" i="8"/>
  <c r="L484" i="8"/>
  <c r="G484" i="8"/>
  <c r="O484" i="8"/>
  <c r="Q484" i="8"/>
  <c r="H484" i="8"/>
  <c r="F484" i="8"/>
  <c r="N484" i="8"/>
  <c r="I484" i="8"/>
  <c r="P484" i="8"/>
  <c r="C379" i="8"/>
  <c r="K379" i="8"/>
  <c r="S379" i="8"/>
  <c r="D379" i="8"/>
  <c r="L379" i="8"/>
  <c r="E379" i="8"/>
  <c r="M379" i="8"/>
  <c r="H379" i="8"/>
  <c r="P379" i="8"/>
  <c r="F379" i="8"/>
  <c r="J379" i="8"/>
  <c r="G379" i="8"/>
  <c r="I379" i="8"/>
  <c r="O379" i="8"/>
  <c r="N379" i="8"/>
  <c r="Q379" i="8"/>
  <c r="R379" i="8"/>
  <c r="C213" i="8"/>
  <c r="K213" i="8"/>
  <c r="S213" i="8"/>
  <c r="D213" i="8"/>
  <c r="L213" i="8"/>
  <c r="E213" i="8"/>
  <c r="M213" i="8"/>
  <c r="H213" i="8"/>
  <c r="P213" i="8"/>
  <c r="G213" i="8"/>
  <c r="I213" i="8"/>
  <c r="J213" i="8"/>
  <c r="Q213" i="8"/>
  <c r="F213" i="8"/>
  <c r="R213" i="8"/>
  <c r="O213" i="8"/>
  <c r="N213" i="8"/>
  <c r="D423" i="8"/>
  <c r="L423" i="8"/>
  <c r="O423" i="8"/>
  <c r="E423" i="8"/>
  <c r="M423" i="8"/>
  <c r="G423" i="8"/>
  <c r="F423" i="8"/>
  <c r="N423" i="8"/>
  <c r="I423" i="8"/>
  <c r="Q423" i="8"/>
  <c r="H423" i="8"/>
  <c r="P423" i="8"/>
  <c r="J423" i="8"/>
  <c r="R423" i="8"/>
  <c r="K423" i="8"/>
  <c r="S423" i="8"/>
  <c r="C423" i="8"/>
  <c r="E308" i="8"/>
  <c r="M308" i="8"/>
  <c r="F308" i="8"/>
  <c r="N308" i="8"/>
  <c r="G308" i="8"/>
  <c r="O308" i="8"/>
  <c r="J308" i="8"/>
  <c r="R308" i="8"/>
  <c r="Q308" i="8"/>
  <c r="C308" i="8"/>
  <c r="S308" i="8"/>
  <c r="D308" i="8"/>
  <c r="K308" i="8"/>
  <c r="I308" i="8"/>
  <c r="P308" i="8"/>
  <c r="H308" i="8"/>
  <c r="L308" i="8"/>
  <c r="G191" i="8"/>
  <c r="O191" i="8"/>
  <c r="H191" i="8"/>
  <c r="P191" i="8"/>
  <c r="I191" i="8"/>
  <c r="Q191" i="8"/>
  <c r="D191" i="8"/>
  <c r="L191" i="8"/>
  <c r="C191" i="8"/>
  <c r="S191" i="8"/>
  <c r="E191" i="8"/>
  <c r="F191" i="8"/>
  <c r="M191" i="8"/>
  <c r="K191" i="8"/>
  <c r="N191" i="8"/>
  <c r="R191" i="8"/>
  <c r="J191" i="8"/>
  <c r="Q21" i="8"/>
  <c r="R21" i="8"/>
  <c r="S21" i="8"/>
  <c r="S23" i="8"/>
  <c r="R23" i="8"/>
  <c r="R19" i="8"/>
  <c r="Q23" i="8"/>
  <c r="C217" i="8"/>
  <c r="K217" i="8"/>
  <c r="S217" i="8"/>
  <c r="D217" i="8"/>
  <c r="L217" i="8"/>
  <c r="E217" i="8"/>
  <c r="M217" i="8"/>
  <c r="H217" i="8"/>
  <c r="P217" i="8"/>
  <c r="O217" i="8"/>
  <c r="Q217" i="8"/>
  <c r="R217" i="8"/>
  <c r="I217" i="8"/>
  <c r="J217" i="8"/>
  <c r="G217" i="8"/>
  <c r="F217" i="8"/>
  <c r="N217" i="8"/>
  <c r="B64" i="8"/>
  <c r="A65" i="8"/>
  <c r="E208" i="8"/>
  <c r="M208" i="8"/>
  <c r="F208" i="8"/>
  <c r="N208" i="8"/>
  <c r="G208" i="8"/>
  <c r="O208" i="8"/>
  <c r="J208" i="8"/>
  <c r="R208" i="8"/>
  <c r="Q208" i="8"/>
  <c r="C208" i="8"/>
  <c r="S208" i="8"/>
  <c r="D208" i="8"/>
  <c r="K208" i="8"/>
  <c r="L208" i="8"/>
  <c r="H208" i="8"/>
  <c r="I208" i="8"/>
  <c r="P208" i="8"/>
  <c r="G166" i="8"/>
  <c r="O166" i="8"/>
  <c r="H166" i="8"/>
  <c r="P166" i="8"/>
  <c r="I166" i="8"/>
  <c r="Q166" i="8"/>
  <c r="D166" i="8"/>
  <c r="L166" i="8"/>
  <c r="E166" i="8"/>
  <c r="F166" i="8"/>
  <c r="J166" i="8"/>
  <c r="N166" i="8"/>
  <c r="M166" i="8"/>
  <c r="R166" i="8"/>
  <c r="S166" i="8"/>
  <c r="C166" i="8"/>
  <c r="K166" i="8"/>
  <c r="C277" i="8"/>
  <c r="K277" i="8"/>
  <c r="S277" i="8"/>
  <c r="D277" i="8"/>
  <c r="L277" i="8"/>
  <c r="E277" i="8"/>
  <c r="M277" i="8"/>
  <c r="H277" i="8"/>
  <c r="P277" i="8"/>
  <c r="O277" i="8"/>
  <c r="Q277" i="8"/>
  <c r="R277" i="8"/>
  <c r="I277" i="8"/>
  <c r="F277" i="8"/>
  <c r="N277" i="8"/>
  <c r="G277" i="8"/>
  <c r="J277" i="8"/>
  <c r="G389" i="8"/>
  <c r="O389" i="8"/>
  <c r="H389" i="8"/>
  <c r="P389" i="8"/>
  <c r="I389" i="8"/>
  <c r="Q389" i="8"/>
  <c r="D389" i="8"/>
  <c r="L389" i="8"/>
  <c r="R389" i="8"/>
  <c r="F389" i="8"/>
  <c r="C389" i="8"/>
  <c r="S389" i="8"/>
  <c r="E389" i="8"/>
  <c r="K389" i="8"/>
  <c r="J389" i="8"/>
  <c r="N389" i="8"/>
  <c r="M389" i="8"/>
  <c r="C168" i="8"/>
  <c r="K168" i="8"/>
  <c r="S168" i="8"/>
  <c r="D168" i="8"/>
  <c r="L168" i="8"/>
  <c r="E168" i="8"/>
  <c r="M168" i="8"/>
  <c r="H168" i="8"/>
  <c r="P168" i="8"/>
  <c r="Q168" i="8"/>
  <c r="R168" i="8"/>
  <c r="F168" i="8"/>
  <c r="J168" i="8"/>
  <c r="I168" i="8"/>
  <c r="N168" i="8"/>
  <c r="O168" i="8"/>
  <c r="G168" i="8"/>
  <c r="E330" i="8"/>
  <c r="M330" i="8"/>
  <c r="F330" i="8"/>
  <c r="N330" i="8"/>
  <c r="G330" i="8"/>
  <c r="O330" i="8"/>
  <c r="J330" i="8"/>
  <c r="R330" i="8"/>
  <c r="H330" i="8"/>
  <c r="I330" i="8"/>
  <c r="K330" i="8"/>
  <c r="L330" i="8"/>
  <c r="Q330" i="8"/>
  <c r="C330" i="8"/>
  <c r="P330" i="8"/>
  <c r="D330" i="8"/>
  <c r="S330" i="8"/>
  <c r="O11" i="8"/>
  <c r="O13" i="8"/>
  <c r="P11" i="8"/>
  <c r="O9" i="8"/>
  <c r="N13" i="8"/>
  <c r="N11" i="8"/>
  <c r="P13" i="8"/>
  <c r="G299" i="8"/>
  <c r="O299" i="8"/>
  <c r="H299" i="8"/>
  <c r="P299" i="8"/>
  <c r="I299" i="8"/>
  <c r="Q299" i="8"/>
  <c r="D299" i="8"/>
  <c r="L299" i="8"/>
  <c r="C299" i="8"/>
  <c r="S299" i="8"/>
  <c r="E299" i="8"/>
  <c r="F299" i="8"/>
  <c r="M299" i="8"/>
  <c r="K299" i="8"/>
  <c r="N299" i="8"/>
  <c r="R299" i="8"/>
  <c r="J299" i="8"/>
  <c r="C144" i="8"/>
  <c r="K144" i="8"/>
  <c r="S144" i="8"/>
  <c r="D144" i="8"/>
  <c r="L144" i="8"/>
  <c r="E144" i="8"/>
  <c r="M144" i="8"/>
  <c r="H144" i="8"/>
  <c r="P144" i="8"/>
  <c r="Q144" i="8"/>
  <c r="R144" i="8"/>
  <c r="F144" i="8"/>
  <c r="J144" i="8"/>
  <c r="N144" i="8"/>
  <c r="I144" i="8"/>
  <c r="O144" i="8"/>
  <c r="G144" i="8"/>
  <c r="D511" i="8"/>
  <c r="L511" i="8"/>
  <c r="G511" i="8"/>
  <c r="E511" i="8"/>
  <c r="M511" i="8"/>
  <c r="F511" i="8"/>
  <c r="N511" i="8"/>
  <c r="O511" i="8"/>
  <c r="I511" i="8"/>
  <c r="Q511" i="8"/>
  <c r="C511" i="8"/>
  <c r="H511" i="8"/>
  <c r="J511" i="8"/>
  <c r="K511" i="8"/>
  <c r="R511" i="8"/>
  <c r="S511" i="8"/>
  <c r="P511" i="8"/>
  <c r="D483" i="8"/>
  <c r="L483" i="8"/>
  <c r="E483" i="8"/>
  <c r="M483" i="8"/>
  <c r="O483" i="8"/>
  <c r="F483" i="8"/>
  <c r="N483" i="8"/>
  <c r="G483" i="8"/>
  <c r="I483" i="8"/>
  <c r="Q483" i="8"/>
  <c r="P483" i="8"/>
  <c r="K483" i="8"/>
  <c r="R483" i="8"/>
  <c r="H483" i="8"/>
  <c r="S483" i="8"/>
  <c r="C483" i="8"/>
  <c r="J483" i="8"/>
  <c r="I352" i="8"/>
  <c r="Q352" i="8"/>
  <c r="J352" i="8"/>
  <c r="R352" i="8"/>
  <c r="C352" i="8"/>
  <c r="K352" i="8"/>
  <c r="S352" i="8"/>
  <c r="F352" i="8"/>
  <c r="N352" i="8"/>
  <c r="L352" i="8"/>
  <c r="P352" i="8"/>
  <c r="M352" i="8"/>
  <c r="O352" i="8"/>
  <c r="E352" i="8"/>
  <c r="D352" i="8"/>
  <c r="G352" i="8"/>
  <c r="H352" i="8"/>
  <c r="J472" i="8"/>
  <c r="R472" i="8"/>
  <c r="E472" i="8"/>
  <c r="C472" i="8"/>
  <c r="K472" i="8"/>
  <c r="S472" i="8"/>
  <c r="D472" i="8"/>
  <c r="L472" i="8"/>
  <c r="M472" i="8"/>
  <c r="G472" i="8"/>
  <c r="O472" i="8"/>
  <c r="H472" i="8"/>
  <c r="Q472" i="8"/>
  <c r="I472" i="8"/>
  <c r="P472" i="8"/>
  <c r="F472" i="8"/>
  <c r="N472" i="8"/>
  <c r="C120" i="8"/>
  <c r="K120" i="8"/>
  <c r="S120" i="8"/>
  <c r="D120" i="8"/>
  <c r="L120" i="8"/>
  <c r="E120" i="8"/>
  <c r="M120" i="8"/>
  <c r="H120" i="8"/>
  <c r="P120" i="8"/>
  <c r="Q120" i="8"/>
  <c r="R120" i="8"/>
  <c r="F120" i="8"/>
  <c r="J120" i="8"/>
  <c r="I120" i="8"/>
  <c r="N120" i="8"/>
  <c r="O120" i="8"/>
  <c r="G120" i="8"/>
  <c r="H485" i="8"/>
  <c r="P485" i="8"/>
  <c r="K485" i="8"/>
  <c r="I485" i="8"/>
  <c r="Q485" i="8"/>
  <c r="S485" i="8"/>
  <c r="J485" i="8"/>
  <c r="R485" i="8"/>
  <c r="C485" i="8"/>
  <c r="E485" i="8"/>
  <c r="M485" i="8"/>
  <c r="G485" i="8"/>
  <c r="N485" i="8"/>
  <c r="O485" i="8"/>
  <c r="D485" i="8"/>
  <c r="F485" i="8"/>
  <c r="L485" i="8"/>
  <c r="E386" i="8"/>
  <c r="M386" i="8"/>
  <c r="F386" i="8"/>
  <c r="N386" i="8"/>
  <c r="G386" i="8"/>
  <c r="O386" i="8"/>
  <c r="J386" i="8"/>
  <c r="R386" i="8"/>
  <c r="H386" i="8"/>
  <c r="I386" i="8"/>
  <c r="L386" i="8"/>
  <c r="K386" i="8"/>
  <c r="Q386" i="8"/>
  <c r="P386" i="8"/>
  <c r="S386" i="8"/>
  <c r="C386" i="8"/>
  <c r="D386" i="8"/>
  <c r="G247" i="8"/>
  <c r="O247" i="8"/>
  <c r="H247" i="8"/>
  <c r="P247" i="8"/>
  <c r="I247" i="8"/>
  <c r="Q247" i="8"/>
  <c r="D247" i="8"/>
  <c r="L247" i="8"/>
  <c r="C247" i="8"/>
  <c r="S247" i="8"/>
  <c r="E247" i="8"/>
  <c r="F247" i="8"/>
  <c r="M247" i="8"/>
  <c r="N247" i="8"/>
  <c r="J247" i="8"/>
  <c r="K247" i="8"/>
  <c r="R247" i="8"/>
  <c r="G211" i="8"/>
  <c r="O211" i="8"/>
  <c r="H211" i="8"/>
  <c r="P211" i="8"/>
  <c r="I211" i="8"/>
  <c r="Q211" i="8"/>
  <c r="D211" i="8"/>
  <c r="L211" i="8"/>
  <c r="K211" i="8"/>
  <c r="M211" i="8"/>
  <c r="N211" i="8"/>
  <c r="E211" i="8"/>
  <c r="C211" i="8"/>
  <c r="F211" i="8"/>
  <c r="J211" i="8"/>
  <c r="R211" i="8"/>
  <c r="S211" i="8"/>
  <c r="I121" i="8"/>
  <c r="Q121" i="8"/>
  <c r="J121" i="8"/>
  <c r="R121" i="8"/>
  <c r="C121" i="8"/>
  <c r="K121" i="8"/>
  <c r="S121" i="8"/>
  <c r="F121" i="8"/>
  <c r="N121" i="8"/>
  <c r="O121" i="8"/>
  <c r="P121" i="8"/>
  <c r="D121" i="8"/>
  <c r="H121" i="8"/>
  <c r="L121" i="8"/>
  <c r="M121" i="8"/>
  <c r="E121" i="8"/>
  <c r="G121" i="8"/>
  <c r="E402" i="8"/>
  <c r="M402" i="8"/>
  <c r="F402" i="8"/>
  <c r="G402" i="8"/>
  <c r="O402" i="8"/>
  <c r="J402" i="8"/>
  <c r="R402" i="8"/>
  <c r="H402" i="8"/>
  <c r="I402" i="8"/>
  <c r="L402" i="8"/>
  <c r="K402" i="8"/>
  <c r="P402" i="8"/>
  <c r="S402" i="8"/>
  <c r="C402" i="8"/>
  <c r="N402" i="8"/>
  <c r="Q402" i="8"/>
  <c r="D402" i="8"/>
  <c r="C205" i="8"/>
  <c r="K205" i="8"/>
  <c r="S205" i="8"/>
  <c r="D205" i="8"/>
  <c r="L205" i="8"/>
  <c r="E205" i="8"/>
  <c r="M205" i="8"/>
  <c r="H205" i="8"/>
  <c r="P205" i="8"/>
  <c r="G205" i="8"/>
  <c r="I205" i="8"/>
  <c r="J205" i="8"/>
  <c r="Q205" i="8"/>
  <c r="O205" i="8"/>
  <c r="R205" i="8"/>
  <c r="N205" i="8"/>
  <c r="F205" i="8"/>
  <c r="G187" i="8"/>
  <c r="O187" i="8"/>
  <c r="H187" i="8"/>
  <c r="P187" i="8"/>
  <c r="I187" i="8"/>
  <c r="Q187" i="8"/>
  <c r="D187" i="8"/>
  <c r="L187" i="8"/>
  <c r="K187" i="8"/>
  <c r="M187" i="8"/>
  <c r="N187" i="8"/>
  <c r="E187" i="8"/>
  <c r="S187" i="8"/>
  <c r="F187" i="8"/>
  <c r="C187" i="8"/>
  <c r="J187" i="8"/>
  <c r="R187" i="8"/>
  <c r="J548" i="8"/>
  <c r="R548" i="8"/>
  <c r="C548" i="8"/>
  <c r="K548" i="8"/>
  <c r="S548" i="8"/>
  <c r="D548" i="8"/>
  <c r="L548" i="8"/>
  <c r="G548" i="8"/>
  <c r="O548" i="8"/>
  <c r="I548" i="8"/>
  <c r="E548" i="8"/>
  <c r="M548" i="8"/>
  <c r="P548" i="8"/>
  <c r="N548" i="8"/>
  <c r="Q548" i="8"/>
  <c r="F548" i="8"/>
  <c r="H548" i="8"/>
  <c r="G295" i="8"/>
  <c r="O295" i="8"/>
  <c r="H295" i="8"/>
  <c r="P295" i="8"/>
  <c r="I295" i="8"/>
  <c r="Q295" i="8"/>
  <c r="D295" i="8"/>
  <c r="L295" i="8"/>
  <c r="K295" i="8"/>
  <c r="M295" i="8"/>
  <c r="N295" i="8"/>
  <c r="E295" i="8"/>
  <c r="J295" i="8"/>
  <c r="C295" i="8"/>
  <c r="F295" i="8"/>
  <c r="S295" i="8"/>
  <c r="R295" i="8"/>
  <c r="E99" i="8"/>
  <c r="M99" i="8"/>
  <c r="F99" i="8"/>
  <c r="N99" i="8"/>
  <c r="G99" i="8"/>
  <c r="O99" i="8"/>
  <c r="J99" i="8"/>
  <c r="R99" i="8"/>
  <c r="K99" i="8"/>
  <c r="L99" i="8"/>
  <c r="P99" i="8"/>
  <c r="D99" i="8"/>
  <c r="C99" i="8"/>
  <c r="H99" i="8"/>
  <c r="I99" i="8"/>
  <c r="Q99" i="8"/>
  <c r="S99" i="8"/>
  <c r="I294" i="8"/>
  <c r="Q294" i="8"/>
  <c r="J294" i="8"/>
  <c r="R294" i="8"/>
  <c r="C294" i="8"/>
  <c r="K294" i="8"/>
  <c r="S294" i="8"/>
  <c r="F294" i="8"/>
  <c r="N294" i="8"/>
  <c r="M294" i="8"/>
  <c r="O294" i="8"/>
  <c r="P294" i="8"/>
  <c r="G294" i="8"/>
  <c r="E294" i="8"/>
  <c r="L294" i="8"/>
  <c r="H294" i="8"/>
  <c r="D294" i="8"/>
  <c r="E252" i="8"/>
  <c r="M252" i="8"/>
  <c r="F252" i="8"/>
  <c r="N252" i="8"/>
  <c r="G252" i="8"/>
  <c r="O252" i="8"/>
  <c r="J252" i="8"/>
  <c r="R252" i="8"/>
  <c r="Q252" i="8"/>
  <c r="C252" i="8"/>
  <c r="S252" i="8"/>
  <c r="D252" i="8"/>
  <c r="K252" i="8"/>
  <c r="H252" i="8"/>
  <c r="P252" i="8"/>
  <c r="I252" i="8"/>
  <c r="L252" i="8"/>
  <c r="F426" i="8"/>
  <c r="N426" i="8"/>
  <c r="I426" i="8"/>
  <c r="G426" i="8"/>
  <c r="O426" i="8"/>
  <c r="H426" i="8"/>
  <c r="P426" i="8"/>
  <c r="Q426" i="8"/>
  <c r="C426" i="8"/>
  <c r="K426" i="8"/>
  <c r="S426" i="8"/>
  <c r="R426" i="8"/>
  <c r="D426" i="8"/>
  <c r="J426" i="8"/>
  <c r="L426" i="8"/>
  <c r="E426" i="8"/>
  <c r="M426" i="8"/>
  <c r="D471" i="8"/>
  <c r="L471" i="8"/>
  <c r="E471" i="8"/>
  <c r="M471" i="8"/>
  <c r="O471" i="8"/>
  <c r="F471" i="8"/>
  <c r="N471" i="8"/>
  <c r="G471" i="8"/>
  <c r="I471" i="8"/>
  <c r="Q471" i="8"/>
  <c r="R471" i="8"/>
  <c r="J471" i="8"/>
  <c r="S471" i="8"/>
  <c r="C471" i="8"/>
  <c r="H471" i="8"/>
  <c r="K471" i="8"/>
  <c r="P471" i="8"/>
  <c r="G219" i="8"/>
  <c r="O219" i="8"/>
  <c r="H219" i="8"/>
  <c r="P219" i="8"/>
  <c r="I219" i="8"/>
  <c r="Q219" i="8"/>
  <c r="D219" i="8"/>
  <c r="L219" i="8"/>
  <c r="K219" i="8"/>
  <c r="M219" i="8"/>
  <c r="N219" i="8"/>
  <c r="E219" i="8"/>
  <c r="S219" i="8"/>
  <c r="F219" i="8"/>
  <c r="C219" i="8"/>
  <c r="J219" i="8"/>
  <c r="R219" i="8"/>
  <c r="G98" i="8"/>
  <c r="O98" i="8"/>
  <c r="H98" i="8"/>
  <c r="P98" i="8"/>
  <c r="I98" i="8"/>
  <c r="Q98" i="8"/>
  <c r="D98" i="8"/>
  <c r="L98" i="8"/>
  <c r="M98" i="8"/>
  <c r="N98" i="8"/>
  <c r="R98" i="8"/>
  <c r="F98" i="8"/>
  <c r="J98" i="8"/>
  <c r="E98" i="8"/>
  <c r="K98" i="8"/>
  <c r="S98" i="8"/>
  <c r="C98" i="8"/>
  <c r="F538" i="8"/>
  <c r="N538" i="8"/>
  <c r="I538" i="8"/>
  <c r="G538" i="8"/>
  <c r="O538" i="8"/>
  <c r="Q538" i="8"/>
  <c r="H538" i="8"/>
  <c r="P538" i="8"/>
  <c r="C538" i="8"/>
  <c r="K538" i="8"/>
  <c r="S538" i="8"/>
  <c r="E538" i="8"/>
  <c r="R538" i="8"/>
  <c r="J538" i="8"/>
  <c r="M538" i="8"/>
  <c r="L538" i="8"/>
  <c r="D538" i="8"/>
  <c r="F514" i="8"/>
  <c r="N514" i="8"/>
  <c r="G514" i="8"/>
  <c r="O514" i="8"/>
  <c r="Q514" i="8"/>
  <c r="H514" i="8"/>
  <c r="P514" i="8"/>
  <c r="I514" i="8"/>
  <c r="C514" i="8"/>
  <c r="K514" i="8"/>
  <c r="S514" i="8"/>
  <c r="L514" i="8"/>
  <c r="J514" i="8"/>
  <c r="M514" i="8"/>
  <c r="R514" i="8"/>
  <c r="D514" i="8"/>
  <c r="E514" i="8"/>
  <c r="J33" i="8"/>
  <c r="I31" i="8"/>
  <c r="I29" i="8"/>
  <c r="J31" i="8"/>
  <c r="I33" i="8"/>
  <c r="H31" i="8"/>
  <c r="H33" i="8"/>
  <c r="G365" i="8"/>
  <c r="O365" i="8"/>
  <c r="H365" i="8"/>
  <c r="P365" i="8"/>
  <c r="I365" i="8"/>
  <c r="Q365" i="8"/>
  <c r="D365" i="8"/>
  <c r="L365" i="8"/>
  <c r="R365" i="8"/>
  <c r="C365" i="8"/>
  <c r="S365" i="8"/>
  <c r="E365" i="8"/>
  <c r="F365" i="8"/>
  <c r="K365" i="8"/>
  <c r="J365" i="8"/>
  <c r="M365" i="8"/>
  <c r="N365" i="8"/>
  <c r="J452" i="8"/>
  <c r="R452" i="8"/>
  <c r="E452" i="8"/>
  <c r="C452" i="8"/>
  <c r="K452" i="8"/>
  <c r="S452" i="8"/>
  <c r="D452" i="8"/>
  <c r="L452" i="8"/>
  <c r="M452" i="8"/>
  <c r="G452" i="8"/>
  <c r="O452" i="8"/>
  <c r="Q452" i="8"/>
  <c r="F452" i="8"/>
  <c r="H452" i="8"/>
  <c r="P452" i="8"/>
  <c r="I452" i="8"/>
  <c r="N452" i="8"/>
  <c r="G315" i="8"/>
  <c r="O315" i="8"/>
  <c r="H315" i="8"/>
  <c r="P315" i="8"/>
  <c r="I315" i="8"/>
  <c r="Q315" i="8"/>
  <c r="D315" i="8"/>
  <c r="L315" i="8"/>
  <c r="C315" i="8"/>
  <c r="S315" i="8"/>
  <c r="E315" i="8"/>
  <c r="F315" i="8"/>
  <c r="M315" i="8"/>
  <c r="K315" i="8"/>
  <c r="N315" i="8"/>
  <c r="J315" i="8"/>
  <c r="R315" i="8"/>
  <c r="I186" i="8"/>
  <c r="Q186" i="8"/>
  <c r="J186" i="8"/>
  <c r="R186" i="8"/>
  <c r="C186" i="8"/>
  <c r="K186" i="8"/>
  <c r="S186" i="8"/>
  <c r="F186" i="8"/>
  <c r="N186" i="8"/>
  <c r="M186" i="8"/>
  <c r="O186" i="8"/>
  <c r="P186" i="8"/>
  <c r="G186" i="8"/>
  <c r="E186" i="8"/>
  <c r="H186" i="8"/>
  <c r="L186" i="8"/>
  <c r="D186" i="8"/>
  <c r="F462" i="8"/>
  <c r="N462" i="8"/>
  <c r="I462" i="8"/>
  <c r="G462" i="8"/>
  <c r="O462" i="8"/>
  <c r="H462" i="8"/>
  <c r="P462" i="8"/>
  <c r="Q462" i="8"/>
  <c r="C462" i="8"/>
  <c r="K462" i="8"/>
  <c r="S462" i="8"/>
  <c r="J462" i="8"/>
  <c r="L462" i="8"/>
  <c r="R462" i="8"/>
  <c r="M462" i="8"/>
  <c r="D462" i="8"/>
  <c r="E462" i="8"/>
  <c r="J440" i="8"/>
  <c r="R440" i="8"/>
  <c r="M440" i="8"/>
  <c r="C440" i="8"/>
  <c r="K440" i="8"/>
  <c r="S440" i="8"/>
  <c r="D440" i="8"/>
  <c r="L440" i="8"/>
  <c r="E440" i="8"/>
  <c r="G440" i="8"/>
  <c r="O440" i="8"/>
  <c r="H440" i="8"/>
  <c r="N440" i="8"/>
  <c r="I440" i="8"/>
  <c r="F440" i="8"/>
  <c r="Q440" i="8"/>
  <c r="P440" i="8"/>
  <c r="L23" i="8"/>
  <c r="L21" i="8"/>
  <c r="M23" i="8"/>
  <c r="L19" i="8"/>
  <c r="M21" i="8"/>
  <c r="K21" i="8"/>
  <c r="K23" i="8"/>
  <c r="G195" i="8"/>
  <c r="O195" i="8"/>
  <c r="H195" i="8"/>
  <c r="P195" i="8"/>
  <c r="I195" i="8"/>
  <c r="Q195" i="8"/>
  <c r="D195" i="8"/>
  <c r="L195" i="8"/>
  <c r="K195" i="8"/>
  <c r="M195" i="8"/>
  <c r="N195" i="8"/>
  <c r="E195" i="8"/>
  <c r="C195" i="8"/>
  <c r="F195" i="8"/>
  <c r="J195" i="8"/>
  <c r="S195" i="8"/>
  <c r="R195" i="8"/>
  <c r="E143" i="8"/>
  <c r="M143" i="8"/>
  <c r="F143" i="8"/>
  <c r="N143" i="8"/>
  <c r="G143" i="8"/>
  <c r="O143" i="8"/>
  <c r="J143" i="8"/>
  <c r="R143" i="8"/>
  <c r="C143" i="8"/>
  <c r="S143" i="8"/>
  <c r="D143" i="8"/>
  <c r="H143" i="8"/>
  <c r="L143" i="8"/>
  <c r="K143" i="8"/>
  <c r="P143" i="8"/>
  <c r="Q143" i="8"/>
  <c r="I143" i="8"/>
  <c r="P21" i="8"/>
  <c r="P23" i="8"/>
  <c r="O19" i="8"/>
  <c r="N23" i="8"/>
  <c r="O23" i="8"/>
  <c r="N21" i="8"/>
  <c r="O21" i="8"/>
  <c r="I101" i="8"/>
  <c r="Q101" i="8"/>
  <c r="J101" i="8"/>
  <c r="R101" i="8"/>
  <c r="C101" i="8"/>
  <c r="K101" i="8"/>
  <c r="S101" i="8"/>
  <c r="F101" i="8"/>
  <c r="N101" i="8"/>
  <c r="G101" i="8"/>
  <c r="H101" i="8"/>
  <c r="L101" i="8"/>
  <c r="P101" i="8"/>
  <c r="D101" i="8"/>
  <c r="E101" i="8"/>
  <c r="O101" i="8"/>
  <c r="M101" i="8"/>
  <c r="E135" i="8"/>
  <c r="M135" i="8"/>
  <c r="F135" i="8"/>
  <c r="N135" i="8"/>
  <c r="G135" i="8"/>
  <c r="O135" i="8"/>
  <c r="J135" i="8"/>
  <c r="R135" i="8"/>
  <c r="C135" i="8"/>
  <c r="S135" i="8"/>
  <c r="D135" i="8"/>
  <c r="H135" i="8"/>
  <c r="L135" i="8"/>
  <c r="P135" i="8"/>
  <c r="Q135" i="8"/>
  <c r="I135" i="8"/>
  <c r="K135" i="8"/>
  <c r="I141" i="8"/>
  <c r="Q141" i="8"/>
  <c r="J141" i="8"/>
  <c r="R141" i="8"/>
  <c r="C141" i="8"/>
  <c r="K141" i="8"/>
  <c r="S141" i="8"/>
  <c r="F141" i="8"/>
  <c r="N141" i="8"/>
  <c r="G141" i="8"/>
  <c r="H141" i="8"/>
  <c r="L141" i="8"/>
  <c r="P141" i="8"/>
  <c r="O141" i="8"/>
  <c r="D141" i="8"/>
  <c r="E141" i="8"/>
  <c r="M141" i="8"/>
  <c r="H21" i="8"/>
  <c r="H23" i="8"/>
  <c r="I19" i="8"/>
  <c r="I21" i="8"/>
  <c r="I23" i="8"/>
  <c r="J23" i="8"/>
  <c r="J21" i="8"/>
  <c r="D411" i="8"/>
  <c r="L411" i="8"/>
  <c r="O411" i="8"/>
  <c r="E411" i="8"/>
  <c r="M411" i="8"/>
  <c r="F411" i="8"/>
  <c r="N411" i="8"/>
  <c r="G411" i="8"/>
  <c r="I411" i="8"/>
  <c r="Q411" i="8"/>
  <c r="J411" i="8"/>
  <c r="H411" i="8"/>
  <c r="K411" i="8"/>
  <c r="S411" i="8"/>
  <c r="P411" i="8"/>
  <c r="R411" i="8"/>
  <c r="C411" i="8"/>
  <c r="H413" i="8"/>
  <c r="P413" i="8"/>
  <c r="C413" i="8"/>
  <c r="I413" i="8"/>
  <c r="Q413" i="8"/>
  <c r="K413" i="8"/>
  <c r="J413" i="8"/>
  <c r="R413" i="8"/>
  <c r="S413" i="8"/>
  <c r="E413" i="8"/>
  <c r="M413" i="8"/>
  <c r="O413" i="8"/>
  <c r="F413" i="8"/>
  <c r="D413" i="8"/>
  <c r="L413" i="8"/>
  <c r="N413" i="8"/>
  <c r="G413" i="8"/>
  <c r="C233" i="8"/>
  <c r="K233" i="8"/>
  <c r="S233" i="8"/>
  <c r="D233" i="8"/>
  <c r="L233" i="8"/>
  <c r="E233" i="8"/>
  <c r="M233" i="8"/>
  <c r="H233" i="8"/>
  <c r="P233" i="8"/>
  <c r="O233" i="8"/>
  <c r="Q233" i="8"/>
  <c r="R233" i="8"/>
  <c r="I233" i="8"/>
  <c r="J233" i="8"/>
  <c r="F233" i="8"/>
  <c r="G233" i="8"/>
  <c r="N233" i="8"/>
  <c r="G243" i="8"/>
  <c r="O243" i="8"/>
  <c r="H243" i="8"/>
  <c r="P243" i="8"/>
  <c r="I243" i="8"/>
  <c r="Q243" i="8"/>
  <c r="D243" i="8"/>
  <c r="L243" i="8"/>
  <c r="K243" i="8"/>
  <c r="M243" i="8"/>
  <c r="N243" i="8"/>
  <c r="E243" i="8"/>
  <c r="C243" i="8"/>
  <c r="F243" i="8"/>
  <c r="J243" i="8"/>
  <c r="R243" i="8"/>
  <c r="S243" i="8"/>
  <c r="H505" i="8"/>
  <c r="P505" i="8"/>
  <c r="C505" i="8"/>
  <c r="S505" i="8"/>
  <c r="I505" i="8"/>
  <c r="Q505" i="8"/>
  <c r="K505" i="8"/>
  <c r="J505" i="8"/>
  <c r="R505" i="8"/>
  <c r="E505" i="8"/>
  <c r="M505" i="8"/>
  <c r="D505" i="8"/>
  <c r="N505" i="8"/>
  <c r="F505" i="8"/>
  <c r="L505" i="8"/>
  <c r="O505" i="8"/>
  <c r="G505" i="8"/>
  <c r="D459" i="8"/>
  <c r="L459" i="8"/>
  <c r="E459" i="8"/>
  <c r="M459" i="8"/>
  <c r="O459" i="8"/>
  <c r="F459" i="8"/>
  <c r="N459" i="8"/>
  <c r="G459" i="8"/>
  <c r="I459" i="8"/>
  <c r="Q459" i="8"/>
  <c r="S459" i="8"/>
  <c r="H459" i="8"/>
  <c r="C459" i="8"/>
  <c r="P459" i="8"/>
  <c r="R459" i="8"/>
  <c r="J459" i="8"/>
  <c r="K459" i="8"/>
  <c r="G329" i="8"/>
  <c r="O329" i="8"/>
  <c r="H329" i="8"/>
  <c r="P329" i="8"/>
  <c r="I329" i="8"/>
  <c r="Q329" i="8"/>
  <c r="D329" i="8"/>
  <c r="L329" i="8"/>
  <c r="J329" i="8"/>
  <c r="K329" i="8"/>
  <c r="N329" i="8"/>
  <c r="M329" i="8"/>
  <c r="C329" i="8"/>
  <c r="S329" i="8"/>
  <c r="R329" i="8"/>
  <c r="E329" i="8"/>
  <c r="F329" i="8"/>
  <c r="D443" i="8"/>
  <c r="L443" i="8"/>
  <c r="O443" i="8"/>
  <c r="E443" i="8"/>
  <c r="M443" i="8"/>
  <c r="G443" i="8"/>
  <c r="F443" i="8"/>
  <c r="N443" i="8"/>
  <c r="I443" i="8"/>
  <c r="Q443" i="8"/>
  <c r="J443" i="8"/>
  <c r="R443" i="8"/>
  <c r="C443" i="8"/>
  <c r="K443" i="8"/>
  <c r="H443" i="8"/>
  <c r="P443" i="8"/>
  <c r="S443" i="8"/>
  <c r="C395" i="8"/>
  <c r="K395" i="8"/>
  <c r="S395" i="8"/>
  <c r="D395" i="8"/>
  <c r="L395" i="8"/>
  <c r="E395" i="8"/>
  <c r="M395" i="8"/>
  <c r="H395" i="8"/>
  <c r="P395" i="8"/>
  <c r="F395" i="8"/>
  <c r="J395" i="8"/>
  <c r="G395" i="8"/>
  <c r="I395" i="8"/>
  <c r="O395" i="8"/>
  <c r="R395" i="8"/>
  <c r="N395" i="8"/>
  <c r="Q395" i="8"/>
  <c r="E212" i="8"/>
  <c r="M212" i="8"/>
  <c r="F212" i="8"/>
  <c r="N212" i="8"/>
  <c r="G212" i="8"/>
  <c r="O212" i="8"/>
  <c r="J212" i="8"/>
  <c r="R212" i="8"/>
  <c r="I212" i="8"/>
  <c r="K212" i="8"/>
  <c r="L212" i="8"/>
  <c r="C212" i="8"/>
  <c r="S212" i="8"/>
  <c r="Q212" i="8"/>
  <c r="D212" i="8"/>
  <c r="H212" i="8"/>
  <c r="P212" i="8"/>
  <c r="G235" i="8"/>
  <c r="O235" i="8"/>
  <c r="H235" i="8"/>
  <c r="P235" i="8"/>
  <c r="I235" i="8"/>
  <c r="Q235" i="8"/>
  <c r="D235" i="8"/>
  <c r="L235" i="8"/>
  <c r="K235" i="8"/>
  <c r="M235" i="8"/>
  <c r="N235" i="8"/>
  <c r="E235" i="8"/>
  <c r="S235" i="8"/>
  <c r="F235" i="8"/>
  <c r="C235" i="8"/>
  <c r="J235" i="8"/>
  <c r="R235" i="8"/>
  <c r="G337" i="8"/>
  <c r="O337" i="8"/>
  <c r="H337" i="8"/>
  <c r="P337" i="8"/>
  <c r="I337" i="8"/>
  <c r="Q337" i="8"/>
  <c r="D337" i="8"/>
  <c r="L337" i="8"/>
  <c r="J337" i="8"/>
  <c r="K337" i="8"/>
  <c r="M337" i="8"/>
  <c r="N337" i="8"/>
  <c r="C337" i="8"/>
  <c r="S337" i="8"/>
  <c r="E337" i="8"/>
  <c r="R337" i="8"/>
  <c r="F337" i="8"/>
  <c r="C327" i="8"/>
  <c r="K327" i="8"/>
  <c r="S327" i="8"/>
  <c r="D327" i="8"/>
  <c r="L327" i="8"/>
  <c r="E327" i="8"/>
  <c r="M327" i="8"/>
  <c r="H327" i="8"/>
  <c r="P327" i="8"/>
  <c r="N327" i="8"/>
  <c r="O327" i="8"/>
  <c r="R327" i="8"/>
  <c r="Q327" i="8"/>
  <c r="G327" i="8"/>
  <c r="I327" i="8"/>
  <c r="J327" i="8"/>
  <c r="F327" i="8"/>
  <c r="H477" i="8"/>
  <c r="P477" i="8"/>
  <c r="C477" i="8"/>
  <c r="I477" i="8"/>
  <c r="Q477" i="8"/>
  <c r="K477" i="8"/>
  <c r="J477" i="8"/>
  <c r="R477" i="8"/>
  <c r="S477" i="8"/>
  <c r="E477" i="8"/>
  <c r="M477" i="8"/>
  <c r="O477" i="8"/>
  <c r="N477" i="8"/>
  <c r="F477" i="8"/>
  <c r="L477" i="8"/>
  <c r="D477" i="8"/>
  <c r="G477" i="8"/>
  <c r="G275" i="8"/>
  <c r="O275" i="8"/>
  <c r="H275" i="8"/>
  <c r="P275" i="8"/>
  <c r="I275" i="8"/>
  <c r="Q275" i="8"/>
  <c r="D275" i="8"/>
  <c r="L275" i="8"/>
  <c r="C275" i="8"/>
  <c r="S275" i="8"/>
  <c r="E275" i="8"/>
  <c r="F275" i="8"/>
  <c r="M275" i="8"/>
  <c r="J275" i="8"/>
  <c r="K275" i="8"/>
  <c r="R275" i="8"/>
  <c r="N275" i="8"/>
  <c r="E280" i="8"/>
  <c r="M280" i="8"/>
  <c r="F280" i="8"/>
  <c r="N280" i="8"/>
  <c r="G280" i="8"/>
  <c r="O280" i="8"/>
  <c r="J280" i="8"/>
  <c r="R280" i="8"/>
  <c r="I280" i="8"/>
  <c r="K280" i="8"/>
  <c r="L280" i="8"/>
  <c r="C280" i="8"/>
  <c r="S280" i="8"/>
  <c r="P280" i="8"/>
  <c r="Q280" i="8"/>
  <c r="H280" i="8"/>
  <c r="D280" i="8"/>
  <c r="C335" i="8"/>
  <c r="K335" i="8"/>
  <c r="S335" i="8"/>
  <c r="D335" i="8"/>
  <c r="L335" i="8"/>
  <c r="E335" i="8"/>
  <c r="M335" i="8"/>
  <c r="H335" i="8"/>
  <c r="P335" i="8"/>
  <c r="N335" i="8"/>
  <c r="O335" i="8"/>
  <c r="Q335" i="8"/>
  <c r="R335" i="8"/>
  <c r="G335" i="8"/>
  <c r="I335" i="8"/>
  <c r="J335" i="8"/>
  <c r="F335" i="8"/>
  <c r="D427" i="8"/>
  <c r="L427" i="8"/>
  <c r="G427" i="8"/>
  <c r="E427" i="8"/>
  <c r="M427" i="8"/>
  <c r="O427" i="8"/>
  <c r="F427" i="8"/>
  <c r="N427" i="8"/>
  <c r="I427" i="8"/>
  <c r="Q427" i="8"/>
  <c r="S427" i="8"/>
  <c r="H427" i="8"/>
  <c r="R427" i="8"/>
  <c r="K427" i="8"/>
  <c r="P427" i="8"/>
  <c r="C427" i="8"/>
  <c r="J427" i="8"/>
  <c r="I368" i="8"/>
  <c r="Q368" i="8"/>
  <c r="J368" i="8"/>
  <c r="R368" i="8"/>
  <c r="C368" i="8"/>
  <c r="K368" i="8"/>
  <c r="S368" i="8"/>
  <c r="F368" i="8"/>
  <c r="N368" i="8"/>
  <c r="L368" i="8"/>
  <c r="M368" i="8"/>
  <c r="O368" i="8"/>
  <c r="P368" i="8"/>
  <c r="E368" i="8"/>
  <c r="D368" i="8"/>
  <c r="H368" i="8"/>
  <c r="G368" i="8"/>
  <c r="C289" i="8"/>
  <c r="K289" i="8"/>
  <c r="S289" i="8"/>
  <c r="D289" i="8"/>
  <c r="L289" i="8"/>
  <c r="E289" i="8"/>
  <c r="M289" i="8"/>
  <c r="H289" i="8"/>
  <c r="P289" i="8"/>
  <c r="G289" i="8"/>
  <c r="I289" i="8"/>
  <c r="J289" i="8"/>
  <c r="Q289" i="8"/>
  <c r="N289" i="8"/>
  <c r="O289" i="8"/>
  <c r="R289" i="8"/>
  <c r="F289" i="8"/>
  <c r="E139" i="8"/>
  <c r="M139" i="8"/>
  <c r="F139" i="8"/>
  <c r="N139" i="8"/>
  <c r="G139" i="8"/>
  <c r="O139" i="8"/>
  <c r="J139" i="8"/>
  <c r="R139" i="8"/>
  <c r="K139" i="8"/>
  <c r="L139" i="8"/>
  <c r="P139" i="8"/>
  <c r="D139" i="8"/>
  <c r="S139" i="8"/>
  <c r="H139" i="8"/>
  <c r="I139" i="8"/>
  <c r="C139" i="8"/>
  <c r="Q139" i="8"/>
  <c r="I266" i="8"/>
  <c r="Q266" i="8"/>
  <c r="J266" i="8"/>
  <c r="R266" i="8"/>
  <c r="C266" i="8"/>
  <c r="K266" i="8"/>
  <c r="S266" i="8"/>
  <c r="F266" i="8"/>
  <c r="N266" i="8"/>
  <c r="E266" i="8"/>
  <c r="G266" i="8"/>
  <c r="H266" i="8"/>
  <c r="O266" i="8"/>
  <c r="L266" i="8"/>
  <c r="M266" i="8"/>
  <c r="P266" i="8"/>
  <c r="D266" i="8"/>
  <c r="J444" i="8"/>
  <c r="R444" i="8"/>
  <c r="C444" i="8"/>
  <c r="K444" i="8"/>
  <c r="S444" i="8"/>
  <c r="E444" i="8"/>
  <c r="D444" i="8"/>
  <c r="L444" i="8"/>
  <c r="M444" i="8"/>
  <c r="G444" i="8"/>
  <c r="O444" i="8"/>
  <c r="N444" i="8"/>
  <c r="P444" i="8"/>
  <c r="Q444" i="8"/>
  <c r="F444" i="8"/>
  <c r="H444" i="8"/>
  <c r="I444" i="8"/>
  <c r="C331" i="8"/>
  <c r="K331" i="8"/>
  <c r="S331" i="8"/>
  <c r="D331" i="8"/>
  <c r="L331" i="8"/>
  <c r="E331" i="8"/>
  <c r="M331" i="8"/>
  <c r="H331" i="8"/>
  <c r="P331" i="8"/>
  <c r="F331" i="8"/>
  <c r="J331" i="8"/>
  <c r="G331" i="8"/>
  <c r="I331" i="8"/>
  <c r="O331" i="8"/>
  <c r="R331" i="8"/>
  <c r="Q331" i="8"/>
  <c r="N331" i="8"/>
  <c r="D547" i="8"/>
  <c r="L547" i="8"/>
  <c r="E547" i="8"/>
  <c r="M547" i="8"/>
  <c r="F547" i="8"/>
  <c r="N547" i="8"/>
  <c r="I547" i="8"/>
  <c r="Q547" i="8"/>
  <c r="K547" i="8"/>
  <c r="R547" i="8"/>
  <c r="S547" i="8"/>
  <c r="O547" i="8"/>
  <c r="P547" i="8"/>
  <c r="G547" i="8"/>
  <c r="H547" i="8"/>
  <c r="C547" i="8"/>
  <c r="J547" i="8"/>
  <c r="F406" i="8"/>
  <c r="N406" i="8"/>
  <c r="G406" i="8"/>
  <c r="O406" i="8"/>
  <c r="Q406" i="8"/>
  <c r="H406" i="8"/>
  <c r="P406" i="8"/>
  <c r="I406" i="8"/>
  <c r="C406" i="8"/>
  <c r="K406" i="8"/>
  <c r="S406" i="8"/>
  <c r="M406" i="8"/>
  <c r="D406" i="8"/>
  <c r="R406" i="8"/>
  <c r="E406" i="8"/>
  <c r="J406" i="8"/>
  <c r="L406" i="8"/>
  <c r="G397" i="8"/>
  <c r="O397" i="8"/>
  <c r="H397" i="8"/>
  <c r="P397" i="8"/>
  <c r="I397" i="8"/>
  <c r="Q397" i="8"/>
  <c r="D397" i="8"/>
  <c r="L397" i="8"/>
  <c r="R397" i="8"/>
  <c r="C397" i="8"/>
  <c r="S397" i="8"/>
  <c r="E397" i="8"/>
  <c r="F397" i="8"/>
  <c r="K397" i="8"/>
  <c r="J397" i="8"/>
  <c r="M397" i="8"/>
  <c r="N397" i="8"/>
  <c r="I210" i="8"/>
  <c r="Q210" i="8"/>
  <c r="J210" i="8"/>
  <c r="R210" i="8"/>
  <c r="C210" i="8"/>
  <c r="K210" i="8"/>
  <c r="S210" i="8"/>
  <c r="F210" i="8"/>
  <c r="N210" i="8"/>
  <c r="M210" i="8"/>
  <c r="O210" i="8"/>
  <c r="P210" i="8"/>
  <c r="G210" i="8"/>
  <c r="H210" i="8"/>
  <c r="E210" i="8"/>
  <c r="D210" i="8"/>
  <c r="L210" i="8"/>
  <c r="J448" i="8"/>
  <c r="R448" i="8"/>
  <c r="E448" i="8"/>
  <c r="C448" i="8"/>
  <c r="K448" i="8"/>
  <c r="S448" i="8"/>
  <c r="M448" i="8"/>
  <c r="D448" i="8"/>
  <c r="L448" i="8"/>
  <c r="G448" i="8"/>
  <c r="O448" i="8"/>
  <c r="F448" i="8"/>
  <c r="P448" i="8"/>
  <c r="H448" i="8"/>
  <c r="N448" i="8"/>
  <c r="I448" i="8"/>
  <c r="Q448" i="8"/>
  <c r="H445" i="8"/>
  <c r="P445" i="8"/>
  <c r="C445" i="8"/>
  <c r="S445" i="8"/>
  <c r="I445" i="8"/>
  <c r="Q445" i="8"/>
  <c r="K445" i="8"/>
  <c r="J445" i="8"/>
  <c r="R445" i="8"/>
  <c r="E445" i="8"/>
  <c r="M445" i="8"/>
  <c r="O445" i="8"/>
  <c r="G445" i="8"/>
  <c r="D445" i="8"/>
  <c r="F445" i="8"/>
  <c r="L445" i="8"/>
  <c r="N445" i="8"/>
  <c r="C172" i="8"/>
  <c r="K172" i="8"/>
  <c r="S172" i="8"/>
  <c r="E172" i="8"/>
  <c r="M172" i="8"/>
  <c r="H172" i="8"/>
  <c r="P172" i="8"/>
  <c r="J172" i="8"/>
  <c r="L172" i="8"/>
  <c r="N172" i="8"/>
  <c r="F172" i="8"/>
  <c r="R172" i="8"/>
  <c r="Q172" i="8"/>
  <c r="G172" i="8"/>
  <c r="D172" i="8"/>
  <c r="I172" i="8"/>
  <c r="O172" i="8"/>
  <c r="F482" i="8"/>
  <c r="N482" i="8"/>
  <c r="Q482" i="8"/>
  <c r="G482" i="8"/>
  <c r="O482" i="8"/>
  <c r="I482" i="8"/>
  <c r="H482" i="8"/>
  <c r="P482" i="8"/>
  <c r="C482" i="8"/>
  <c r="K482" i="8"/>
  <c r="S482" i="8"/>
  <c r="L482" i="8"/>
  <c r="M482" i="8"/>
  <c r="E482" i="8"/>
  <c r="J482" i="8"/>
  <c r="R482" i="8"/>
  <c r="D482" i="8"/>
  <c r="E28" i="8"/>
  <c r="E26" i="8"/>
  <c r="F28" i="8"/>
  <c r="G28" i="8"/>
  <c r="F26" i="8"/>
  <c r="G26" i="8"/>
  <c r="F24" i="8"/>
  <c r="I125" i="8"/>
  <c r="Q125" i="8"/>
  <c r="J125" i="8"/>
  <c r="R125" i="8"/>
  <c r="C125" i="8"/>
  <c r="K125" i="8"/>
  <c r="S125" i="8"/>
  <c r="F125" i="8"/>
  <c r="N125" i="8"/>
  <c r="G125" i="8"/>
  <c r="H125" i="8"/>
  <c r="L125" i="8"/>
  <c r="P125" i="8"/>
  <c r="O125" i="8"/>
  <c r="D125" i="8"/>
  <c r="E125" i="8"/>
  <c r="M125" i="8"/>
  <c r="J480" i="8"/>
  <c r="R480" i="8"/>
  <c r="E480" i="8"/>
  <c r="C480" i="8"/>
  <c r="K480" i="8"/>
  <c r="S480" i="8"/>
  <c r="D480" i="8"/>
  <c r="L480" i="8"/>
  <c r="M480" i="8"/>
  <c r="G480" i="8"/>
  <c r="O480" i="8"/>
  <c r="F480" i="8"/>
  <c r="P480" i="8"/>
  <c r="H480" i="8"/>
  <c r="I480" i="8"/>
  <c r="N480" i="8"/>
  <c r="Q480" i="8"/>
  <c r="F438" i="8"/>
  <c r="N438" i="8"/>
  <c r="G438" i="8"/>
  <c r="O438" i="8"/>
  <c r="I438" i="8"/>
  <c r="H438" i="8"/>
  <c r="P438" i="8"/>
  <c r="Q438" i="8"/>
  <c r="C438" i="8"/>
  <c r="K438" i="8"/>
  <c r="S438" i="8"/>
  <c r="M438" i="8"/>
  <c r="J438" i="8"/>
  <c r="L438" i="8"/>
  <c r="R438" i="8"/>
  <c r="D438" i="8"/>
  <c r="E438" i="8"/>
  <c r="E200" i="8"/>
  <c r="M200" i="8"/>
  <c r="F200" i="8"/>
  <c r="N200" i="8"/>
  <c r="G200" i="8"/>
  <c r="O200" i="8"/>
  <c r="J200" i="8"/>
  <c r="R200" i="8"/>
  <c r="Q200" i="8"/>
  <c r="C200" i="8"/>
  <c r="S200" i="8"/>
  <c r="D200" i="8"/>
  <c r="K200" i="8"/>
  <c r="I200" i="8"/>
  <c r="L200" i="8"/>
  <c r="P200" i="8"/>
  <c r="H200" i="8"/>
  <c r="C209" i="8"/>
  <c r="K209" i="8"/>
  <c r="S209" i="8"/>
  <c r="D209" i="8"/>
  <c r="L209" i="8"/>
  <c r="E209" i="8"/>
  <c r="M209" i="8"/>
  <c r="H209" i="8"/>
  <c r="P209" i="8"/>
  <c r="O209" i="8"/>
  <c r="Q209" i="8"/>
  <c r="R209" i="8"/>
  <c r="I209" i="8"/>
  <c r="G209" i="8"/>
  <c r="J209" i="8"/>
  <c r="N209" i="8"/>
  <c r="F209" i="8"/>
  <c r="C193" i="8"/>
  <c r="K193" i="8"/>
  <c r="S193" i="8"/>
  <c r="D193" i="8"/>
  <c r="L193" i="8"/>
  <c r="E193" i="8"/>
  <c r="M193" i="8"/>
  <c r="H193" i="8"/>
  <c r="P193" i="8"/>
  <c r="O193" i="8"/>
  <c r="Q193" i="8"/>
  <c r="R193" i="8"/>
  <c r="I193" i="8"/>
  <c r="G193" i="8"/>
  <c r="J193" i="8"/>
  <c r="N193" i="8"/>
  <c r="F193" i="8"/>
  <c r="D431" i="8"/>
  <c r="L431" i="8"/>
  <c r="G431" i="8"/>
  <c r="E431" i="8"/>
  <c r="M431" i="8"/>
  <c r="O431" i="8"/>
  <c r="F431" i="8"/>
  <c r="N431" i="8"/>
  <c r="I431" i="8"/>
  <c r="Q431" i="8"/>
  <c r="K431" i="8"/>
  <c r="J431" i="8"/>
  <c r="P431" i="8"/>
  <c r="S431" i="8"/>
  <c r="R431" i="8"/>
  <c r="C431" i="8"/>
  <c r="H431" i="8"/>
  <c r="E95" i="8"/>
  <c r="M95" i="8"/>
  <c r="F95" i="8"/>
  <c r="N95" i="8"/>
  <c r="G95" i="8"/>
  <c r="O95" i="8"/>
  <c r="J95" i="8"/>
  <c r="R95" i="8"/>
  <c r="C95" i="8"/>
  <c r="S95" i="8"/>
  <c r="D95" i="8"/>
  <c r="H95" i="8"/>
  <c r="L95" i="8"/>
  <c r="K95" i="8"/>
  <c r="P95" i="8"/>
  <c r="Q95" i="8"/>
  <c r="I95" i="8"/>
  <c r="C363" i="8"/>
  <c r="K363" i="8"/>
  <c r="S363" i="8"/>
  <c r="D363" i="8"/>
  <c r="L363" i="8"/>
  <c r="E363" i="8"/>
  <c r="M363" i="8"/>
  <c r="H363" i="8"/>
  <c r="P363" i="8"/>
  <c r="F363" i="8"/>
  <c r="J363" i="8"/>
  <c r="G363" i="8"/>
  <c r="I363" i="8"/>
  <c r="O363" i="8"/>
  <c r="R363" i="8"/>
  <c r="N363" i="8"/>
  <c r="Q363" i="8"/>
  <c r="E123" i="8"/>
  <c r="M123" i="8"/>
  <c r="F123" i="8"/>
  <c r="N123" i="8"/>
  <c r="G123" i="8"/>
  <c r="O123" i="8"/>
  <c r="J123" i="8"/>
  <c r="R123" i="8"/>
  <c r="K123" i="8"/>
  <c r="L123" i="8"/>
  <c r="P123" i="8"/>
  <c r="D123" i="8"/>
  <c r="S123" i="8"/>
  <c r="H123" i="8"/>
  <c r="C123" i="8"/>
  <c r="I123" i="8"/>
  <c r="Q123" i="8"/>
  <c r="I173" i="8"/>
  <c r="Q173" i="8"/>
  <c r="C173" i="8"/>
  <c r="K173" i="8"/>
  <c r="S173" i="8"/>
  <c r="F173" i="8"/>
  <c r="N173" i="8"/>
  <c r="E173" i="8"/>
  <c r="R173" i="8"/>
  <c r="G173" i="8"/>
  <c r="H173" i="8"/>
  <c r="M173" i="8"/>
  <c r="D173" i="8"/>
  <c r="O173" i="8"/>
  <c r="P173" i="8"/>
  <c r="L173" i="8"/>
  <c r="J173" i="8"/>
  <c r="I165" i="8"/>
  <c r="Q165" i="8"/>
  <c r="J165" i="8"/>
  <c r="R165" i="8"/>
  <c r="C165" i="8"/>
  <c r="K165" i="8"/>
  <c r="S165" i="8"/>
  <c r="F165" i="8"/>
  <c r="N165" i="8"/>
  <c r="G165" i="8"/>
  <c r="H165" i="8"/>
  <c r="L165" i="8"/>
  <c r="P165" i="8"/>
  <c r="D165" i="8"/>
  <c r="E165" i="8"/>
  <c r="O165" i="8"/>
  <c r="M165" i="8"/>
  <c r="J500" i="8"/>
  <c r="R500" i="8"/>
  <c r="E500" i="8"/>
  <c r="C500" i="8"/>
  <c r="K500" i="8"/>
  <c r="S500" i="8"/>
  <c r="M500" i="8"/>
  <c r="D500" i="8"/>
  <c r="L500" i="8"/>
  <c r="G500" i="8"/>
  <c r="O500" i="8"/>
  <c r="H500" i="8"/>
  <c r="I500" i="8"/>
  <c r="N500" i="8"/>
  <c r="P500" i="8"/>
  <c r="Q500" i="8"/>
  <c r="F500" i="8"/>
  <c r="E224" i="8"/>
  <c r="M224" i="8"/>
  <c r="F224" i="8"/>
  <c r="N224" i="8"/>
  <c r="G224" i="8"/>
  <c r="O224" i="8"/>
  <c r="J224" i="8"/>
  <c r="R224" i="8"/>
  <c r="Q224" i="8"/>
  <c r="C224" i="8"/>
  <c r="S224" i="8"/>
  <c r="D224" i="8"/>
  <c r="K224" i="8"/>
  <c r="L224" i="8"/>
  <c r="I224" i="8"/>
  <c r="H224" i="8"/>
  <c r="P224" i="8"/>
  <c r="S31" i="8"/>
  <c r="R33" i="8"/>
  <c r="R29" i="8"/>
  <c r="Q33" i="8"/>
  <c r="Q31" i="8"/>
  <c r="S33" i="8"/>
  <c r="R31" i="8"/>
  <c r="F502" i="8"/>
  <c r="N502" i="8"/>
  <c r="Q502" i="8"/>
  <c r="G502" i="8"/>
  <c r="O502" i="8"/>
  <c r="H502" i="8"/>
  <c r="P502" i="8"/>
  <c r="I502" i="8"/>
  <c r="C502" i="8"/>
  <c r="K502" i="8"/>
  <c r="S502" i="8"/>
  <c r="M502" i="8"/>
  <c r="D502" i="8"/>
  <c r="J502" i="8"/>
  <c r="R502" i="8"/>
  <c r="L502" i="8"/>
  <c r="E502" i="8"/>
  <c r="I340" i="8"/>
  <c r="Q340" i="8"/>
  <c r="J340" i="8"/>
  <c r="R340" i="8"/>
  <c r="C340" i="8"/>
  <c r="K340" i="8"/>
  <c r="S340" i="8"/>
  <c r="F340" i="8"/>
  <c r="N340" i="8"/>
  <c r="D340" i="8"/>
  <c r="E340" i="8"/>
  <c r="G340" i="8"/>
  <c r="H340" i="8"/>
  <c r="M340" i="8"/>
  <c r="O340" i="8"/>
  <c r="L340" i="8"/>
  <c r="P340" i="8"/>
  <c r="H469" i="8"/>
  <c r="P469" i="8"/>
  <c r="K469" i="8"/>
  <c r="I469" i="8"/>
  <c r="Q469" i="8"/>
  <c r="C469" i="8"/>
  <c r="J469" i="8"/>
  <c r="R469" i="8"/>
  <c r="S469" i="8"/>
  <c r="E469" i="8"/>
  <c r="M469" i="8"/>
  <c r="L469" i="8"/>
  <c r="F469" i="8"/>
  <c r="G469" i="8"/>
  <c r="N469" i="8"/>
  <c r="O469" i="8"/>
  <c r="D469" i="8"/>
  <c r="I109" i="8"/>
  <c r="Q109" i="8"/>
  <c r="J109" i="8"/>
  <c r="R109" i="8"/>
  <c r="C109" i="8"/>
  <c r="K109" i="8"/>
  <c r="S109" i="8"/>
  <c r="F109" i="8"/>
  <c r="N109" i="8"/>
  <c r="G109" i="8"/>
  <c r="H109" i="8"/>
  <c r="L109" i="8"/>
  <c r="P109" i="8"/>
  <c r="O109" i="8"/>
  <c r="D109" i="8"/>
  <c r="E109" i="8"/>
  <c r="M109" i="8"/>
  <c r="C391" i="8"/>
  <c r="K391" i="8"/>
  <c r="S391" i="8"/>
  <c r="D391" i="8"/>
  <c r="L391" i="8"/>
  <c r="E391" i="8"/>
  <c r="M391" i="8"/>
  <c r="H391" i="8"/>
  <c r="P391" i="8"/>
  <c r="N391" i="8"/>
  <c r="O391" i="8"/>
  <c r="Q391" i="8"/>
  <c r="R391" i="8"/>
  <c r="G391" i="8"/>
  <c r="I391" i="8"/>
  <c r="J391" i="8"/>
  <c r="F391" i="8"/>
  <c r="J408" i="8"/>
  <c r="R408" i="8"/>
  <c r="M408" i="8"/>
  <c r="C408" i="8"/>
  <c r="K408" i="8"/>
  <c r="S408" i="8"/>
  <c r="E408" i="8"/>
  <c r="D408" i="8"/>
  <c r="L408" i="8"/>
  <c r="G408" i="8"/>
  <c r="O408" i="8"/>
  <c r="P408" i="8"/>
  <c r="Q408" i="8"/>
  <c r="F408" i="8"/>
  <c r="H408" i="8"/>
  <c r="I408" i="8"/>
  <c r="N408" i="8"/>
  <c r="E256" i="8"/>
  <c r="M256" i="8"/>
  <c r="F256" i="8"/>
  <c r="N256" i="8"/>
  <c r="G256" i="8"/>
  <c r="O256" i="8"/>
  <c r="J256" i="8"/>
  <c r="R256" i="8"/>
  <c r="I256" i="8"/>
  <c r="K256" i="8"/>
  <c r="L256" i="8"/>
  <c r="C256" i="8"/>
  <c r="S256" i="8"/>
  <c r="D256" i="8"/>
  <c r="H256" i="8"/>
  <c r="Q256" i="8"/>
  <c r="P256" i="8"/>
  <c r="G279" i="8"/>
  <c r="O279" i="8"/>
  <c r="H279" i="8"/>
  <c r="P279" i="8"/>
  <c r="I279" i="8"/>
  <c r="Q279" i="8"/>
  <c r="D279" i="8"/>
  <c r="L279" i="8"/>
  <c r="K279" i="8"/>
  <c r="M279" i="8"/>
  <c r="N279" i="8"/>
  <c r="E279" i="8"/>
  <c r="C279" i="8"/>
  <c r="F279" i="8"/>
  <c r="J279" i="8"/>
  <c r="S279" i="8"/>
  <c r="R279" i="8"/>
  <c r="D18" i="8"/>
  <c r="D16" i="8"/>
  <c r="C14" i="8"/>
  <c r="B16" i="8"/>
  <c r="C16" i="8"/>
  <c r="C18" i="8"/>
  <c r="B18" i="8"/>
  <c r="I290" i="8"/>
  <c r="Q290" i="8"/>
  <c r="J290" i="8"/>
  <c r="R290" i="8"/>
  <c r="C290" i="8"/>
  <c r="K290" i="8"/>
  <c r="S290" i="8"/>
  <c r="F290" i="8"/>
  <c r="N290" i="8"/>
  <c r="E290" i="8"/>
  <c r="G290" i="8"/>
  <c r="H290" i="8"/>
  <c r="O290" i="8"/>
  <c r="D290" i="8"/>
  <c r="M290" i="8"/>
  <c r="L290" i="8"/>
  <c r="P290" i="8"/>
  <c r="F522" i="8"/>
  <c r="N522" i="8"/>
  <c r="Q522" i="8"/>
  <c r="G522" i="8"/>
  <c r="O522" i="8"/>
  <c r="H522" i="8"/>
  <c r="P522" i="8"/>
  <c r="I522" i="8"/>
  <c r="C522" i="8"/>
  <c r="K522" i="8"/>
  <c r="S522" i="8"/>
  <c r="R522" i="8"/>
  <c r="E522" i="8"/>
  <c r="J522" i="8"/>
  <c r="L522" i="8"/>
  <c r="M522" i="8"/>
  <c r="D522" i="8"/>
  <c r="H417" i="8"/>
  <c r="P417" i="8"/>
  <c r="S417" i="8"/>
  <c r="I417" i="8"/>
  <c r="Q417" i="8"/>
  <c r="C417" i="8"/>
  <c r="J417" i="8"/>
  <c r="R417" i="8"/>
  <c r="K417" i="8"/>
  <c r="E417" i="8"/>
  <c r="M417" i="8"/>
  <c r="G417" i="8"/>
  <c r="L417" i="8"/>
  <c r="D417" i="8"/>
  <c r="F417" i="8"/>
  <c r="N417" i="8"/>
  <c r="O417" i="8"/>
  <c r="D419" i="8"/>
  <c r="L419" i="8"/>
  <c r="G419" i="8"/>
  <c r="E419" i="8"/>
  <c r="M419" i="8"/>
  <c r="O419" i="8"/>
  <c r="F419" i="8"/>
  <c r="N419" i="8"/>
  <c r="I419" i="8"/>
  <c r="Q419" i="8"/>
  <c r="P419" i="8"/>
  <c r="K419" i="8"/>
  <c r="R419" i="8"/>
  <c r="S419" i="8"/>
  <c r="C419" i="8"/>
  <c r="H419" i="8"/>
  <c r="J419" i="8"/>
  <c r="G255" i="8"/>
  <c r="O255" i="8"/>
  <c r="H255" i="8"/>
  <c r="P255" i="8"/>
  <c r="I255" i="8"/>
  <c r="Q255" i="8"/>
  <c r="D255" i="8"/>
  <c r="L255" i="8"/>
  <c r="K255" i="8"/>
  <c r="M255" i="8"/>
  <c r="N255" i="8"/>
  <c r="E255" i="8"/>
  <c r="R255" i="8"/>
  <c r="S255" i="8"/>
  <c r="C255" i="8"/>
  <c r="J255" i="8"/>
  <c r="F255" i="8"/>
  <c r="F434" i="8"/>
  <c r="N434" i="8"/>
  <c r="G434" i="8"/>
  <c r="O434" i="8"/>
  <c r="I434" i="8"/>
  <c r="H434" i="8"/>
  <c r="P434" i="8"/>
  <c r="Q434" i="8"/>
  <c r="C434" i="8"/>
  <c r="K434" i="8"/>
  <c r="S434" i="8"/>
  <c r="D434" i="8"/>
  <c r="E434" i="8"/>
  <c r="J434" i="8"/>
  <c r="M434" i="8"/>
  <c r="R434" i="8"/>
  <c r="L434" i="8"/>
  <c r="C399" i="8"/>
  <c r="K399" i="8"/>
  <c r="S399" i="8"/>
  <c r="D399" i="8"/>
  <c r="L399" i="8"/>
  <c r="E399" i="8"/>
  <c r="M399" i="8"/>
  <c r="H399" i="8"/>
  <c r="P399" i="8"/>
  <c r="N399" i="8"/>
  <c r="O399" i="8"/>
  <c r="Q399" i="8"/>
  <c r="R399" i="8"/>
  <c r="G399" i="8"/>
  <c r="F399" i="8"/>
  <c r="I399" i="8"/>
  <c r="J399" i="8"/>
  <c r="C351" i="8"/>
  <c r="K351" i="8"/>
  <c r="S351" i="8"/>
  <c r="D351" i="8"/>
  <c r="L351" i="8"/>
  <c r="E351" i="8"/>
  <c r="M351" i="8"/>
  <c r="H351" i="8"/>
  <c r="P351" i="8"/>
  <c r="N351" i="8"/>
  <c r="O351" i="8"/>
  <c r="Q351" i="8"/>
  <c r="R351" i="8"/>
  <c r="G351" i="8"/>
  <c r="F351" i="8"/>
  <c r="I351" i="8"/>
  <c r="J351" i="8"/>
  <c r="E159" i="8"/>
  <c r="M159" i="8"/>
  <c r="F159" i="8"/>
  <c r="N159" i="8"/>
  <c r="G159" i="8"/>
  <c r="O159" i="8"/>
  <c r="J159" i="8"/>
  <c r="R159" i="8"/>
  <c r="C159" i="8"/>
  <c r="S159" i="8"/>
  <c r="D159" i="8"/>
  <c r="H159" i="8"/>
  <c r="L159" i="8"/>
  <c r="K159" i="8"/>
  <c r="P159" i="8"/>
  <c r="Q159" i="8"/>
  <c r="I159" i="8"/>
  <c r="E260" i="8"/>
  <c r="M260" i="8"/>
  <c r="F260" i="8"/>
  <c r="N260" i="8"/>
  <c r="G260" i="8"/>
  <c r="O260" i="8"/>
  <c r="J260" i="8"/>
  <c r="R260" i="8"/>
  <c r="Q260" i="8"/>
  <c r="C260" i="8"/>
  <c r="S260" i="8"/>
  <c r="D260" i="8"/>
  <c r="K260" i="8"/>
  <c r="I260" i="8"/>
  <c r="L260" i="8"/>
  <c r="H260" i="8"/>
  <c r="P260" i="8"/>
  <c r="F414" i="8"/>
  <c r="N414" i="8"/>
  <c r="I414" i="8"/>
  <c r="G414" i="8"/>
  <c r="O414" i="8"/>
  <c r="Q414" i="8"/>
  <c r="H414" i="8"/>
  <c r="P414" i="8"/>
  <c r="C414" i="8"/>
  <c r="K414" i="8"/>
  <c r="S414" i="8"/>
  <c r="L414" i="8"/>
  <c r="D414" i="8"/>
  <c r="E414" i="8"/>
  <c r="J414" i="8"/>
  <c r="M414" i="8"/>
  <c r="R414" i="8"/>
  <c r="D543" i="8"/>
  <c r="L543" i="8"/>
  <c r="G543" i="8"/>
  <c r="E543" i="8"/>
  <c r="M543" i="8"/>
  <c r="O543" i="8"/>
  <c r="F543" i="8"/>
  <c r="N543" i="8"/>
  <c r="I543" i="8"/>
  <c r="Q543" i="8"/>
  <c r="K543" i="8"/>
  <c r="P543" i="8"/>
  <c r="C543" i="8"/>
  <c r="H543" i="8"/>
  <c r="J543" i="8"/>
  <c r="R543" i="8"/>
  <c r="S543" i="8"/>
  <c r="I372" i="8"/>
  <c r="Q372" i="8"/>
  <c r="J372" i="8"/>
  <c r="R372" i="8"/>
  <c r="C372" i="8"/>
  <c r="K372" i="8"/>
  <c r="S372" i="8"/>
  <c r="F372" i="8"/>
  <c r="N372" i="8"/>
  <c r="D372" i="8"/>
  <c r="E372" i="8"/>
  <c r="G372" i="8"/>
  <c r="H372" i="8"/>
  <c r="M372" i="8"/>
  <c r="L372" i="8"/>
  <c r="O372" i="8"/>
  <c r="P372" i="8"/>
  <c r="G353" i="8"/>
  <c r="O353" i="8"/>
  <c r="H353" i="8"/>
  <c r="P353" i="8"/>
  <c r="I353" i="8"/>
  <c r="Q353" i="8"/>
  <c r="D353" i="8"/>
  <c r="L353" i="8"/>
  <c r="J353" i="8"/>
  <c r="K353" i="8"/>
  <c r="M353" i="8"/>
  <c r="N353" i="8"/>
  <c r="C353" i="8"/>
  <c r="S353" i="8"/>
  <c r="F353" i="8"/>
  <c r="R353" i="8"/>
  <c r="E353" i="8"/>
  <c r="F474" i="8"/>
  <c r="N474" i="8"/>
  <c r="I474" i="8"/>
  <c r="G474" i="8"/>
  <c r="O474" i="8"/>
  <c r="Q474" i="8"/>
  <c r="H474" i="8"/>
  <c r="P474" i="8"/>
  <c r="C474" i="8"/>
  <c r="K474" i="8"/>
  <c r="S474" i="8"/>
  <c r="E474" i="8"/>
  <c r="J474" i="8"/>
  <c r="M474" i="8"/>
  <c r="L474" i="8"/>
  <c r="R474" i="8"/>
  <c r="D474" i="8"/>
  <c r="H549" i="8"/>
  <c r="P549" i="8"/>
  <c r="I549" i="8"/>
  <c r="Q549" i="8"/>
  <c r="J549" i="8"/>
  <c r="R549" i="8"/>
  <c r="E549" i="8"/>
  <c r="M549" i="8"/>
  <c r="G549" i="8"/>
  <c r="K549" i="8"/>
  <c r="O549" i="8"/>
  <c r="C549" i="8"/>
  <c r="D549" i="8"/>
  <c r="L549" i="8"/>
  <c r="N549" i="8"/>
  <c r="S549" i="8"/>
  <c r="F549" i="8"/>
  <c r="C177" i="8"/>
  <c r="K177" i="8"/>
  <c r="S177" i="8"/>
  <c r="D177" i="8"/>
  <c r="L177" i="8"/>
  <c r="E177" i="8"/>
  <c r="M177" i="8"/>
  <c r="H177" i="8"/>
  <c r="P177" i="8"/>
  <c r="O177" i="8"/>
  <c r="Q177" i="8"/>
  <c r="R177" i="8"/>
  <c r="I177" i="8"/>
  <c r="G177" i="8"/>
  <c r="J177" i="8"/>
  <c r="N177" i="8"/>
  <c r="F177" i="8"/>
  <c r="H433" i="8"/>
  <c r="P433" i="8"/>
  <c r="S433" i="8"/>
  <c r="I433" i="8"/>
  <c r="Q433" i="8"/>
  <c r="C433" i="8"/>
  <c r="J433" i="8"/>
  <c r="R433" i="8"/>
  <c r="K433" i="8"/>
  <c r="E433" i="8"/>
  <c r="M433" i="8"/>
  <c r="F433" i="8"/>
  <c r="D433" i="8"/>
  <c r="G433" i="8"/>
  <c r="L433" i="8"/>
  <c r="N433" i="8"/>
  <c r="O433" i="8"/>
  <c r="D527" i="8"/>
  <c r="L527" i="8"/>
  <c r="G527" i="8"/>
  <c r="E527" i="8"/>
  <c r="M527" i="8"/>
  <c r="F527" i="8"/>
  <c r="N527" i="8"/>
  <c r="O527" i="8"/>
  <c r="I527" i="8"/>
  <c r="Q527" i="8"/>
  <c r="K527" i="8"/>
  <c r="C527" i="8"/>
  <c r="J527" i="8"/>
  <c r="P527" i="8"/>
  <c r="R527" i="8"/>
  <c r="S527" i="8"/>
  <c r="H527" i="8"/>
  <c r="G231" i="8"/>
  <c r="O231" i="8"/>
  <c r="H231" i="8"/>
  <c r="P231" i="8"/>
  <c r="I231" i="8"/>
  <c r="Q231" i="8"/>
  <c r="D231" i="8"/>
  <c r="L231" i="8"/>
  <c r="C231" i="8"/>
  <c r="S231" i="8"/>
  <c r="E231" i="8"/>
  <c r="F231" i="8"/>
  <c r="M231" i="8"/>
  <c r="N231" i="8"/>
  <c r="K231" i="8"/>
  <c r="J231" i="8"/>
  <c r="R231" i="8"/>
  <c r="F518" i="8"/>
  <c r="N518" i="8"/>
  <c r="Q518" i="8"/>
  <c r="G518" i="8"/>
  <c r="O518" i="8"/>
  <c r="H518" i="8"/>
  <c r="P518" i="8"/>
  <c r="I518" i="8"/>
  <c r="C518" i="8"/>
  <c r="K518" i="8"/>
  <c r="S518" i="8"/>
  <c r="D518" i="8"/>
  <c r="M518" i="8"/>
  <c r="E518" i="8"/>
  <c r="L518" i="8"/>
  <c r="J518" i="8"/>
  <c r="R518" i="8"/>
  <c r="C367" i="8"/>
  <c r="K367" i="8"/>
  <c r="S367" i="8"/>
  <c r="D367" i="8"/>
  <c r="L367" i="8"/>
  <c r="E367" i="8"/>
  <c r="M367" i="8"/>
  <c r="H367" i="8"/>
  <c r="P367" i="8"/>
  <c r="N367" i="8"/>
  <c r="R367" i="8"/>
  <c r="O367" i="8"/>
  <c r="Q367" i="8"/>
  <c r="G367" i="8"/>
  <c r="J367" i="8"/>
  <c r="F367" i="8"/>
  <c r="I367" i="8"/>
  <c r="D455" i="8"/>
  <c r="L455" i="8"/>
  <c r="E455" i="8"/>
  <c r="M455" i="8"/>
  <c r="O455" i="8"/>
  <c r="F455" i="8"/>
  <c r="N455" i="8"/>
  <c r="G455" i="8"/>
  <c r="I455" i="8"/>
  <c r="Q455" i="8"/>
  <c r="H455" i="8"/>
  <c r="C455" i="8"/>
  <c r="J455" i="8"/>
  <c r="P455" i="8"/>
  <c r="S455" i="8"/>
  <c r="K455" i="8"/>
  <c r="R455" i="8"/>
  <c r="C317" i="8"/>
  <c r="K317" i="8"/>
  <c r="S317" i="8"/>
  <c r="D317" i="8"/>
  <c r="L317" i="8"/>
  <c r="E317" i="8"/>
  <c r="M317" i="8"/>
  <c r="H317" i="8"/>
  <c r="P317" i="8"/>
  <c r="O317" i="8"/>
  <c r="Q317" i="8"/>
  <c r="R317" i="8"/>
  <c r="I317" i="8"/>
  <c r="G317" i="8"/>
  <c r="F317" i="8"/>
  <c r="J317" i="8"/>
  <c r="N317" i="8"/>
  <c r="G263" i="8"/>
  <c r="O263" i="8"/>
  <c r="H263" i="8"/>
  <c r="P263" i="8"/>
  <c r="I263" i="8"/>
  <c r="Q263" i="8"/>
  <c r="D263" i="8"/>
  <c r="L263" i="8"/>
  <c r="K263" i="8"/>
  <c r="M263" i="8"/>
  <c r="N263" i="8"/>
  <c r="E263" i="8"/>
  <c r="J263" i="8"/>
  <c r="C263" i="8"/>
  <c r="F263" i="8"/>
  <c r="S263" i="8"/>
  <c r="R263" i="8"/>
  <c r="F466" i="8"/>
  <c r="N466" i="8"/>
  <c r="Q466" i="8"/>
  <c r="G466" i="8"/>
  <c r="O466" i="8"/>
  <c r="I466" i="8"/>
  <c r="H466" i="8"/>
  <c r="P466" i="8"/>
  <c r="C466" i="8"/>
  <c r="K466" i="8"/>
  <c r="S466" i="8"/>
  <c r="M466" i="8"/>
  <c r="D466" i="8"/>
  <c r="J466" i="8"/>
  <c r="E466" i="8"/>
  <c r="L466" i="8"/>
  <c r="R466" i="8"/>
  <c r="E184" i="8"/>
  <c r="M184" i="8"/>
  <c r="F184" i="8"/>
  <c r="N184" i="8"/>
  <c r="G184" i="8"/>
  <c r="O184" i="8"/>
  <c r="J184" i="8"/>
  <c r="R184" i="8"/>
  <c r="Q184" i="8"/>
  <c r="C184" i="8"/>
  <c r="S184" i="8"/>
  <c r="D184" i="8"/>
  <c r="K184" i="8"/>
  <c r="I184" i="8"/>
  <c r="L184" i="8"/>
  <c r="P184" i="8"/>
  <c r="H184" i="8"/>
  <c r="C84" i="8"/>
  <c r="K84" i="8"/>
  <c r="S84" i="8"/>
  <c r="D84" i="8"/>
  <c r="L84" i="8"/>
  <c r="E84" i="8"/>
  <c r="M84" i="8"/>
  <c r="H84" i="8"/>
  <c r="P84" i="8"/>
  <c r="I84" i="8"/>
  <c r="J84" i="8"/>
  <c r="N84" i="8"/>
  <c r="R84" i="8"/>
  <c r="Q84" i="8"/>
  <c r="F84" i="8"/>
  <c r="G84" i="8"/>
  <c r="O84" i="8"/>
  <c r="J496" i="8"/>
  <c r="R496" i="8"/>
  <c r="E496" i="8"/>
  <c r="C496" i="8"/>
  <c r="K496" i="8"/>
  <c r="S496" i="8"/>
  <c r="M496" i="8"/>
  <c r="D496" i="8"/>
  <c r="L496" i="8"/>
  <c r="G496" i="8"/>
  <c r="O496" i="8"/>
  <c r="P496" i="8"/>
  <c r="I496" i="8"/>
  <c r="Q496" i="8"/>
  <c r="N496" i="8"/>
  <c r="H496" i="8"/>
  <c r="F496" i="8"/>
  <c r="C355" i="8"/>
  <c r="K355" i="8"/>
  <c r="S355" i="8"/>
  <c r="D355" i="8"/>
  <c r="L355" i="8"/>
  <c r="E355" i="8"/>
  <c r="M355" i="8"/>
  <c r="H355" i="8"/>
  <c r="P355" i="8"/>
  <c r="F355" i="8"/>
  <c r="J355" i="8"/>
  <c r="G355" i="8"/>
  <c r="I355" i="8"/>
  <c r="O355" i="8"/>
  <c r="Q355" i="8"/>
  <c r="R355" i="8"/>
  <c r="N355" i="8"/>
  <c r="G150" i="8"/>
  <c r="O150" i="8"/>
  <c r="H150" i="8"/>
  <c r="P150" i="8"/>
  <c r="I150" i="8"/>
  <c r="Q150" i="8"/>
  <c r="D150" i="8"/>
  <c r="L150" i="8"/>
  <c r="E150" i="8"/>
  <c r="F150" i="8"/>
  <c r="J150" i="8"/>
  <c r="N150" i="8"/>
  <c r="M150" i="8"/>
  <c r="R150" i="8"/>
  <c r="S150" i="8"/>
  <c r="C150" i="8"/>
  <c r="K150" i="8"/>
  <c r="I400" i="8"/>
  <c r="Q400" i="8"/>
  <c r="J400" i="8"/>
  <c r="R400" i="8"/>
  <c r="C400" i="8"/>
  <c r="K400" i="8"/>
  <c r="S400" i="8"/>
  <c r="F400" i="8"/>
  <c r="N400" i="8"/>
  <c r="L400" i="8"/>
  <c r="P400" i="8"/>
  <c r="M400" i="8"/>
  <c r="O400" i="8"/>
  <c r="E400" i="8"/>
  <c r="D400" i="8"/>
  <c r="G400" i="8"/>
  <c r="H400" i="8"/>
  <c r="H501" i="8"/>
  <c r="P501" i="8"/>
  <c r="K501" i="8"/>
  <c r="I501" i="8"/>
  <c r="Q501" i="8"/>
  <c r="S501" i="8"/>
  <c r="J501" i="8"/>
  <c r="R501" i="8"/>
  <c r="C501" i="8"/>
  <c r="E501" i="8"/>
  <c r="M501" i="8"/>
  <c r="L501" i="8"/>
  <c r="G501" i="8"/>
  <c r="N501" i="8"/>
  <c r="D501" i="8"/>
  <c r="O501" i="8"/>
  <c r="F501" i="8"/>
  <c r="G114" i="8"/>
  <c r="O114" i="8"/>
  <c r="H114" i="8"/>
  <c r="P114" i="8"/>
  <c r="I114" i="8"/>
  <c r="Q114" i="8"/>
  <c r="D114" i="8"/>
  <c r="L114" i="8"/>
  <c r="M114" i="8"/>
  <c r="N114" i="8"/>
  <c r="R114" i="8"/>
  <c r="F114" i="8"/>
  <c r="J114" i="8"/>
  <c r="K114" i="8"/>
  <c r="C114" i="8"/>
  <c r="E114" i="8"/>
  <c r="S114" i="8"/>
  <c r="D507" i="8"/>
  <c r="L507" i="8"/>
  <c r="G507" i="8"/>
  <c r="E507" i="8"/>
  <c r="M507" i="8"/>
  <c r="F507" i="8"/>
  <c r="N507" i="8"/>
  <c r="O507" i="8"/>
  <c r="I507" i="8"/>
  <c r="Q507" i="8"/>
  <c r="J507" i="8"/>
  <c r="K507" i="8"/>
  <c r="S507" i="8"/>
  <c r="C507" i="8"/>
  <c r="P507" i="8"/>
  <c r="R507" i="8"/>
  <c r="H507" i="8"/>
  <c r="N26" i="8"/>
  <c r="O26" i="8"/>
  <c r="O28" i="8"/>
  <c r="O24" i="8"/>
  <c r="P28" i="8"/>
  <c r="N28" i="8"/>
  <c r="P26" i="8"/>
  <c r="J532" i="8"/>
  <c r="R532" i="8"/>
  <c r="C532" i="8"/>
  <c r="K532" i="8"/>
  <c r="S532" i="8"/>
  <c r="E532" i="8"/>
  <c r="D532" i="8"/>
  <c r="L532" i="8"/>
  <c r="M532" i="8"/>
  <c r="G532" i="8"/>
  <c r="O532" i="8"/>
  <c r="H532" i="8"/>
  <c r="P532" i="8"/>
  <c r="F532" i="8"/>
  <c r="I532" i="8"/>
  <c r="Q532" i="8"/>
  <c r="N532" i="8"/>
  <c r="C265" i="8"/>
  <c r="K265" i="8"/>
  <c r="S265" i="8"/>
  <c r="D265" i="8"/>
  <c r="L265" i="8"/>
  <c r="E265" i="8"/>
  <c r="M265" i="8"/>
  <c r="H265" i="8"/>
  <c r="P265" i="8"/>
  <c r="G265" i="8"/>
  <c r="I265" i="8"/>
  <c r="J265" i="8"/>
  <c r="Q265" i="8"/>
  <c r="F265" i="8"/>
  <c r="O265" i="8"/>
  <c r="N265" i="8"/>
  <c r="R265" i="8"/>
  <c r="G102" i="8"/>
  <c r="O102" i="8"/>
  <c r="H102" i="8"/>
  <c r="P102" i="8"/>
  <c r="I102" i="8"/>
  <c r="Q102" i="8"/>
  <c r="D102" i="8"/>
  <c r="L102" i="8"/>
  <c r="E102" i="8"/>
  <c r="F102" i="8"/>
  <c r="J102" i="8"/>
  <c r="N102" i="8"/>
  <c r="M102" i="8"/>
  <c r="R102" i="8"/>
  <c r="S102" i="8"/>
  <c r="C102" i="8"/>
  <c r="K102" i="8"/>
  <c r="E127" i="8"/>
  <c r="M127" i="8"/>
  <c r="F127" i="8"/>
  <c r="N127" i="8"/>
  <c r="G127" i="8"/>
  <c r="O127" i="8"/>
  <c r="J127" i="8"/>
  <c r="R127" i="8"/>
  <c r="C127" i="8"/>
  <c r="S127" i="8"/>
  <c r="D127" i="8"/>
  <c r="H127" i="8"/>
  <c r="L127" i="8"/>
  <c r="K127" i="8"/>
  <c r="P127" i="8"/>
  <c r="Q127" i="8"/>
  <c r="I127" i="8"/>
  <c r="G162" i="8"/>
  <c r="O162" i="8"/>
  <c r="H162" i="8"/>
  <c r="P162" i="8"/>
  <c r="I162" i="8"/>
  <c r="Q162" i="8"/>
  <c r="D162" i="8"/>
  <c r="L162" i="8"/>
  <c r="M162" i="8"/>
  <c r="N162" i="8"/>
  <c r="R162" i="8"/>
  <c r="F162" i="8"/>
  <c r="J162" i="8"/>
  <c r="E162" i="8"/>
  <c r="K162" i="8"/>
  <c r="S162" i="8"/>
  <c r="C162" i="8"/>
  <c r="C104" i="8"/>
  <c r="K104" i="8"/>
  <c r="S104" i="8"/>
  <c r="D104" i="8"/>
  <c r="L104" i="8"/>
  <c r="E104" i="8"/>
  <c r="M104" i="8"/>
  <c r="H104" i="8"/>
  <c r="P104" i="8"/>
  <c r="Q104" i="8"/>
  <c r="R104" i="8"/>
  <c r="F104" i="8"/>
  <c r="J104" i="8"/>
  <c r="I104" i="8"/>
  <c r="N104" i="8"/>
  <c r="O104" i="8"/>
  <c r="G104" i="8"/>
  <c r="C383" i="8"/>
  <c r="K383" i="8"/>
  <c r="S383" i="8"/>
  <c r="D383" i="8"/>
  <c r="L383" i="8"/>
  <c r="E383" i="8"/>
  <c r="M383" i="8"/>
  <c r="H383" i="8"/>
  <c r="P383" i="8"/>
  <c r="N383" i="8"/>
  <c r="O383" i="8"/>
  <c r="Q383" i="8"/>
  <c r="R383" i="8"/>
  <c r="G383" i="8"/>
  <c r="I383" i="8"/>
  <c r="J383" i="8"/>
  <c r="F383" i="8"/>
  <c r="G287" i="8"/>
  <c r="O287" i="8"/>
  <c r="H287" i="8"/>
  <c r="P287" i="8"/>
  <c r="I287" i="8"/>
  <c r="Q287" i="8"/>
  <c r="D287" i="8"/>
  <c r="L287" i="8"/>
  <c r="K287" i="8"/>
  <c r="M287" i="8"/>
  <c r="N287" i="8"/>
  <c r="E287" i="8"/>
  <c r="R287" i="8"/>
  <c r="S287" i="8"/>
  <c r="C287" i="8"/>
  <c r="F287" i="8"/>
  <c r="J287" i="8"/>
  <c r="I344" i="8"/>
  <c r="Q344" i="8"/>
  <c r="J344" i="8"/>
  <c r="R344" i="8"/>
  <c r="C344" i="8"/>
  <c r="K344" i="8"/>
  <c r="S344" i="8"/>
  <c r="F344" i="8"/>
  <c r="N344" i="8"/>
  <c r="L344" i="8"/>
  <c r="P344" i="8"/>
  <c r="M344" i="8"/>
  <c r="O344" i="8"/>
  <c r="E344" i="8"/>
  <c r="D344" i="8"/>
  <c r="G344" i="8"/>
  <c r="H344" i="8"/>
  <c r="G357" i="8"/>
  <c r="O357" i="8"/>
  <c r="H357" i="8"/>
  <c r="P357" i="8"/>
  <c r="I357" i="8"/>
  <c r="Q357" i="8"/>
  <c r="D357" i="8"/>
  <c r="L357" i="8"/>
  <c r="R357" i="8"/>
  <c r="C357" i="8"/>
  <c r="S357" i="8"/>
  <c r="F357" i="8"/>
  <c r="E357" i="8"/>
  <c r="K357" i="8"/>
  <c r="J357" i="8"/>
  <c r="M357" i="8"/>
  <c r="N357" i="8"/>
  <c r="J476" i="8"/>
  <c r="R476" i="8"/>
  <c r="C476" i="8"/>
  <c r="K476" i="8"/>
  <c r="S476" i="8"/>
  <c r="E476" i="8"/>
  <c r="D476" i="8"/>
  <c r="L476" i="8"/>
  <c r="M476" i="8"/>
  <c r="G476" i="8"/>
  <c r="O476" i="8"/>
  <c r="N476" i="8"/>
  <c r="P476" i="8"/>
  <c r="F476" i="8"/>
  <c r="Q476" i="8"/>
  <c r="H476" i="8"/>
  <c r="I476" i="8"/>
  <c r="J492" i="8"/>
  <c r="R492" i="8"/>
  <c r="E492" i="8"/>
  <c r="C492" i="8"/>
  <c r="K492" i="8"/>
  <c r="S492" i="8"/>
  <c r="M492" i="8"/>
  <c r="D492" i="8"/>
  <c r="L492" i="8"/>
  <c r="G492" i="8"/>
  <c r="O492" i="8"/>
  <c r="I492" i="8"/>
  <c r="F492" i="8"/>
  <c r="N492" i="8"/>
  <c r="P492" i="8"/>
  <c r="H492" i="8"/>
  <c r="Q492" i="8"/>
  <c r="F526" i="8"/>
  <c r="N526" i="8"/>
  <c r="G526" i="8"/>
  <c r="O526" i="8"/>
  <c r="Q526" i="8"/>
  <c r="H526" i="8"/>
  <c r="P526" i="8"/>
  <c r="I526" i="8"/>
  <c r="C526" i="8"/>
  <c r="K526" i="8"/>
  <c r="S526" i="8"/>
  <c r="J526" i="8"/>
  <c r="R526" i="8"/>
  <c r="D526" i="8"/>
  <c r="L526" i="8"/>
  <c r="E526" i="8"/>
  <c r="M526" i="8"/>
  <c r="G307" i="8"/>
  <c r="O307" i="8"/>
  <c r="H307" i="8"/>
  <c r="P307" i="8"/>
  <c r="I307" i="8"/>
  <c r="Q307" i="8"/>
  <c r="D307" i="8"/>
  <c r="L307" i="8"/>
  <c r="C307" i="8"/>
  <c r="S307" i="8"/>
  <c r="E307" i="8"/>
  <c r="F307" i="8"/>
  <c r="M307" i="8"/>
  <c r="J307" i="8"/>
  <c r="K307" i="8"/>
  <c r="R307" i="8"/>
  <c r="N307" i="8"/>
  <c r="E236" i="8"/>
  <c r="M236" i="8"/>
  <c r="F236" i="8"/>
  <c r="N236" i="8"/>
  <c r="G236" i="8"/>
  <c r="O236" i="8"/>
  <c r="J236" i="8"/>
  <c r="R236" i="8"/>
  <c r="I236" i="8"/>
  <c r="K236" i="8"/>
  <c r="L236" i="8"/>
  <c r="C236" i="8"/>
  <c r="S236" i="8"/>
  <c r="D236" i="8"/>
  <c r="H236" i="8"/>
  <c r="P236" i="8"/>
  <c r="Q236" i="8"/>
  <c r="E115" i="8"/>
  <c r="M115" i="8"/>
  <c r="F115" i="8"/>
  <c r="N115" i="8"/>
  <c r="G115" i="8"/>
  <c r="O115" i="8"/>
  <c r="J115" i="8"/>
  <c r="R115" i="8"/>
  <c r="K115" i="8"/>
  <c r="L115" i="8"/>
  <c r="P115" i="8"/>
  <c r="D115" i="8"/>
  <c r="C115" i="8"/>
  <c r="H115" i="8"/>
  <c r="I115" i="8"/>
  <c r="S115" i="8"/>
  <c r="Q115" i="8"/>
  <c r="I274" i="8"/>
  <c r="Q274" i="8"/>
  <c r="J274" i="8"/>
  <c r="R274" i="8"/>
  <c r="C274" i="8"/>
  <c r="K274" i="8"/>
  <c r="S274" i="8"/>
  <c r="F274" i="8"/>
  <c r="N274" i="8"/>
  <c r="E274" i="8"/>
  <c r="G274" i="8"/>
  <c r="H274" i="8"/>
  <c r="O274" i="8"/>
  <c r="D274" i="8"/>
  <c r="M274" i="8"/>
  <c r="P274" i="8"/>
  <c r="L274" i="8"/>
  <c r="C88" i="8"/>
  <c r="K88" i="8"/>
  <c r="S88" i="8"/>
  <c r="D88" i="8"/>
  <c r="L88" i="8"/>
  <c r="E88" i="8"/>
  <c r="M88" i="8"/>
  <c r="H88" i="8"/>
  <c r="P88" i="8"/>
  <c r="Q88" i="8"/>
  <c r="R88" i="8"/>
  <c r="F88" i="8"/>
  <c r="J88" i="8"/>
  <c r="I88" i="8"/>
  <c r="N88" i="8"/>
  <c r="O88" i="8"/>
  <c r="G88" i="8"/>
  <c r="I206" i="8"/>
  <c r="Q206" i="8"/>
  <c r="J206" i="8"/>
  <c r="R206" i="8"/>
  <c r="C206" i="8"/>
  <c r="K206" i="8"/>
  <c r="S206" i="8"/>
  <c r="F206" i="8"/>
  <c r="N206" i="8"/>
  <c r="E206" i="8"/>
  <c r="G206" i="8"/>
  <c r="H206" i="8"/>
  <c r="O206" i="8"/>
  <c r="D206" i="8"/>
  <c r="P206" i="8"/>
  <c r="M206" i="8"/>
  <c r="L206" i="8"/>
  <c r="E374" i="8"/>
  <c r="M374" i="8"/>
  <c r="F374" i="8"/>
  <c r="N374" i="8"/>
  <c r="G374" i="8"/>
  <c r="O374" i="8"/>
  <c r="J374" i="8"/>
  <c r="R374" i="8"/>
  <c r="P374" i="8"/>
  <c r="Q374" i="8"/>
  <c r="C374" i="8"/>
  <c r="S374" i="8"/>
  <c r="D374" i="8"/>
  <c r="I374" i="8"/>
  <c r="L374" i="8"/>
  <c r="H374" i="8"/>
  <c r="K374" i="8"/>
  <c r="E244" i="8"/>
  <c r="M244" i="8"/>
  <c r="F244" i="8"/>
  <c r="N244" i="8"/>
  <c r="G244" i="8"/>
  <c r="O244" i="8"/>
  <c r="J244" i="8"/>
  <c r="R244" i="8"/>
  <c r="I244" i="8"/>
  <c r="K244" i="8"/>
  <c r="L244" i="8"/>
  <c r="C244" i="8"/>
  <c r="S244" i="8"/>
  <c r="Q244" i="8"/>
  <c r="D244" i="8"/>
  <c r="P244" i="8"/>
  <c r="H244" i="8"/>
  <c r="I230" i="8"/>
  <c r="Q230" i="8"/>
  <c r="J230" i="8"/>
  <c r="R230" i="8"/>
  <c r="C230" i="8"/>
  <c r="K230" i="8"/>
  <c r="S230" i="8"/>
  <c r="F230" i="8"/>
  <c r="N230" i="8"/>
  <c r="E230" i="8"/>
  <c r="G230" i="8"/>
  <c r="H230" i="8"/>
  <c r="O230" i="8"/>
  <c r="M230" i="8"/>
  <c r="P230" i="8"/>
  <c r="L230" i="8"/>
  <c r="D230" i="8"/>
  <c r="E350" i="8"/>
  <c r="M350" i="8"/>
  <c r="F350" i="8"/>
  <c r="N350" i="8"/>
  <c r="G350" i="8"/>
  <c r="O350" i="8"/>
  <c r="J350" i="8"/>
  <c r="R350" i="8"/>
  <c r="P350" i="8"/>
  <c r="D350" i="8"/>
  <c r="Q350" i="8"/>
  <c r="C350" i="8"/>
  <c r="S350" i="8"/>
  <c r="I350" i="8"/>
  <c r="H350" i="8"/>
  <c r="K350" i="8"/>
  <c r="L350" i="8"/>
  <c r="E358" i="8"/>
  <c r="M358" i="8"/>
  <c r="F358" i="8"/>
  <c r="N358" i="8"/>
  <c r="G358" i="8"/>
  <c r="O358" i="8"/>
  <c r="J358" i="8"/>
  <c r="R358" i="8"/>
  <c r="P358" i="8"/>
  <c r="D358" i="8"/>
  <c r="Q358" i="8"/>
  <c r="C358" i="8"/>
  <c r="S358" i="8"/>
  <c r="I358" i="8"/>
  <c r="H358" i="8"/>
  <c r="K358" i="8"/>
  <c r="L358" i="8"/>
  <c r="E248" i="8"/>
  <c r="M248" i="8"/>
  <c r="F248" i="8"/>
  <c r="G248" i="8"/>
  <c r="O248" i="8"/>
  <c r="J248" i="8"/>
  <c r="R248" i="8"/>
  <c r="P248" i="8"/>
  <c r="C248" i="8"/>
  <c r="Q248" i="8"/>
  <c r="D248" i="8"/>
  <c r="S248" i="8"/>
  <c r="K248" i="8"/>
  <c r="I248" i="8"/>
  <c r="L248" i="8"/>
  <c r="N248" i="8"/>
  <c r="H248" i="8"/>
  <c r="G361" i="8"/>
  <c r="O361" i="8"/>
  <c r="H361" i="8"/>
  <c r="P361" i="8"/>
  <c r="I361" i="8"/>
  <c r="Q361" i="8"/>
  <c r="D361" i="8"/>
  <c r="L361" i="8"/>
  <c r="J361" i="8"/>
  <c r="K361" i="8"/>
  <c r="N361" i="8"/>
  <c r="M361" i="8"/>
  <c r="C361" i="8"/>
  <c r="S361" i="8"/>
  <c r="F361" i="8"/>
  <c r="E361" i="8"/>
  <c r="R361" i="8"/>
  <c r="H489" i="8"/>
  <c r="P489" i="8"/>
  <c r="C489" i="8"/>
  <c r="I489" i="8"/>
  <c r="Q489" i="8"/>
  <c r="S489" i="8"/>
  <c r="J489" i="8"/>
  <c r="R489" i="8"/>
  <c r="K489" i="8"/>
  <c r="E489" i="8"/>
  <c r="M489" i="8"/>
  <c r="N489" i="8"/>
  <c r="D489" i="8"/>
  <c r="O489" i="8"/>
  <c r="G489" i="8"/>
  <c r="F489" i="8"/>
  <c r="L489" i="8"/>
  <c r="C140" i="8"/>
  <c r="K140" i="8"/>
  <c r="S140" i="8"/>
  <c r="D140" i="8"/>
  <c r="L140" i="8"/>
  <c r="E140" i="8"/>
  <c r="M140" i="8"/>
  <c r="H140" i="8"/>
  <c r="P140" i="8"/>
  <c r="I140" i="8"/>
  <c r="J140" i="8"/>
  <c r="N140" i="8"/>
  <c r="R140" i="8"/>
  <c r="F140" i="8"/>
  <c r="G140" i="8"/>
  <c r="Q140" i="8"/>
  <c r="O140" i="8"/>
  <c r="I388" i="8"/>
  <c r="Q388" i="8"/>
  <c r="J388" i="8"/>
  <c r="R388" i="8"/>
  <c r="C388" i="8"/>
  <c r="K388" i="8"/>
  <c r="S388" i="8"/>
  <c r="F388" i="8"/>
  <c r="N388" i="8"/>
  <c r="D388" i="8"/>
  <c r="E388" i="8"/>
  <c r="H388" i="8"/>
  <c r="G388" i="8"/>
  <c r="M388" i="8"/>
  <c r="P388" i="8"/>
  <c r="O388" i="8"/>
  <c r="L388" i="8"/>
  <c r="F410" i="8"/>
  <c r="N410" i="8"/>
  <c r="I410" i="8"/>
  <c r="G410" i="8"/>
  <c r="O410" i="8"/>
  <c r="Q410" i="8"/>
  <c r="H410" i="8"/>
  <c r="P410" i="8"/>
  <c r="C410" i="8"/>
  <c r="K410" i="8"/>
  <c r="S410" i="8"/>
  <c r="E410" i="8"/>
  <c r="M410" i="8"/>
  <c r="R410" i="8"/>
  <c r="J410" i="8"/>
  <c r="L410" i="8"/>
  <c r="D410" i="8"/>
  <c r="J420" i="8"/>
  <c r="R420" i="8"/>
  <c r="C420" i="8"/>
  <c r="K420" i="8"/>
  <c r="S420" i="8"/>
  <c r="M420" i="8"/>
  <c r="D420" i="8"/>
  <c r="L420" i="8"/>
  <c r="E420" i="8"/>
  <c r="G420" i="8"/>
  <c r="O420" i="8"/>
  <c r="Q420" i="8"/>
  <c r="F420" i="8"/>
  <c r="H420" i="8"/>
  <c r="P420" i="8"/>
  <c r="I420" i="8"/>
  <c r="N420" i="8"/>
  <c r="H509" i="8"/>
  <c r="P509" i="8"/>
  <c r="S509" i="8"/>
  <c r="I509" i="8"/>
  <c r="Q509" i="8"/>
  <c r="K509" i="8"/>
  <c r="J509" i="8"/>
  <c r="R509" i="8"/>
  <c r="C509" i="8"/>
  <c r="E509" i="8"/>
  <c r="M509" i="8"/>
  <c r="O509" i="8"/>
  <c r="D509" i="8"/>
  <c r="F509" i="8"/>
  <c r="G509" i="8"/>
  <c r="L509" i="8"/>
  <c r="N509" i="8"/>
  <c r="G110" i="8"/>
  <c r="O110" i="8"/>
  <c r="H110" i="8"/>
  <c r="P110" i="8"/>
  <c r="I110" i="8"/>
  <c r="Q110" i="8"/>
  <c r="D110" i="8"/>
  <c r="L110" i="8"/>
  <c r="E110" i="8"/>
  <c r="F110" i="8"/>
  <c r="J110" i="8"/>
  <c r="N110" i="8"/>
  <c r="C110" i="8"/>
  <c r="R110" i="8"/>
  <c r="S110" i="8"/>
  <c r="M110" i="8"/>
  <c r="K110" i="8"/>
  <c r="C108" i="8"/>
  <c r="K108" i="8"/>
  <c r="S108" i="8"/>
  <c r="D108" i="8"/>
  <c r="L108" i="8"/>
  <c r="E108" i="8"/>
  <c r="M108" i="8"/>
  <c r="H108" i="8"/>
  <c r="P108" i="8"/>
  <c r="I108" i="8"/>
  <c r="J108" i="8"/>
  <c r="N108" i="8"/>
  <c r="R108" i="8"/>
  <c r="F108" i="8"/>
  <c r="G108" i="8"/>
  <c r="Q108" i="8"/>
  <c r="O108" i="8"/>
  <c r="C261" i="8"/>
  <c r="K261" i="8"/>
  <c r="S261" i="8"/>
  <c r="D261" i="8"/>
  <c r="L261" i="8"/>
  <c r="E261" i="8"/>
  <c r="M261" i="8"/>
  <c r="H261" i="8"/>
  <c r="P261" i="8"/>
  <c r="O261" i="8"/>
  <c r="Q261" i="8"/>
  <c r="R261" i="8"/>
  <c r="I261" i="8"/>
  <c r="F261" i="8"/>
  <c r="G261" i="8"/>
  <c r="J261" i="8"/>
  <c r="N261" i="8"/>
  <c r="I282" i="8"/>
  <c r="Q282" i="8"/>
  <c r="J282" i="8"/>
  <c r="R282" i="8"/>
  <c r="C282" i="8"/>
  <c r="K282" i="8"/>
  <c r="S282" i="8"/>
  <c r="F282" i="8"/>
  <c r="N282" i="8"/>
  <c r="E282" i="8"/>
  <c r="G282" i="8"/>
  <c r="H282" i="8"/>
  <c r="O282" i="8"/>
  <c r="L282" i="8"/>
  <c r="M282" i="8"/>
  <c r="P282" i="8"/>
  <c r="D282" i="8"/>
  <c r="I250" i="8"/>
  <c r="C250" i="8"/>
  <c r="K250" i="8"/>
  <c r="F250" i="8"/>
  <c r="N250" i="8"/>
  <c r="E250" i="8"/>
  <c r="Q250" i="8"/>
  <c r="G250" i="8"/>
  <c r="R250" i="8"/>
  <c r="H250" i="8"/>
  <c r="S250" i="8"/>
  <c r="M250" i="8"/>
  <c r="D250" i="8"/>
  <c r="O250" i="8"/>
  <c r="J250" i="8"/>
  <c r="L250" i="8"/>
  <c r="P250" i="8"/>
  <c r="I117" i="8"/>
  <c r="Q117" i="8"/>
  <c r="J117" i="8"/>
  <c r="R117" i="8"/>
  <c r="C117" i="8"/>
  <c r="K117" i="8"/>
  <c r="S117" i="8"/>
  <c r="F117" i="8"/>
  <c r="N117" i="8"/>
  <c r="G117" i="8"/>
  <c r="H117" i="8"/>
  <c r="L117" i="8"/>
  <c r="P117" i="8"/>
  <c r="D117" i="8"/>
  <c r="E117" i="8"/>
  <c r="O117" i="8"/>
  <c r="M117" i="8"/>
  <c r="C269" i="8"/>
  <c r="K269" i="8"/>
  <c r="S269" i="8"/>
  <c r="D269" i="8"/>
  <c r="L269" i="8"/>
  <c r="E269" i="8"/>
  <c r="M269" i="8"/>
  <c r="H269" i="8"/>
  <c r="P269" i="8"/>
  <c r="O269" i="8"/>
  <c r="Q269" i="8"/>
  <c r="R269" i="8"/>
  <c r="I269" i="8"/>
  <c r="G269" i="8"/>
  <c r="N269" i="8"/>
  <c r="J269" i="8"/>
  <c r="F269" i="8"/>
  <c r="E338" i="8"/>
  <c r="M338" i="8"/>
  <c r="F338" i="8"/>
  <c r="N338" i="8"/>
  <c r="G338" i="8"/>
  <c r="O338" i="8"/>
  <c r="J338" i="8"/>
  <c r="R338" i="8"/>
  <c r="H338" i="8"/>
  <c r="I338" i="8"/>
  <c r="L338" i="8"/>
  <c r="K338" i="8"/>
  <c r="Q338" i="8"/>
  <c r="C338" i="8"/>
  <c r="P338" i="8"/>
  <c r="D338" i="8"/>
  <c r="S338" i="8"/>
  <c r="J544" i="8"/>
  <c r="R544" i="8"/>
  <c r="E544" i="8"/>
  <c r="C544" i="8"/>
  <c r="K544" i="8"/>
  <c r="S544" i="8"/>
  <c r="D544" i="8"/>
  <c r="L544" i="8"/>
  <c r="M544" i="8"/>
  <c r="G544" i="8"/>
  <c r="O544" i="8"/>
  <c r="F544" i="8"/>
  <c r="N544" i="8"/>
  <c r="H544" i="8"/>
  <c r="Q544" i="8"/>
  <c r="I544" i="8"/>
  <c r="P544" i="8"/>
  <c r="I169" i="8"/>
  <c r="Q169" i="8"/>
  <c r="C169" i="8"/>
  <c r="K169" i="8"/>
  <c r="S169" i="8"/>
  <c r="F169" i="8"/>
  <c r="N169" i="8"/>
  <c r="M169" i="8"/>
  <c r="O169" i="8"/>
  <c r="D169" i="8"/>
  <c r="P169" i="8"/>
  <c r="H169" i="8"/>
  <c r="J169" i="8"/>
  <c r="G169" i="8"/>
  <c r="L169" i="8"/>
  <c r="R169" i="8"/>
  <c r="E169" i="8"/>
  <c r="G223" i="8"/>
  <c r="O223" i="8"/>
  <c r="H223" i="8"/>
  <c r="P223" i="8"/>
  <c r="I223" i="8"/>
  <c r="Q223" i="8"/>
  <c r="D223" i="8"/>
  <c r="L223" i="8"/>
  <c r="C223" i="8"/>
  <c r="S223" i="8"/>
  <c r="E223" i="8"/>
  <c r="F223" i="8"/>
  <c r="M223" i="8"/>
  <c r="K223" i="8"/>
  <c r="N223" i="8"/>
  <c r="R223" i="8"/>
  <c r="J223" i="8"/>
  <c r="E316" i="8"/>
  <c r="M316" i="8"/>
  <c r="F316" i="8"/>
  <c r="N316" i="8"/>
  <c r="G316" i="8"/>
  <c r="O316" i="8"/>
  <c r="J316" i="8"/>
  <c r="R316" i="8"/>
  <c r="Q316" i="8"/>
  <c r="C316" i="8"/>
  <c r="S316" i="8"/>
  <c r="D316" i="8"/>
  <c r="K316" i="8"/>
  <c r="H316" i="8"/>
  <c r="P316" i="8"/>
  <c r="I316" i="8"/>
  <c r="L316" i="8"/>
  <c r="I182" i="8"/>
  <c r="Q182" i="8"/>
  <c r="J182" i="8"/>
  <c r="R182" i="8"/>
  <c r="C182" i="8"/>
  <c r="K182" i="8"/>
  <c r="S182" i="8"/>
  <c r="F182" i="8"/>
  <c r="N182" i="8"/>
  <c r="E182" i="8"/>
  <c r="G182" i="8"/>
  <c r="H182" i="8"/>
  <c r="O182" i="8"/>
  <c r="M182" i="8"/>
  <c r="P182" i="8"/>
  <c r="L182" i="8"/>
  <c r="D182" i="8"/>
  <c r="G174" i="8"/>
  <c r="O174" i="8"/>
  <c r="I174" i="8"/>
  <c r="Q174" i="8"/>
  <c r="D174" i="8"/>
  <c r="L174" i="8"/>
  <c r="M174" i="8"/>
  <c r="N174" i="8"/>
  <c r="C174" i="8"/>
  <c r="P174" i="8"/>
  <c r="H174" i="8"/>
  <c r="F174" i="8"/>
  <c r="J174" i="8"/>
  <c r="K174" i="8"/>
  <c r="S174" i="8"/>
  <c r="E174" i="8"/>
  <c r="R174" i="8"/>
  <c r="N33" i="8"/>
  <c r="O31" i="8"/>
  <c r="O33" i="8"/>
  <c r="P33" i="8"/>
  <c r="P31" i="8"/>
  <c r="N31" i="8"/>
  <c r="O29" i="8"/>
  <c r="F510" i="8"/>
  <c r="N510" i="8"/>
  <c r="G510" i="8"/>
  <c r="O510" i="8"/>
  <c r="Q510" i="8"/>
  <c r="H510" i="8"/>
  <c r="P510" i="8"/>
  <c r="I510" i="8"/>
  <c r="C510" i="8"/>
  <c r="K510" i="8"/>
  <c r="S510" i="8"/>
  <c r="E510" i="8"/>
  <c r="J510" i="8"/>
  <c r="R510" i="8"/>
  <c r="L510" i="8"/>
  <c r="M510" i="8"/>
  <c r="D510" i="8"/>
  <c r="G207" i="8"/>
  <c r="O207" i="8"/>
  <c r="H207" i="8"/>
  <c r="P207" i="8"/>
  <c r="I207" i="8"/>
  <c r="Q207" i="8"/>
  <c r="D207" i="8"/>
  <c r="L207" i="8"/>
  <c r="C207" i="8"/>
  <c r="S207" i="8"/>
  <c r="E207" i="8"/>
  <c r="F207" i="8"/>
  <c r="M207" i="8"/>
  <c r="K207" i="8"/>
  <c r="N207" i="8"/>
  <c r="R207" i="8"/>
  <c r="J207" i="8"/>
  <c r="G179" i="8"/>
  <c r="O179" i="8"/>
  <c r="H179" i="8"/>
  <c r="P179" i="8"/>
  <c r="I179" i="8"/>
  <c r="Q179" i="8"/>
  <c r="D179" i="8"/>
  <c r="L179" i="8"/>
  <c r="K179" i="8"/>
  <c r="M179" i="8"/>
  <c r="N179" i="8"/>
  <c r="E179" i="8"/>
  <c r="C179" i="8"/>
  <c r="F179" i="8"/>
  <c r="J179" i="8"/>
  <c r="R179" i="8"/>
  <c r="S179" i="8"/>
  <c r="G393" i="8"/>
  <c r="O393" i="8"/>
  <c r="H393" i="8"/>
  <c r="P393" i="8"/>
  <c r="I393" i="8"/>
  <c r="Q393" i="8"/>
  <c r="D393" i="8"/>
  <c r="L393" i="8"/>
  <c r="J393" i="8"/>
  <c r="K393" i="8"/>
  <c r="N393" i="8"/>
  <c r="M393" i="8"/>
  <c r="C393" i="8"/>
  <c r="S393" i="8"/>
  <c r="R393" i="8"/>
  <c r="E393" i="8"/>
  <c r="F393" i="8"/>
  <c r="C339" i="8"/>
  <c r="K339" i="8"/>
  <c r="S339" i="8"/>
  <c r="D339" i="8"/>
  <c r="L339" i="8"/>
  <c r="E339" i="8"/>
  <c r="M339" i="8"/>
  <c r="H339" i="8"/>
  <c r="P339" i="8"/>
  <c r="F339" i="8"/>
  <c r="J339" i="8"/>
  <c r="G339" i="8"/>
  <c r="I339" i="8"/>
  <c r="O339" i="8"/>
  <c r="R339" i="8"/>
  <c r="N339" i="8"/>
  <c r="Q339" i="8"/>
  <c r="I214" i="8"/>
  <c r="Q214" i="8"/>
  <c r="J214" i="8"/>
  <c r="R214" i="8"/>
  <c r="C214" i="8"/>
  <c r="K214" i="8"/>
  <c r="S214" i="8"/>
  <c r="F214" i="8"/>
  <c r="N214" i="8"/>
  <c r="E214" i="8"/>
  <c r="G214" i="8"/>
  <c r="H214" i="8"/>
  <c r="O214" i="8"/>
  <c r="M214" i="8"/>
  <c r="P214" i="8"/>
  <c r="D214" i="8"/>
  <c r="L214" i="8"/>
  <c r="C321" i="8"/>
  <c r="K321" i="8"/>
  <c r="S321" i="8"/>
  <c r="D321" i="8"/>
  <c r="L321" i="8"/>
  <c r="E321" i="8"/>
  <c r="M321" i="8"/>
  <c r="H321" i="8"/>
  <c r="P321" i="8"/>
  <c r="G321" i="8"/>
  <c r="I321" i="8"/>
  <c r="J321" i="8"/>
  <c r="Q321" i="8"/>
  <c r="N321" i="8"/>
  <c r="O321" i="8"/>
  <c r="R321" i="8"/>
  <c r="F321" i="8"/>
  <c r="R14" i="8"/>
  <c r="R18" i="8"/>
  <c r="S18" i="8"/>
  <c r="R16" i="8"/>
  <c r="Q18" i="8"/>
  <c r="S16" i="8"/>
  <c r="Q16" i="8"/>
  <c r="C152" i="8"/>
  <c r="K152" i="8"/>
  <c r="S152" i="8"/>
  <c r="D152" i="8"/>
  <c r="L152" i="8"/>
  <c r="E152" i="8"/>
  <c r="M152" i="8"/>
  <c r="H152" i="8"/>
  <c r="P152" i="8"/>
  <c r="Q152" i="8"/>
  <c r="R152" i="8"/>
  <c r="F152" i="8"/>
  <c r="J152" i="8"/>
  <c r="I152" i="8"/>
  <c r="N152" i="8"/>
  <c r="O152" i="8"/>
  <c r="G152" i="8"/>
  <c r="E362" i="8"/>
  <c r="M362" i="8"/>
  <c r="F362" i="8"/>
  <c r="N362" i="8"/>
  <c r="G362" i="8"/>
  <c r="O362" i="8"/>
  <c r="J362" i="8"/>
  <c r="R362" i="8"/>
  <c r="H362" i="8"/>
  <c r="I362" i="8"/>
  <c r="K362" i="8"/>
  <c r="L362" i="8"/>
  <c r="Q362" i="8"/>
  <c r="S362" i="8"/>
  <c r="C362" i="8"/>
  <c r="P362" i="8"/>
  <c r="D362" i="8"/>
  <c r="I218" i="8"/>
  <c r="Q218" i="8"/>
  <c r="J218" i="8"/>
  <c r="R218" i="8"/>
  <c r="C218" i="8"/>
  <c r="K218" i="8"/>
  <c r="S218" i="8"/>
  <c r="F218" i="8"/>
  <c r="N218" i="8"/>
  <c r="M218" i="8"/>
  <c r="O218" i="8"/>
  <c r="P218" i="8"/>
  <c r="G218" i="8"/>
  <c r="E218" i="8"/>
  <c r="H218" i="8"/>
  <c r="L218" i="8"/>
  <c r="D218" i="8"/>
  <c r="J432" i="8"/>
  <c r="R432" i="8"/>
  <c r="M432" i="8"/>
  <c r="C432" i="8"/>
  <c r="K432" i="8"/>
  <c r="S432" i="8"/>
  <c r="D432" i="8"/>
  <c r="L432" i="8"/>
  <c r="E432" i="8"/>
  <c r="G432" i="8"/>
  <c r="O432" i="8"/>
  <c r="P432" i="8"/>
  <c r="Q432" i="8"/>
  <c r="F432" i="8"/>
  <c r="H432" i="8"/>
  <c r="I432" i="8"/>
  <c r="N432" i="8"/>
  <c r="G345" i="8"/>
  <c r="O345" i="8"/>
  <c r="H345" i="8"/>
  <c r="P345" i="8"/>
  <c r="I345" i="8"/>
  <c r="Q345" i="8"/>
  <c r="D345" i="8"/>
  <c r="L345" i="8"/>
  <c r="J345" i="8"/>
  <c r="K345" i="8"/>
  <c r="M345" i="8"/>
  <c r="N345" i="8"/>
  <c r="C345" i="8"/>
  <c r="S345" i="8"/>
  <c r="F345" i="8"/>
  <c r="E345" i="8"/>
  <c r="R345" i="8"/>
  <c r="F33" i="8"/>
  <c r="G31" i="8"/>
  <c r="E33" i="8"/>
  <c r="G33" i="8"/>
  <c r="E31" i="8"/>
  <c r="F29" i="8"/>
  <c r="F31" i="8"/>
  <c r="I89" i="8"/>
  <c r="Q89" i="8"/>
  <c r="J89" i="8"/>
  <c r="R89" i="8"/>
  <c r="C89" i="8"/>
  <c r="K89" i="8"/>
  <c r="S89" i="8"/>
  <c r="F89" i="8"/>
  <c r="N89" i="8"/>
  <c r="O89" i="8"/>
  <c r="P89" i="8"/>
  <c r="D89" i="8"/>
  <c r="H89" i="8"/>
  <c r="L89" i="8"/>
  <c r="M89" i="8"/>
  <c r="G89" i="8"/>
  <c r="E89" i="8"/>
  <c r="H525" i="8"/>
  <c r="P525" i="8"/>
  <c r="S525" i="8"/>
  <c r="I525" i="8"/>
  <c r="Q525" i="8"/>
  <c r="K525" i="8"/>
  <c r="J525" i="8"/>
  <c r="R525" i="8"/>
  <c r="C525" i="8"/>
  <c r="E525" i="8"/>
  <c r="M525" i="8"/>
  <c r="F525" i="8"/>
  <c r="G525" i="8"/>
  <c r="N525" i="8"/>
  <c r="O525" i="8"/>
  <c r="L525" i="8"/>
  <c r="D525" i="8"/>
  <c r="J552" i="8"/>
  <c r="R552" i="8"/>
  <c r="C552" i="8"/>
  <c r="K552" i="8"/>
  <c r="S552" i="8"/>
  <c r="L552" i="8"/>
  <c r="D552" i="8"/>
  <c r="G552" i="8"/>
  <c r="O552" i="8"/>
  <c r="Q552" i="8"/>
  <c r="E552" i="8"/>
  <c r="M552" i="8"/>
  <c r="N552" i="8"/>
  <c r="F552" i="8"/>
  <c r="H552" i="8"/>
  <c r="I552" i="8"/>
  <c r="P552" i="8"/>
  <c r="E220" i="8"/>
  <c r="M220" i="8"/>
  <c r="F220" i="8"/>
  <c r="N220" i="8"/>
  <c r="G220" i="8"/>
  <c r="O220" i="8"/>
  <c r="J220" i="8"/>
  <c r="R220" i="8"/>
  <c r="I220" i="8"/>
  <c r="K220" i="8"/>
  <c r="L220" i="8"/>
  <c r="C220" i="8"/>
  <c r="S220" i="8"/>
  <c r="D220" i="8"/>
  <c r="H220" i="8"/>
  <c r="Q220" i="8"/>
  <c r="P220" i="8"/>
  <c r="G251" i="8"/>
  <c r="O251" i="8"/>
  <c r="H251" i="8"/>
  <c r="P251" i="8"/>
  <c r="I251" i="8"/>
  <c r="Q251" i="8"/>
  <c r="D251" i="8"/>
  <c r="L251" i="8"/>
  <c r="C251" i="8"/>
  <c r="S251" i="8"/>
  <c r="E251" i="8"/>
  <c r="F251" i="8"/>
  <c r="M251" i="8"/>
  <c r="K251" i="8"/>
  <c r="R251" i="8"/>
  <c r="J251" i="8"/>
  <c r="N251" i="8"/>
  <c r="D535" i="8"/>
  <c r="L535" i="8"/>
  <c r="O535" i="8"/>
  <c r="E535" i="8"/>
  <c r="M535" i="8"/>
  <c r="F535" i="8"/>
  <c r="N535" i="8"/>
  <c r="G535" i="8"/>
  <c r="I535" i="8"/>
  <c r="Q535" i="8"/>
  <c r="R535" i="8"/>
  <c r="C535" i="8"/>
  <c r="J535" i="8"/>
  <c r="S535" i="8"/>
  <c r="H535" i="8"/>
  <c r="K535" i="8"/>
  <c r="P535" i="8"/>
  <c r="H481" i="8"/>
  <c r="P481" i="8"/>
  <c r="K481" i="8"/>
  <c r="I481" i="8"/>
  <c r="Q481" i="8"/>
  <c r="C481" i="8"/>
  <c r="J481" i="8"/>
  <c r="R481" i="8"/>
  <c r="S481" i="8"/>
  <c r="E481" i="8"/>
  <c r="M481" i="8"/>
  <c r="G481" i="8"/>
  <c r="O481" i="8"/>
  <c r="D481" i="8"/>
  <c r="L481" i="8"/>
  <c r="N481" i="8"/>
  <c r="F481" i="8"/>
  <c r="C148" i="8"/>
  <c r="K148" i="8"/>
  <c r="S148" i="8"/>
  <c r="D148" i="8"/>
  <c r="L148" i="8"/>
  <c r="E148" i="8"/>
  <c r="M148" i="8"/>
  <c r="H148" i="8"/>
  <c r="P148" i="8"/>
  <c r="I148" i="8"/>
  <c r="J148" i="8"/>
  <c r="N148" i="8"/>
  <c r="R148" i="8"/>
  <c r="Q148" i="8"/>
  <c r="F148" i="8"/>
  <c r="G148" i="8"/>
  <c r="O148" i="8"/>
  <c r="G126" i="8"/>
  <c r="O126" i="8"/>
  <c r="H126" i="8"/>
  <c r="P126" i="8"/>
  <c r="I126" i="8"/>
  <c r="Q126" i="8"/>
  <c r="D126" i="8"/>
  <c r="L126" i="8"/>
  <c r="E126" i="8"/>
  <c r="F126" i="8"/>
  <c r="J126" i="8"/>
  <c r="N126" i="8"/>
  <c r="C126" i="8"/>
  <c r="R126" i="8"/>
  <c r="M126" i="8"/>
  <c r="S126" i="8"/>
  <c r="K126" i="8"/>
  <c r="C387" i="8"/>
  <c r="K387" i="8"/>
  <c r="S387" i="8"/>
  <c r="D387" i="8"/>
  <c r="L387" i="8"/>
  <c r="E387" i="8"/>
  <c r="M387" i="8"/>
  <c r="H387" i="8"/>
  <c r="P387" i="8"/>
  <c r="F387" i="8"/>
  <c r="G387" i="8"/>
  <c r="I387" i="8"/>
  <c r="J387" i="8"/>
  <c r="O387" i="8"/>
  <c r="N387" i="8"/>
  <c r="Q387" i="8"/>
  <c r="R387" i="8"/>
  <c r="E91" i="8"/>
  <c r="M91" i="8"/>
  <c r="F91" i="8"/>
  <c r="N91" i="8"/>
  <c r="G91" i="8"/>
  <c r="O91" i="8"/>
  <c r="J91" i="8"/>
  <c r="R91" i="8"/>
  <c r="K91" i="8"/>
  <c r="L91" i="8"/>
  <c r="P91" i="8"/>
  <c r="D91" i="8"/>
  <c r="S91" i="8"/>
  <c r="H91" i="8"/>
  <c r="C91" i="8"/>
  <c r="I91" i="8"/>
  <c r="Q91" i="8"/>
  <c r="E304" i="8"/>
  <c r="M304" i="8"/>
  <c r="F304" i="8"/>
  <c r="N304" i="8"/>
  <c r="G304" i="8"/>
  <c r="O304" i="8"/>
  <c r="J304" i="8"/>
  <c r="R304" i="8"/>
  <c r="I304" i="8"/>
  <c r="K304" i="8"/>
  <c r="L304" i="8"/>
  <c r="C304" i="8"/>
  <c r="S304" i="8"/>
  <c r="D304" i="8"/>
  <c r="H304" i="8"/>
  <c r="Q304" i="8"/>
  <c r="P304" i="8"/>
  <c r="H493" i="8"/>
  <c r="P493" i="8"/>
  <c r="K493" i="8"/>
  <c r="I493" i="8"/>
  <c r="Q493" i="8"/>
  <c r="S493" i="8"/>
  <c r="J493" i="8"/>
  <c r="R493" i="8"/>
  <c r="C493" i="8"/>
  <c r="E493" i="8"/>
  <c r="M493" i="8"/>
  <c r="F493" i="8"/>
  <c r="O493" i="8"/>
  <c r="G493" i="8"/>
  <c r="N493" i="8"/>
  <c r="L493" i="8"/>
  <c r="D493" i="8"/>
  <c r="G239" i="8"/>
  <c r="O239" i="8"/>
  <c r="H239" i="8"/>
  <c r="P239" i="8"/>
  <c r="I239" i="8"/>
  <c r="Q239" i="8"/>
  <c r="D239" i="8"/>
  <c r="L239" i="8"/>
  <c r="C239" i="8"/>
  <c r="S239" i="8"/>
  <c r="E239" i="8"/>
  <c r="F239" i="8"/>
  <c r="M239" i="8"/>
  <c r="K239" i="8"/>
  <c r="N239" i="8"/>
  <c r="R239" i="8"/>
  <c r="J239" i="8"/>
  <c r="F450" i="8"/>
  <c r="N450" i="8"/>
  <c r="Q450" i="8"/>
  <c r="G450" i="8"/>
  <c r="O450" i="8"/>
  <c r="H450" i="8"/>
  <c r="P450" i="8"/>
  <c r="I450" i="8"/>
  <c r="C450" i="8"/>
  <c r="K450" i="8"/>
  <c r="S450" i="8"/>
  <c r="L450" i="8"/>
  <c r="D450" i="8"/>
  <c r="M450" i="8"/>
  <c r="R450" i="8"/>
  <c r="E450" i="8"/>
  <c r="J450" i="8"/>
  <c r="J412" i="8"/>
  <c r="R412" i="8"/>
  <c r="C412" i="8"/>
  <c r="K412" i="8"/>
  <c r="S412" i="8"/>
  <c r="E412" i="8"/>
  <c r="D412" i="8"/>
  <c r="L412" i="8"/>
  <c r="M412" i="8"/>
  <c r="G412" i="8"/>
  <c r="O412" i="8"/>
  <c r="N412" i="8"/>
  <c r="H412" i="8"/>
  <c r="P412" i="8"/>
  <c r="F412" i="8"/>
  <c r="I412" i="8"/>
  <c r="Q412" i="8"/>
  <c r="C347" i="8"/>
  <c r="K347" i="8"/>
  <c r="S347" i="8"/>
  <c r="D347" i="8"/>
  <c r="L347" i="8"/>
  <c r="E347" i="8"/>
  <c r="M347" i="8"/>
  <c r="H347" i="8"/>
  <c r="P347" i="8"/>
  <c r="F347" i="8"/>
  <c r="J347" i="8"/>
  <c r="G347" i="8"/>
  <c r="I347" i="8"/>
  <c r="O347" i="8"/>
  <c r="N347" i="8"/>
  <c r="R347" i="8"/>
  <c r="Q347" i="8"/>
  <c r="F530" i="8"/>
  <c r="N530" i="8"/>
  <c r="I530" i="8"/>
  <c r="G530" i="8"/>
  <c r="O530" i="8"/>
  <c r="Q530" i="8"/>
  <c r="H530" i="8"/>
  <c r="P530" i="8"/>
  <c r="C530" i="8"/>
  <c r="K530" i="8"/>
  <c r="S530" i="8"/>
  <c r="J530" i="8"/>
  <c r="M530" i="8"/>
  <c r="R530" i="8"/>
  <c r="D530" i="8"/>
  <c r="E530" i="8"/>
  <c r="L530" i="8"/>
  <c r="D415" i="8"/>
  <c r="L415" i="8"/>
  <c r="O415" i="8"/>
  <c r="E415" i="8"/>
  <c r="M415" i="8"/>
  <c r="F415" i="8"/>
  <c r="N415" i="8"/>
  <c r="G415" i="8"/>
  <c r="I415" i="8"/>
  <c r="Q415" i="8"/>
  <c r="J415" i="8"/>
  <c r="S415" i="8"/>
  <c r="C415" i="8"/>
  <c r="K415" i="8"/>
  <c r="H415" i="8"/>
  <c r="R415" i="8"/>
  <c r="P415" i="8"/>
  <c r="G203" i="8"/>
  <c r="O203" i="8"/>
  <c r="H203" i="8"/>
  <c r="P203" i="8"/>
  <c r="I203" i="8"/>
  <c r="Q203" i="8"/>
  <c r="D203" i="8"/>
  <c r="L203" i="8"/>
  <c r="K203" i="8"/>
  <c r="M203" i="8"/>
  <c r="N203" i="8"/>
  <c r="E203" i="8"/>
  <c r="S203" i="8"/>
  <c r="F203" i="8"/>
  <c r="C203" i="8"/>
  <c r="R203" i="8"/>
  <c r="J203" i="8"/>
  <c r="G271" i="8"/>
  <c r="O271" i="8"/>
  <c r="H271" i="8"/>
  <c r="P271" i="8"/>
  <c r="I271" i="8"/>
  <c r="Q271" i="8"/>
  <c r="D271" i="8"/>
  <c r="L271" i="8"/>
  <c r="K271" i="8"/>
  <c r="M271" i="8"/>
  <c r="N271" i="8"/>
  <c r="E271" i="8"/>
  <c r="R271" i="8"/>
  <c r="S271" i="8"/>
  <c r="C271" i="8"/>
  <c r="F271" i="8"/>
  <c r="J271" i="8"/>
  <c r="F422" i="8"/>
  <c r="N422" i="8"/>
  <c r="I422" i="8"/>
  <c r="G422" i="8"/>
  <c r="O422" i="8"/>
  <c r="H422" i="8"/>
  <c r="P422" i="8"/>
  <c r="Q422" i="8"/>
  <c r="C422" i="8"/>
  <c r="K422" i="8"/>
  <c r="S422" i="8"/>
  <c r="D422" i="8"/>
  <c r="E422" i="8"/>
  <c r="L422" i="8"/>
  <c r="R422" i="8"/>
  <c r="J422" i="8"/>
  <c r="M422" i="8"/>
  <c r="H421" i="8"/>
  <c r="P421" i="8"/>
  <c r="C421" i="8"/>
  <c r="I421" i="8"/>
  <c r="Q421" i="8"/>
  <c r="S421" i="8"/>
  <c r="J421" i="8"/>
  <c r="R421" i="8"/>
  <c r="K421" i="8"/>
  <c r="E421" i="8"/>
  <c r="M421" i="8"/>
  <c r="N421" i="8"/>
  <c r="D421" i="8"/>
  <c r="O421" i="8"/>
  <c r="F421" i="8"/>
  <c r="G421" i="8"/>
  <c r="L421" i="8"/>
  <c r="I113" i="8"/>
  <c r="Q113" i="8"/>
  <c r="J113" i="8"/>
  <c r="R113" i="8"/>
  <c r="C113" i="8"/>
  <c r="K113" i="8"/>
  <c r="S113" i="8"/>
  <c r="F113" i="8"/>
  <c r="N113" i="8"/>
  <c r="O113" i="8"/>
  <c r="P113" i="8"/>
  <c r="D113" i="8"/>
  <c r="H113" i="8"/>
  <c r="G113" i="8"/>
  <c r="L113" i="8"/>
  <c r="M113" i="8"/>
  <c r="E113" i="8"/>
  <c r="J464" i="8"/>
  <c r="R464" i="8"/>
  <c r="C464" i="8"/>
  <c r="K464" i="8"/>
  <c r="S464" i="8"/>
  <c r="M464" i="8"/>
  <c r="D464" i="8"/>
  <c r="L464" i="8"/>
  <c r="E464" i="8"/>
  <c r="G464" i="8"/>
  <c r="O464" i="8"/>
  <c r="P464" i="8"/>
  <c r="I464" i="8"/>
  <c r="N464" i="8"/>
  <c r="Q464" i="8"/>
  <c r="F464" i="8"/>
  <c r="H464" i="8"/>
  <c r="I145" i="8"/>
  <c r="Q145" i="8"/>
  <c r="J145" i="8"/>
  <c r="R145" i="8"/>
  <c r="C145" i="8"/>
  <c r="K145" i="8"/>
  <c r="S145" i="8"/>
  <c r="F145" i="8"/>
  <c r="N145" i="8"/>
  <c r="O145" i="8"/>
  <c r="P145" i="8"/>
  <c r="D145" i="8"/>
  <c r="H145" i="8"/>
  <c r="G145" i="8"/>
  <c r="L145" i="8"/>
  <c r="M145" i="8"/>
  <c r="E145" i="8"/>
  <c r="C375" i="8"/>
  <c r="K375" i="8"/>
  <c r="S375" i="8"/>
  <c r="D375" i="8"/>
  <c r="L375" i="8"/>
  <c r="E375" i="8"/>
  <c r="M375" i="8"/>
  <c r="H375" i="8"/>
  <c r="P375" i="8"/>
  <c r="N375" i="8"/>
  <c r="R375" i="8"/>
  <c r="O375" i="8"/>
  <c r="Q375" i="8"/>
  <c r="G375" i="8"/>
  <c r="F375" i="8"/>
  <c r="J375" i="8"/>
  <c r="I375" i="8"/>
  <c r="F490" i="8"/>
  <c r="N490" i="8"/>
  <c r="Q490" i="8"/>
  <c r="G490" i="8"/>
  <c r="O490" i="8"/>
  <c r="H490" i="8"/>
  <c r="P490" i="8"/>
  <c r="I490" i="8"/>
  <c r="C490" i="8"/>
  <c r="K490" i="8"/>
  <c r="S490" i="8"/>
  <c r="R490" i="8"/>
  <c r="J490" i="8"/>
  <c r="L490" i="8"/>
  <c r="D490" i="8"/>
  <c r="M490" i="8"/>
  <c r="E490" i="8"/>
  <c r="L18" i="8"/>
  <c r="L16" i="8"/>
  <c r="K16" i="8"/>
  <c r="M16" i="8"/>
  <c r="L14" i="8"/>
  <c r="M18" i="8"/>
  <c r="K18" i="8"/>
  <c r="G18" i="8"/>
  <c r="G16" i="8"/>
  <c r="F14" i="8"/>
  <c r="F16" i="8"/>
  <c r="E18" i="8"/>
  <c r="F18" i="8"/>
  <c r="E16" i="8"/>
  <c r="A66" i="8" l="1"/>
  <c r="B65" i="8"/>
  <c r="I64" i="8"/>
  <c r="Q64" i="8"/>
  <c r="J64" i="8"/>
  <c r="R64" i="8"/>
  <c r="C64" i="8"/>
  <c r="K64" i="8"/>
  <c r="S64" i="8"/>
  <c r="F64" i="8"/>
  <c r="N64" i="8"/>
  <c r="P64" i="8"/>
  <c r="D64" i="8"/>
  <c r="E64" i="8"/>
  <c r="L64" i="8"/>
  <c r="G64" i="8"/>
  <c r="O64" i="8"/>
  <c r="M64" i="8"/>
  <c r="H64" i="8"/>
  <c r="D65" i="8" l="1"/>
  <c r="L65" i="8"/>
  <c r="E65" i="8"/>
  <c r="M65" i="8"/>
  <c r="F65" i="8"/>
  <c r="N65" i="8"/>
  <c r="I65" i="8"/>
  <c r="Q65" i="8"/>
  <c r="K65" i="8"/>
  <c r="O65" i="8"/>
  <c r="P65" i="8"/>
  <c r="G65" i="8"/>
  <c r="H65" i="8"/>
  <c r="J65" i="8"/>
  <c r="R65" i="8"/>
  <c r="C65" i="8"/>
  <c r="S65" i="8"/>
  <c r="A67" i="8"/>
  <c r="B66" i="8"/>
  <c r="G66" i="8" l="1"/>
  <c r="D66" i="8"/>
  <c r="E66" i="8"/>
  <c r="N66" i="8"/>
  <c r="F66" i="8"/>
  <c r="O66" i="8"/>
  <c r="H66" i="8"/>
  <c r="P66" i="8"/>
  <c r="K66" i="8"/>
  <c r="S66" i="8"/>
  <c r="L66" i="8"/>
  <c r="M66" i="8"/>
  <c r="Q66" i="8"/>
  <c r="C66" i="8"/>
  <c r="I66" i="8"/>
  <c r="J66" i="8"/>
  <c r="R66" i="8"/>
  <c r="B67" i="8"/>
  <c r="A68" i="8"/>
  <c r="I67" i="8" l="1"/>
  <c r="Q67" i="8"/>
  <c r="J67" i="8"/>
  <c r="R67" i="8"/>
  <c r="C67" i="8"/>
  <c r="K67" i="8"/>
  <c r="S67" i="8"/>
  <c r="F67" i="8"/>
  <c r="N67" i="8"/>
  <c r="G67" i="8"/>
  <c r="H67" i="8"/>
  <c r="L67" i="8"/>
  <c r="P67" i="8"/>
  <c r="O67" i="8"/>
  <c r="D67" i="8"/>
  <c r="E67" i="8"/>
  <c r="M67" i="8"/>
  <c r="A69" i="8"/>
  <c r="B68" i="8"/>
  <c r="D68" i="8" l="1"/>
  <c r="L68" i="8"/>
  <c r="E68" i="8"/>
  <c r="M68" i="8"/>
  <c r="F68" i="8"/>
  <c r="N68" i="8"/>
  <c r="I68" i="8"/>
  <c r="Q68" i="8"/>
  <c r="R68" i="8"/>
  <c r="C68" i="8"/>
  <c r="S68" i="8"/>
  <c r="G68" i="8"/>
  <c r="K68" i="8"/>
  <c r="O68" i="8"/>
  <c r="J68" i="8"/>
  <c r="P68" i="8"/>
  <c r="H68" i="8"/>
  <c r="B69" i="8"/>
  <c r="A70" i="8"/>
  <c r="G69" i="8" l="1"/>
  <c r="O69" i="8"/>
  <c r="H69" i="8"/>
  <c r="P69" i="8"/>
  <c r="I69" i="8"/>
  <c r="Q69" i="8"/>
  <c r="D69" i="8"/>
  <c r="L69" i="8"/>
  <c r="M69" i="8"/>
  <c r="N69" i="8"/>
  <c r="R69" i="8"/>
  <c r="F69" i="8"/>
  <c r="E69" i="8"/>
  <c r="J69" i="8"/>
  <c r="K69" i="8"/>
  <c r="C69" i="8"/>
  <c r="S69" i="8"/>
  <c r="B70" i="8"/>
  <c r="A71" i="8"/>
  <c r="A72" i="8" l="1"/>
  <c r="B71" i="8"/>
  <c r="J70" i="8"/>
  <c r="R70" i="8"/>
  <c r="C70" i="8"/>
  <c r="K70" i="8"/>
  <c r="S70" i="8"/>
  <c r="D70" i="8"/>
  <c r="L70" i="8"/>
  <c r="G70" i="8"/>
  <c r="O70" i="8"/>
  <c r="H70" i="8"/>
  <c r="I70" i="8"/>
  <c r="M70" i="8"/>
  <c r="Q70" i="8"/>
  <c r="P70" i="8"/>
  <c r="E70" i="8"/>
  <c r="F70" i="8"/>
  <c r="N70" i="8"/>
  <c r="E71" i="8" l="1"/>
  <c r="M71" i="8"/>
  <c r="F71" i="8"/>
  <c r="N71" i="8"/>
  <c r="G71" i="8"/>
  <c r="O71" i="8"/>
  <c r="J71" i="8"/>
  <c r="R71" i="8"/>
  <c r="C71" i="8"/>
  <c r="S71" i="8"/>
  <c r="D71" i="8"/>
  <c r="H71" i="8"/>
  <c r="L71" i="8"/>
  <c r="P71" i="8"/>
  <c r="K71" i="8"/>
  <c r="Q71" i="8"/>
  <c r="I71" i="8"/>
  <c r="B72" i="8"/>
  <c r="A73" i="8"/>
  <c r="B73" i="8" l="1"/>
  <c r="A74" i="8"/>
  <c r="H72" i="8"/>
  <c r="P72" i="8"/>
  <c r="I72" i="8"/>
  <c r="Q72" i="8"/>
  <c r="J72" i="8"/>
  <c r="R72" i="8"/>
  <c r="E72" i="8"/>
  <c r="M72" i="8"/>
  <c r="N72" i="8"/>
  <c r="O72" i="8"/>
  <c r="C72" i="8"/>
  <c r="S72" i="8"/>
  <c r="G72" i="8"/>
  <c r="F72" i="8"/>
  <c r="K72" i="8"/>
  <c r="L72" i="8"/>
  <c r="D72" i="8"/>
  <c r="A75" i="8" l="1"/>
  <c r="B74" i="8"/>
  <c r="C73" i="8"/>
  <c r="K73" i="8"/>
  <c r="S73" i="8"/>
  <c r="D73" i="8"/>
  <c r="L73" i="8"/>
  <c r="E73" i="8"/>
  <c r="M73" i="8"/>
  <c r="H73" i="8"/>
  <c r="P73" i="8"/>
  <c r="I73" i="8"/>
  <c r="J73" i="8"/>
  <c r="N73" i="8"/>
  <c r="R73" i="8"/>
  <c r="Q73" i="8"/>
  <c r="F73" i="8"/>
  <c r="G73" i="8"/>
  <c r="O73" i="8"/>
  <c r="F74" i="8" l="1"/>
  <c r="N74" i="8"/>
  <c r="G74" i="8"/>
  <c r="O74" i="8"/>
  <c r="H74" i="8"/>
  <c r="P74" i="8"/>
  <c r="C74" i="8"/>
  <c r="K74" i="8"/>
  <c r="S74" i="8"/>
  <c r="D74" i="8"/>
  <c r="E74" i="8"/>
  <c r="I74" i="8"/>
  <c r="M74" i="8"/>
  <c r="Q74" i="8"/>
  <c r="L74" i="8"/>
  <c r="R74" i="8"/>
  <c r="J74" i="8"/>
  <c r="B75" i="8"/>
  <c r="A76" i="8"/>
  <c r="A77" i="8" l="1"/>
  <c r="B76" i="8"/>
  <c r="I75" i="8"/>
  <c r="Q75" i="8"/>
  <c r="J75" i="8"/>
  <c r="R75" i="8"/>
  <c r="C75" i="8"/>
  <c r="K75" i="8"/>
  <c r="S75" i="8"/>
  <c r="F75" i="8"/>
  <c r="N75" i="8"/>
  <c r="O75" i="8"/>
  <c r="P75" i="8"/>
  <c r="D75" i="8"/>
  <c r="H75" i="8"/>
  <c r="G75" i="8"/>
  <c r="L75" i="8"/>
  <c r="M75" i="8"/>
  <c r="E75" i="8"/>
  <c r="D76" i="8" l="1"/>
  <c r="L76" i="8"/>
  <c r="E76" i="8"/>
  <c r="M76" i="8"/>
  <c r="F76" i="8"/>
  <c r="N76" i="8"/>
  <c r="I76" i="8"/>
  <c r="Q76" i="8"/>
  <c r="J76" i="8"/>
  <c r="K76" i="8"/>
  <c r="O76" i="8"/>
  <c r="C76" i="8"/>
  <c r="S76" i="8"/>
  <c r="R76" i="8"/>
  <c r="G76" i="8"/>
  <c r="H76" i="8"/>
  <c r="P76" i="8"/>
  <c r="A78" i="8"/>
  <c r="B77" i="8"/>
  <c r="G77" i="8" l="1"/>
  <c r="O77" i="8"/>
  <c r="H77" i="8"/>
  <c r="P77" i="8"/>
  <c r="I77" i="8"/>
  <c r="Q77" i="8"/>
  <c r="D77" i="8"/>
  <c r="L77" i="8"/>
  <c r="E77" i="8"/>
  <c r="F77" i="8"/>
  <c r="J77" i="8"/>
  <c r="N77" i="8"/>
  <c r="C77" i="8"/>
  <c r="R77" i="8"/>
  <c r="M77" i="8"/>
  <c r="S77" i="8"/>
  <c r="K77" i="8"/>
  <c r="B78" i="8"/>
  <c r="A79" i="8"/>
  <c r="A80" i="8" l="1"/>
  <c r="B79" i="8"/>
  <c r="J78" i="8"/>
  <c r="R78" i="8"/>
  <c r="C78" i="8"/>
  <c r="K78" i="8"/>
  <c r="S78" i="8"/>
  <c r="D78" i="8"/>
  <c r="L78" i="8"/>
  <c r="G78" i="8"/>
  <c r="O78" i="8"/>
  <c r="P78" i="8"/>
  <c r="Q78" i="8"/>
  <c r="E78" i="8"/>
  <c r="I78" i="8"/>
  <c r="H78" i="8"/>
  <c r="M78" i="8"/>
  <c r="N78" i="8"/>
  <c r="F78" i="8"/>
  <c r="E79" i="8" l="1"/>
  <c r="M79" i="8"/>
  <c r="F79" i="8"/>
  <c r="N79" i="8"/>
  <c r="G79" i="8"/>
  <c r="O79" i="8"/>
  <c r="J79" i="8"/>
  <c r="R79" i="8"/>
  <c r="K79" i="8"/>
  <c r="L79" i="8"/>
  <c r="P79" i="8"/>
  <c r="D79" i="8"/>
  <c r="S79" i="8"/>
  <c r="H79" i="8"/>
  <c r="I79" i="8"/>
  <c r="C79" i="8"/>
  <c r="Q79" i="8"/>
  <c r="B80" i="8"/>
  <c r="A81" i="8"/>
  <c r="A82" i="8" l="1"/>
  <c r="B81" i="8"/>
  <c r="H80" i="8"/>
  <c r="P80" i="8"/>
  <c r="I80" i="8"/>
  <c r="Q80" i="8"/>
  <c r="J80" i="8"/>
  <c r="R80" i="8"/>
  <c r="E80" i="8"/>
  <c r="M80" i="8"/>
  <c r="F80" i="8"/>
  <c r="G80" i="8"/>
  <c r="K80" i="8"/>
  <c r="O80" i="8"/>
  <c r="C80" i="8"/>
  <c r="D80" i="8"/>
  <c r="S80" i="8"/>
  <c r="N80" i="8"/>
  <c r="L80" i="8"/>
  <c r="C81" i="8" l="1"/>
  <c r="K81" i="8"/>
  <c r="S81" i="8"/>
  <c r="D81" i="8"/>
  <c r="L81" i="8"/>
  <c r="E81" i="8"/>
  <c r="M81" i="8"/>
  <c r="H81" i="8"/>
  <c r="P81" i="8"/>
  <c r="Q81" i="8"/>
  <c r="R81" i="8"/>
  <c r="F81" i="8"/>
  <c r="J81" i="8"/>
  <c r="I81" i="8"/>
  <c r="N81" i="8"/>
  <c r="O81" i="8"/>
  <c r="G81" i="8"/>
  <c r="B82" i="8"/>
  <c r="A83" i="8"/>
  <c r="B83" i="8" s="1"/>
  <c r="E83" i="8" l="1"/>
  <c r="M83" i="8"/>
  <c r="F83" i="8"/>
  <c r="N83" i="8"/>
  <c r="G83" i="8"/>
  <c r="O83" i="8"/>
  <c r="J83" i="8"/>
  <c r="R83" i="8"/>
  <c r="K83" i="8"/>
  <c r="L83" i="8"/>
  <c r="P83" i="8"/>
  <c r="D83" i="8"/>
  <c r="C83" i="8"/>
  <c r="H83" i="8"/>
  <c r="I83" i="8"/>
  <c r="S83" i="8"/>
  <c r="Q83" i="8"/>
  <c r="H82" i="8"/>
  <c r="P82" i="8"/>
  <c r="I82" i="8"/>
  <c r="Q82" i="8"/>
  <c r="J82" i="8"/>
  <c r="R82" i="8"/>
  <c r="E82" i="8"/>
  <c r="M82" i="8"/>
  <c r="N82" i="8"/>
  <c r="O82" i="8"/>
  <c r="C82" i="8"/>
  <c r="S82" i="8"/>
  <c r="G82" i="8"/>
  <c r="K82" i="8"/>
  <c r="L82" i="8"/>
  <c r="F82" i="8"/>
  <c r="D82" i="8"/>
</calcChain>
</file>

<file path=xl/comments1.xml><?xml version="1.0" encoding="utf-8"?>
<comments xmlns="http://schemas.openxmlformats.org/spreadsheetml/2006/main">
  <authors>
    <author>Windows User</author>
    <author>Ahmet Toker</author>
  </authors>
  <commentList>
    <comment ref="H38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FD/FAVOK une gore %5 daha ucuz, "-20" ise ulke FD/FAVOK une gore %20 daha ucuz olanlar.</t>
        </r>
      </text>
    </comment>
    <comment ref="M38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FD/FAVOK une gore %5 daha pahali, "20" ise ulke FD/FAVOK une gore %20 daha pahali olanlar.</t>
        </r>
      </text>
    </comment>
    <comment ref="Q38" authorId="0" shapeId="0">
      <text>
        <r>
          <rPr>
            <b/>
            <sz val="11"/>
            <color indexed="32"/>
            <rFont val="Tahoma"/>
            <family val="2"/>
            <charset val="162"/>
          </rPr>
          <t>Çok büyük uç değerlerin gelmemesi için max. sınır kriteri</t>
        </r>
      </text>
    </comment>
    <comment ref="R38" authorId="1" shapeId="0">
      <text>
        <r>
          <rPr>
            <b/>
            <sz val="11"/>
            <color indexed="81"/>
            <rFont val="Arial"/>
            <family val="2"/>
            <charset val="162"/>
          </rPr>
          <t xml:space="preserve">Bu orandan az temettü verecek hisseler olumsuz olarak düşünülebiir.
</t>
        </r>
      </text>
    </comment>
    <comment ref="B41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FK sina gore %5 daha ucuz, "-20" ise ulke FK sina gore %20 daha ucuz olanlar.</t>
        </r>
        <r>
          <rPr>
            <sz val="12"/>
            <color indexed="81"/>
            <rFont val="Tahoma"/>
            <family val="2"/>
          </rPr>
          <t xml:space="preserve">
</t>
        </r>
      </text>
    </comment>
    <comment ref="E41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FK sina gore %5 daha pahali, "20" ise ulke FK sina gore %20 daha pahali olanlar.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41" authorId="0" shapeId="0">
      <text>
        <r>
          <rPr>
            <b/>
            <sz val="11"/>
            <color indexed="81"/>
            <rFont val="Tahoma"/>
            <family val="2"/>
          </rPr>
          <t>AL onerileri toplam onerilerin en az % … i olan hisseler.</t>
        </r>
      </text>
    </comment>
    <comment ref="M41" authorId="0" shapeId="0">
      <text>
        <r>
          <rPr>
            <b/>
            <sz val="12"/>
            <color indexed="81"/>
            <rFont val="Tahoma"/>
            <family val="2"/>
          </rPr>
          <t>SAT onerileri toplam onerilerin en az % … i olan hisseler.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41" authorId="1" shapeId="0">
      <text>
        <r>
          <rPr>
            <b/>
            <sz val="11"/>
            <color indexed="81"/>
            <rFont val="Tahoma"/>
            <family val="2"/>
            <charset val="162"/>
          </rPr>
          <t>Çok büyük uç değerlerin gelmemesi için max. sınır kriteri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R41" authorId="1" shapeId="0">
      <text>
        <r>
          <rPr>
            <b/>
            <sz val="11"/>
            <color indexed="81"/>
            <rFont val="Arial"/>
            <family val="2"/>
            <charset val="162"/>
          </rPr>
          <t>Bu orandan az kar  büyümesi olanlar olumsuz olarak düşünülebiir.</t>
        </r>
      </text>
    </comment>
  </commentList>
</comments>
</file>

<file path=xl/sharedStrings.xml><?xml version="1.0" encoding="utf-8"?>
<sst xmlns="http://schemas.openxmlformats.org/spreadsheetml/2006/main" count="6942" uniqueCount="2258">
  <si>
    <t>TOT_BUY_REC</t>
  </si>
  <si>
    <t>TOT_SELL_REC</t>
  </si>
  <si>
    <t>TOT_HOLD_REC</t>
  </si>
  <si>
    <t>TOT_ANALYST_REC</t>
  </si>
  <si>
    <t>BEST_TARGET_MEDIAN</t>
  </si>
  <si>
    <t>PX_LAST</t>
  </si>
  <si>
    <t>CRNCY_ADJ_MKT_CAP</t>
  </si>
  <si>
    <t>ARCLK TI Equity</t>
  </si>
  <si>
    <t>AL</t>
  </si>
  <si>
    <t>SAT</t>
  </si>
  <si>
    <t>TUT</t>
  </si>
  <si>
    <t>Analist</t>
  </si>
  <si>
    <t>Verilen Oneri Sayilari/Takip Eden Analist Sayisi</t>
  </si>
  <si>
    <t>Medyan Hedef Fiyat</t>
  </si>
  <si>
    <t>Son Fiyat</t>
  </si>
  <si>
    <t xml:space="preserve">Piyasanın Medyan Hedef Fiyatına Göre </t>
  </si>
  <si>
    <t>Piyasadaki Analist Öneri Durumuna Göre</t>
  </si>
  <si>
    <t>Şirket Tahmini F/K - Piyasa Tahmini F/K Prim/iskontosuna Göre</t>
  </si>
  <si>
    <t>Şirket Tahmini FD/FAVÖK - Piyasa Tahmini FD/FAVÖK Prim/iskontosuna Göre</t>
  </si>
  <si>
    <t>Tahmini Temettü Verimine Göre</t>
  </si>
  <si>
    <t>EST_PE_CUR_YR</t>
  </si>
  <si>
    <t>EST_PE_NXT_YR</t>
  </si>
  <si>
    <t>EST_EV_NEXT_YR_EBITDA</t>
  </si>
  <si>
    <t>EEPS_CURR_YR</t>
  </si>
  <si>
    <t>EST_EV_THIS_YR_EBITDA</t>
  </si>
  <si>
    <t>EQY_DVD_YLD_EST</t>
  </si>
  <si>
    <t>Tahmini EPS</t>
  </si>
  <si>
    <t>Tahmini EPS Buyumesi</t>
  </si>
  <si>
    <t>GARAN TI Equity</t>
  </si>
  <si>
    <t>AKBNK TI Equity</t>
  </si>
  <si>
    <t>TUPRS TI Equity</t>
  </si>
  <si>
    <t>TCELL TI Equity</t>
  </si>
  <si>
    <t>EREGL TI Equity</t>
  </si>
  <si>
    <t>BIMAS TI Equity</t>
  </si>
  <si>
    <t>ISCTR TI Equity</t>
  </si>
  <si>
    <t>SAHOL TI Equity</t>
  </si>
  <si>
    <t>KCHOL TI Equity</t>
  </si>
  <si>
    <t>HALKB TI Equity</t>
  </si>
  <si>
    <t>THYAO TI Equity</t>
  </si>
  <si>
    <t>EKGYO TI Equity</t>
  </si>
  <si>
    <t>PETKM TI Equity</t>
  </si>
  <si>
    <t>AEFES TI Equity</t>
  </si>
  <si>
    <t>VAKBN TI Equity</t>
  </si>
  <si>
    <t>ASELS TI Equity</t>
  </si>
  <si>
    <t>TOASO TI Equity</t>
  </si>
  <si>
    <t>YKBNK TI Equity</t>
  </si>
  <si>
    <t>SISE TI Equity</t>
  </si>
  <si>
    <t>TTKOM TI Equity</t>
  </si>
  <si>
    <t>FROTO TI Equity</t>
  </si>
  <si>
    <t>ENKAI TI Equity</t>
  </si>
  <si>
    <t>ULKER TI Equity</t>
  </si>
  <si>
    <t>TAVHL TI Equity</t>
  </si>
  <si>
    <t>CCOLA TI Equity</t>
  </si>
  <si>
    <t>TKFEN TI Equity</t>
  </si>
  <si>
    <t>SODA TI Equity</t>
  </si>
  <si>
    <t>KRDMD TI Equity</t>
  </si>
  <si>
    <t>MAVI TI Equity</t>
  </si>
  <si>
    <t>KOZAL TI Equity</t>
  </si>
  <si>
    <t>TSKB TI Equity</t>
  </si>
  <si>
    <t>TRKCM TI Equity</t>
  </si>
  <si>
    <t>KOZAA TI Equity</t>
  </si>
  <si>
    <t>TTRAK TI Equity</t>
  </si>
  <si>
    <t>PGSUS TI Equity</t>
  </si>
  <si>
    <t>AKSA TI Equity</t>
  </si>
  <si>
    <t>DOHOL TI Equity</t>
  </si>
  <si>
    <t>MGROS TI Equity</t>
  </si>
  <si>
    <t>ECILC TI Equity</t>
  </si>
  <si>
    <t>OTKAR TI Equity</t>
  </si>
  <si>
    <t>SKBNK TI Equity</t>
  </si>
  <si>
    <t>IPEKE TI Equity</t>
  </si>
  <si>
    <t>ISGYO TI Equity</t>
  </si>
  <si>
    <t>VESTL TI Equity</t>
  </si>
  <si>
    <t>BJKAS TI Equity</t>
  </si>
  <si>
    <t>SASA TI Equity</t>
  </si>
  <si>
    <t>YATAS TI Equity</t>
  </si>
  <si>
    <t>ZOREN TI Equity</t>
  </si>
  <si>
    <t>AKSEN TI Equity</t>
  </si>
  <si>
    <t>ALARK TI Equity</t>
  </si>
  <si>
    <t>KORDS TI Equity</t>
  </si>
  <si>
    <t>AFYON TI Equity</t>
  </si>
  <si>
    <t>IHLAS TI Equity</t>
  </si>
  <si>
    <t>GOZDE TI Equity</t>
  </si>
  <si>
    <t>GOLTS TI Equity</t>
  </si>
  <si>
    <t>GUBRF TI Equity</t>
  </si>
  <si>
    <t>FENER TI Equity</t>
  </si>
  <si>
    <t>NETAS TI Equity</t>
  </si>
  <si>
    <t>ANACM TI Equity</t>
  </si>
  <si>
    <t>GSRAY TI Equity</t>
  </si>
  <si>
    <t>EGEEN TI Equity</t>
  </si>
  <si>
    <t>ODAS TI Equity</t>
  </si>
  <si>
    <t>KARSN TI Equity</t>
  </si>
  <si>
    <t>ICBCT TI Equity</t>
  </si>
  <si>
    <t>ALGYO TI Equity</t>
  </si>
  <si>
    <t>PRKME TI Equity</t>
  </si>
  <si>
    <t>GSDHO TI Equity</t>
  </si>
  <si>
    <t>METRO TI Equity</t>
  </si>
  <si>
    <t>TMSN TI Equity</t>
  </si>
  <si>
    <t>CEMTS TI Equity</t>
  </si>
  <si>
    <t>XU100 Index</t>
  </si>
  <si>
    <t>EST_PE_NEXT_YR_AGGTE</t>
  </si>
  <si>
    <t>INDX_GENERAL_EST_PE</t>
  </si>
  <si>
    <t>IDX_EST_EV_EBITDA</t>
  </si>
  <si>
    <t>EV_EST_EBITDA_NEXT_YR_AGGTE</t>
  </si>
  <si>
    <t>BUY Oranı Sırası</t>
  </si>
  <si>
    <t>Ticker</t>
  </si>
  <si>
    <t>Getiri Pot.&gt;10</t>
  </si>
  <si>
    <t>Getiri Potansiyeli &gt;%10</t>
  </si>
  <si>
    <t>Getiri Potansiyeli &lt;%10</t>
  </si>
  <si>
    <t>BUY Oranı&gt;%70</t>
  </si>
  <si>
    <t>SELL Oranı&gt;%70</t>
  </si>
  <si>
    <t>SELL Oranı Sırası</t>
  </si>
  <si>
    <t>FK Prim/İskonto&gt;0</t>
  </si>
  <si>
    <t>FK Prim/İskonto&lt;0</t>
  </si>
  <si>
    <t>FD/FAVÖK Prim/İskonto&gt;0</t>
  </si>
  <si>
    <t>FD/FAVÖK Prim/İskonto&lt;0</t>
  </si>
  <si>
    <t>FK Prim/iskonto Sırası&gt;0</t>
  </si>
  <si>
    <t>FK Prim/iskonto Sırası&lt;0</t>
  </si>
  <si>
    <t>FD/FAVÖK  Prim/iskonto Sırası&gt;0</t>
  </si>
  <si>
    <t>FD/FAVÖK  Prim/iskonto Sırası&lt;0</t>
  </si>
  <si>
    <t>Hisse</t>
  </si>
  <si>
    <t>Fiyat</t>
  </si>
  <si>
    <t>Hedef Fiyat</t>
  </si>
  <si>
    <t>Sektör</t>
  </si>
  <si>
    <t>Prim/İskoto</t>
  </si>
  <si>
    <t>Temettu Verimi Sırası&gt;5</t>
  </si>
  <si>
    <t>Temettu Verimi Sırası&lt;1</t>
  </si>
  <si>
    <t>Temettu Verimi Sırası&gt;5 Sıra</t>
  </si>
  <si>
    <t xml:space="preserve">Temettu Verimi Sırası&lt;1 Sıra </t>
  </si>
  <si>
    <t>EPS Groth &lt;0</t>
  </si>
  <si>
    <t>EPS Groth &gt;50 Sırası</t>
  </si>
  <si>
    <t>EPS Groth &lt;0 Sırası</t>
  </si>
  <si>
    <t>Kar Büyümelerine Göre</t>
  </si>
  <si>
    <t>#N/A N/A</t>
  </si>
  <si>
    <t>Alfabetik</t>
  </si>
  <si>
    <t>Ülke</t>
  </si>
  <si>
    <t>Rapor</t>
  </si>
  <si>
    <t>Türkiye</t>
  </si>
  <si>
    <t xml:space="preserve"> </t>
  </si>
  <si>
    <t>ABD</t>
  </si>
  <si>
    <t>Almanya</t>
  </si>
  <si>
    <t xml:space="preserve">AL </t>
  </si>
  <si>
    <t>+</t>
  </si>
  <si>
    <t>-</t>
  </si>
  <si>
    <t>Açıklama</t>
  </si>
  <si>
    <t>Hedef</t>
  </si>
  <si>
    <t>Get pot.</t>
  </si>
  <si>
    <t>Başlıklar</t>
  </si>
  <si>
    <t>Prim.İsk</t>
  </si>
  <si>
    <t>EPS</t>
  </si>
  <si>
    <t>Tem.Ver.</t>
  </si>
  <si>
    <t>EPS Büy.</t>
  </si>
  <si>
    <t>Başlıkların lookup no'ları</t>
  </si>
  <si>
    <t>Sıralı</t>
  </si>
  <si>
    <t>ZZZZZZZ</t>
  </si>
  <si>
    <t xml:space="preserve">Kriter </t>
  </si>
  <si>
    <t>ev/ebitda isk</t>
  </si>
  <si>
    <t>Per</t>
  </si>
  <si>
    <t>Max</t>
  </si>
  <si>
    <t>Min</t>
  </si>
  <si>
    <t>Total</t>
  </si>
  <si>
    <t>Step</t>
  </si>
  <si>
    <t>Kademeler</t>
  </si>
  <si>
    <t>fdf</t>
  </si>
  <si>
    <t>Mcap mn$</t>
  </si>
  <si>
    <t>Getiri Pot.&lt;0</t>
  </si>
  <si>
    <t>Get.Pot</t>
  </si>
  <si>
    <t>Box</t>
  </si>
  <si>
    <t>Yükselme Potansiyeli Yüksek</t>
  </si>
  <si>
    <t>Kar Büyümesi Tahmini Yüksek</t>
  </si>
  <si>
    <t>Kar Büyümesi Tahmini Düşük.</t>
  </si>
  <si>
    <t>Yükselme Potansiyeli Dusuk</t>
  </si>
  <si>
    <t>fk isk sira araci</t>
  </si>
  <si>
    <t xml:space="preserve">fk isk </t>
  </si>
  <si>
    <t>ev/ebitda isk araci</t>
  </si>
  <si>
    <t>EPS Groth &gt;50 &lt;1000</t>
  </si>
  <si>
    <t>EPS Büy.%</t>
  </si>
  <si>
    <t>Sira 1</t>
  </si>
  <si>
    <t>Sira 2</t>
  </si>
  <si>
    <t>Sira 3</t>
  </si>
  <si>
    <t>Sira 4</t>
  </si>
  <si>
    <t>Sira 5</t>
  </si>
  <si>
    <t>Sira 6</t>
  </si>
  <si>
    <t>Sira 7</t>
  </si>
  <si>
    <t>Sira 8</t>
  </si>
  <si>
    <t>Sira 9</t>
  </si>
  <si>
    <t>Sira 10</t>
  </si>
  <si>
    <t>Sira 11</t>
  </si>
  <si>
    <t>Sira 12</t>
  </si>
  <si>
    <t>Sira 13</t>
  </si>
  <si>
    <t>Sira 14</t>
  </si>
  <si>
    <t>Sira 15</t>
  </si>
  <si>
    <t>Sira 16</t>
  </si>
  <si>
    <t>Sira 17</t>
  </si>
  <si>
    <t>Sira 18</t>
  </si>
  <si>
    <t>Sira 19</t>
  </si>
  <si>
    <t>Sira 20</t>
  </si>
  <si>
    <t>Sira 21</t>
  </si>
  <si>
    <t>Sira 22</t>
  </si>
  <si>
    <t>Sira 23</t>
  </si>
  <si>
    <t>Sira 24</t>
  </si>
  <si>
    <t>Sira 25</t>
  </si>
  <si>
    <t>Sira 26</t>
  </si>
  <si>
    <t>Sira 27</t>
  </si>
  <si>
    <t>Sira 28</t>
  </si>
  <si>
    <t>Sira 29</t>
  </si>
  <si>
    <t>Sira 30</t>
  </si>
  <si>
    <t>Sira 31</t>
  </si>
  <si>
    <t>Sira 32</t>
  </si>
  <si>
    <t>Sira 33</t>
  </si>
  <si>
    <t>Sira 34</t>
  </si>
  <si>
    <t>Sira 35</t>
  </si>
  <si>
    <t>Sira 36</t>
  </si>
  <si>
    <t>Sira 37</t>
  </si>
  <si>
    <t>Sira 38</t>
  </si>
  <si>
    <t>Sira 39</t>
  </si>
  <si>
    <t>Sira 40</t>
  </si>
  <si>
    <t>Sira 41</t>
  </si>
  <si>
    <t>Sira 42</t>
  </si>
  <si>
    <t>Sira 43</t>
  </si>
  <si>
    <t>Sira 44</t>
  </si>
  <si>
    <t>Sira 45</t>
  </si>
  <si>
    <t>Sira 46</t>
  </si>
  <si>
    <t>Sira 47</t>
  </si>
  <si>
    <t>LYB UN Equity</t>
  </si>
  <si>
    <t>AXP UN Equity</t>
  </si>
  <si>
    <t>VZ UN Equity</t>
  </si>
  <si>
    <t>AVGO UW Equity</t>
  </si>
  <si>
    <t>BA UN Equity</t>
  </si>
  <si>
    <t>CAT UN Equity</t>
  </si>
  <si>
    <t>JPM UN Equity</t>
  </si>
  <si>
    <t>CVX UN Equity</t>
  </si>
  <si>
    <t>KO UN Equity</t>
  </si>
  <si>
    <t>ABBV UN Equity</t>
  </si>
  <si>
    <t>DIS UN Equity</t>
  </si>
  <si>
    <t>EXR UN Equity</t>
  </si>
  <si>
    <t>XOM UN Equity</t>
  </si>
  <si>
    <t>PSX UN Equity</t>
  </si>
  <si>
    <t>GE UN Equity</t>
  </si>
  <si>
    <t>HPQ UN Equity</t>
  </si>
  <si>
    <t>HD UN Equity</t>
  </si>
  <si>
    <t>IBM UN Equity</t>
  </si>
  <si>
    <t>CXO UN Equity</t>
  </si>
  <si>
    <t>JNJ UN Equity</t>
  </si>
  <si>
    <t>MCD UN Equity</t>
  </si>
  <si>
    <t>MRK UN Equity</t>
  </si>
  <si>
    <t>MMM UN Equity</t>
  </si>
  <si>
    <t>AWK UN Equity</t>
  </si>
  <si>
    <t>BAC UN Equity</t>
  </si>
  <si>
    <t>BHGE UN Equity</t>
  </si>
  <si>
    <t>PFE UN Equity</t>
  </si>
  <si>
    <t>PG UN Equity</t>
  </si>
  <si>
    <t>T UN Equity</t>
  </si>
  <si>
    <t>TRV UN Equity</t>
  </si>
  <si>
    <t>UTX UN Equity</t>
  </si>
  <si>
    <t>ADI UW Equity</t>
  </si>
  <si>
    <t>WMT UN Equity</t>
  </si>
  <si>
    <t>CSCO UW Equity</t>
  </si>
  <si>
    <t>INTC UW Equity</t>
  </si>
  <si>
    <t>GM UN Equity</t>
  </si>
  <si>
    <t>MSFT UW Equity</t>
  </si>
  <si>
    <t>DG UN Equity</t>
  </si>
  <si>
    <t>KMI UN Equity</t>
  </si>
  <si>
    <t>C UN Equity</t>
  </si>
  <si>
    <t>AIG UN Equity</t>
  </si>
  <si>
    <t>HON UN Equity</t>
  </si>
  <si>
    <t>MO UN Equity</t>
  </si>
  <si>
    <t>HCA UN Equity</t>
  </si>
  <si>
    <t>UAA UN Equity</t>
  </si>
  <si>
    <t>IP UN Equity</t>
  </si>
  <si>
    <t>HPE UN Equity</t>
  </si>
  <si>
    <t>ABT UN Equity</t>
  </si>
  <si>
    <t>AFL UN Equity</t>
  </si>
  <si>
    <t>APD UN Equity</t>
  </si>
  <si>
    <t>RCL UN Equity</t>
  </si>
  <si>
    <t>AEP UN Equity</t>
  </si>
  <si>
    <t>HES UN Equity</t>
  </si>
  <si>
    <t>APC UN Equity</t>
  </si>
  <si>
    <t>AON UN Equity</t>
  </si>
  <si>
    <t>APA UN Equity</t>
  </si>
  <si>
    <t>ADM UN Equity</t>
  </si>
  <si>
    <t>ADP UW Equity</t>
  </si>
  <si>
    <t>VRSK UW Equity</t>
  </si>
  <si>
    <t>AZO UN Equity</t>
  </si>
  <si>
    <t>AVY UN Equity</t>
  </si>
  <si>
    <t>BLL UN Equity</t>
  </si>
  <si>
    <t>BK UN Equity</t>
  </si>
  <si>
    <t>BAX UN Equity</t>
  </si>
  <si>
    <t>BDX UN Equity</t>
  </si>
  <si>
    <t>BRK/B UN Equity</t>
  </si>
  <si>
    <t>BBY UN Equity</t>
  </si>
  <si>
    <t>HRB UN Equity</t>
  </si>
  <si>
    <t>BSX UN Equity</t>
  </si>
  <si>
    <t>BMY UN Equity</t>
  </si>
  <si>
    <t>FBHS UN Equity</t>
  </si>
  <si>
    <t>BF/B UN Equity</t>
  </si>
  <si>
    <t>COG UN Equity</t>
  </si>
  <si>
    <t>CPB UN Equity</t>
  </si>
  <si>
    <t>KSU UN Equity</t>
  </si>
  <si>
    <t>HLT UN Equity</t>
  </si>
  <si>
    <t>CCL UN Equity</t>
  </si>
  <si>
    <t>QRVO UW Equity</t>
  </si>
  <si>
    <t>CTL UN Equity</t>
  </si>
  <si>
    <t>CI UN Equity</t>
  </si>
  <si>
    <t>UDR UN Equity</t>
  </si>
  <si>
    <t>CLX UN Equity</t>
  </si>
  <si>
    <t>CMS UN Equity</t>
  </si>
  <si>
    <t>CL UN Equity</t>
  </si>
  <si>
    <t>CMA UN Equity</t>
  </si>
  <si>
    <t>CAG UN Equity</t>
  </si>
  <si>
    <t>ED UN Equity</t>
  </si>
  <si>
    <t>SLG UN Equity</t>
  </si>
  <si>
    <t>GLW UN Equity</t>
  </si>
  <si>
    <t>CMI UN Equity</t>
  </si>
  <si>
    <t>DHR UN Equity</t>
  </si>
  <si>
    <t>TGT UN Equity</t>
  </si>
  <si>
    <t>DE UN Equity</t>
  </si>
  <si>
    <t>D UN Equity</t>
  </si>
  <si>
    <t>DOV UN Equity</t>
  </si>
  <si>
    <t>DUK UN Equity</t>
  </si>
  <si>
    <t>ETN UN Equity</t>
  </si>
  <si>
    <t>ECL UN Equity</t>
  </si>
  <si>
    <t>PKI UN Equity</t>
  </si>
  <si>
    <t>EMR UN Equity</t>
  </si>
  <si>
    <t>EOG UN Equity</t>
  </si>
  <si>
    <t>ETR UN Equity</t>
  </si>
  <si>
    <t>EFX UN Equity</t>
  </si>
  <si>
    <t>IT UN Equity</t>
  </si>
  <si>
    <t>FDX UN Equity</t>
  </si>
  <si>
    <t>M UN Equity</t>
  </si>
  <si>
    <t>FMC UN Equity</t>
  </si>
  <si>
    <t>F UN Equity</t>
  </si>
  <si>
    <t>NEE UN Equity</t>
  </si>
  <si>
    <t>BEN UN Equity</t>
  </si>
  <si>
    <t>FCX UN Equity</t>
  </si>
  <si>
    <t>GPS UN Equity</t>
  </si>
  <si>
    <t>GD UN Equity</t>
  </si>
  <si>
    <t>GIS UN Equity</t>
  </si>
  <si>
    <t>GPC UN Equity</t>
  </si>
  <si>
    <t>GWW UN Equity</t>
  </si>
  <si>
    <t>HAL UN Equity</t>
  </si>
  <si>
    <t>HOG UN Equity</t>
  </si>
  <si>
    <t>HCP UN Equity</t>
  </si>
  <si>
    <t>HP UN Equity</t>
  </si>
  <si>
    <t>FTV UN Equity</t>
  </si>
  <si>
    <t>HSY UN Equity</t>
  </si>
  <si>
    <t>SYF UN Equity</t>
  </si>
  <si>
    <t>HRL UN Equity</t>
  </si>
  <si>
    <t>AJG UN Equity</t>
  </si>
  <si>
    <t>MDLZ UW Equity</t>
  </si>
  <si>
    <t>CNP UN Equity</t>
  </si>
  <si>
    <t>HUM UN Equity</t>
  </si>
  <si>
    <t>WLTW UW Equity</t>
  </si>
  <si>
    <t>ITW UN Equity</t>
  </si>
  <si>
    <t>IR UN Equity</t>
  </si>
  <si>
    <t>FL UN Equity</t>
  </si>
  <si>
    <t>IPG UN Equity</t>
  </si>
  <si>
    <t>IFF UN Equity</t>
  </si>
  <si>
    <t>JEC UN Equity</t>
  </si>
  <si>
    <t>HBI UN Equity</t>
  </si>
  <si>
    <t>K UN Equity</t>
  </si>
  <si>
    <t>PRGO UN Equity</t>
  </si>
  <si>
    <t>KMB UN Equity</t>
  </si>
  <si>
    <t>KIM UN Equity</t>
  </si>
  <si>
    <t>KSS UN Equity</t>
  </si>
  <si>
    <t>ORCL UN Equity</t>
  </si>
  <si>
    <t>KR UN Equity</t>
  </si>
  <si>
    <t>LEG UN Equity</t>
  </si>
  <si>
    <t>LEN UN Equity</t>
  </si>
  <si>
    <t>LLY UN Equity</t>
  </si>
  <si>
    <t>LB UN Equity</t>
  </si>
  <si>
    <t>CHTR UW Equity</t>
  </si>
  <si>
    <t>LNC UN Equity</t>
  </si>
  <si>
    <t>L UN Equity</t>
  </si>
  <si>
    <t>LOW UN Equity</t>
  </si>
  <si>
    <t>HST UN Equity</t>
  </si>
  <si>
    <t>MMC UN Equity</t>
  </si>
  <si>
    <t>MAS UN Equity</t>
  </si>
  <si>
    <t>SPGI UN Equity</t>
  </si>
  <si>
    <t>MDT UN Equity</t>
  </si>
  <si>
    <t>CVS UN Equity</t>
  </si>
  <si>
    <t>MU UW Equity</t>
  </si>
  <si>
    <t>MSI UN Equity</t>
  </si>
  <si>
    <t>MYL UW Equity</t>
  </si>
  <si>
    <t>LH UN Equity</t>
  </si>
  <si>
    <t>NEM UN Equity</t>
  </si>
  <si>
    <t>FOXA UW Equity</t>
  </si>
  <si>
    <t>NKE UN Equity</t>
  </si>
  <si>
    <t>NI UN Equity</t>
  </si>
  <si>
    <t>NBL UN Equity</t>
  </si>
  <si>
    <t>NSC UN Equity</t>
  </si>
  <si>
    <t>ES UN Equity</t>
  </si>
  <si>
    <t>NOC UN Equity</t>
  </si>
  <si>
    <t>WFC UN Equity</t>
  </si>
  <si>
    <t>NUE UN Equity</t>
  </si>
  <si>
    <t>PVH UN Equity</t>
  </si>
  <si>
    <t>OXY UN Equity</t>
  </si>
  <si>
    <t>OMC UN Equity</t>
  </si>
  <si>
    <t>OKE UN Equity</t>
  </si>
  <si>
    <t>RJF UN Equity</t>
  </si>
  <si>
    <t>PH UN Equity</t>
  </si>
  <si>
    <t>PPL UN Equity</t>
  </si>
  <si>
    <t>EXC UN Equity</t>
  </si>
  <si>
    <t>COP UN Equity</t>
  </si>
  <si>
    <t>PHM UN Equity</t>
  </si>
  <si>
    <t>PNW UN Equity</t>
  </si>
  <si>
    <t>PNC UN Equity</t>
  </si>
  <si>
    <t>PPG UN Equity</t>
  </si>
  <si>
    <t>PGR UN Equity</t>
  </si>
  <si>
    <t>PEG UN Equity</t>
  </si>
  <si>
    <t>RTN UN Equity</t>
  </si>
  <si>
    <t>RHI UN Equity</t>
  </si>
  <si>
    <t>EIX UN Equity</t>
  </si>
  <si>
    <t>SLB UN Equity</t>
  </si>
  <si>
    <t>SCHW UN Equity</t>
  </si>
  <si>
    <t>SHW UN Equity</t>
  </si>
  <si>
    <t>SJM UN Equity</t>
  </si>
  <si>
    <t>SNA UN Equity</t>
  </si>
  <si>
    <t>AME UN Equity</t>
  </si>
  <si>
    <t>SO UN Equity</t>
  </si>
  <si>
    <t>BBT UN Equity</t>
  </si>
  <si>
    <t>LUV UN Equity</t>
  </si>
  <si>
    <t>SWK UN Equity</t>
  </si>
  <si>
    <t>PSA UN Equity</t>
  </si>
  <si>
    <t>STI UN Equity</t>
  </si>
  <si>
    <t>SYY UN Equity</t>
  </si>
  <si>
    <t>TXN UW Equity</t>
  </si>
  <si>
    <t>TXT UN Equity</t>
  </si>
  <si>
    <t>TMO UN Equity</t>
  </si>
  <si>
    <t>TIF UN Equity</t>
  </si>
  <si>
    <t>TJX UN Equity</t>
  </si>
  <si>
    <t>TMK UN Equity</t>
  </si>
  <si>
    <t>TSS UN Equity</t>
  </si>
  <si>
    <t>JCI UN Equity</t>
  </si>
  <si>
    <t>ULTA UW Equity</t>
  </si>
  <si>
    <t>UNP UN Equity</t>
  </si>
  <si>
    <t>UNH UN Equity</t>
  </si>
  <si>
    <t>UNM UN Equity</t>
  </si>
  <si>
    <t>MRO UN Equity</t>
  </si>
  <si>
    <t>VAR UN Equity</t>
  </si>
  <si>
    <t>VTR UN Equity</t>
  </si>
  <si>
    <t>VFC UN Equity</t>
  </si>
  <si>
    <t>VNO UN Equity</t>
  </si>
  <si>
    <t>VMC UN Equity</t>
  </si>
  <si>
    <t>WY UN Equity</t>
  </si>
  <si>
    <t>WHR UN Equity</t>
  </si>
  <si>
    <t>WMB UN Equity</t>
  </si>
  <si>
    <t>WEC UN Equity</t>
  </si>
  <si>
    <t>XRX UN Equity</t>
  </si>
  <si>
    <t>ADBE UW Equity</t>
  </si>
  <si>
    <t>AES UN Equity</t>
  </si>
  <si>
    <t>AMGN UW Equity</t>
  </si>
  <si>
    <t>AAPL UW Equity</t>
  </si>
  <si>
    <t>ADSK UW Equity</t>
  </si>
  <si>
    <t>CTAS UW Equity</t>
  </si>
  <si>
    <t>CMCSA UW Equity</t>
  </si>
  <si>
    <t>TAP UN Equity</t>
  </si>
  <si>
    <t>KLAC UW Equity</t>
  </si>
  <si>
    <t>MAR UW Equity</t>
  </si>
  <si>
    <t>MKC UN Equity</t>
  </si>
  <si>
    <t>JWN UN Equity</t>
  </si>
  <si>
    <t>PCAR UW Equity</t>
  </si>
  <si>
    <t>COST UW Equity</t>
  </si>
  <si>
    <t>SYK UN Equity</t>
  </si>
  <si>
    <t>TSN UN Equity</t>
  </si>
  <si>
    <t>AMAT UW Equity</t>
  </si>
  <si>
    <t>AAL UW Equity</t>
  </si>
  <si>
    <t>CAH UN Equity</t>
  </si>
  <si>
    <t>CELG UW Equity</t>
  </si>
  <si>
    <t>CERN UW Equity</t>
  </si>
  <si>
    <t>CINF UW Equity</t>
  </si>
  <si>
    <t>DHI UN Equity</t>
  </si>
  <si>
    <t>FLS UN Equity</t>
  </si>
  <si>
    <t>EA UW Equity</t>
  </si>
  <si>
    <t>EXPD UW Equity</t>
  </si>
  <si>
    <t>FAST UW Equity</t>
  </si>
  <si>
    <t>MTB UN Equity</t>
  </si>
  <si>
    <t>FISV UW Equity</t>
  </si>
  <si>
    <t>FITB UW Equity</t>
  </si>
  <si>
    <t>GILD UW Equity</t>
  </si>
  <si>
    <t>HAS UW Equity</t>
  </si>
  <si>
    <t>HBAN UW Equity</t>
  </si>
  <si>
    <t>BIIB UW Equity</t>
  </si>
  <si>
    <t>NTRS UW Equity</t>
  </si>
  <si>
    <t>PKG UN Equity</t>
  </si>
  <si>
    <t>PAYX UW Equity</t>
  </si>
  <si>
    <t>PBCT UW Equity</t>
  </si>
  <si>
    <t>QCOM UW Equity</t>
  </si>
  <si>
    <t>ROP UN Equity</t>
  </si>
  <si>
    <t>ROST UW Equity</t>
  </si>
  <si>
    <t>IDXX UW Equity</t>
  </si>
  <si>
    <t>SBUX UW Equity</t>
  </si>
  <si>
    <t>KEY UN Equity</t>
  </si>
  <si>
    <t>STT UN Equity</t>
  </si>
  <si>
    <t>USB UN Equity</t>
  </si>
  <si>
    <t>AOS UN Equity</t>
  </si>
  <si>
    <t>SYMC UW Equity</t>
  </si>
  <si>
    <t>TROW UW Equity</t>
  </si>
  <si>
    <t>WM UN Equity</t>
  </si>
  <si>
    <t>CBS UN Equity</t>
  </si>
  <si>
    <t>AGN UN Equity</t>
  </si>
  <si>
    <t>STZ UN Equity</t>
  </si>
  <si>
    <t>XLNX UW Equity</t>
  </si>
  <si>
    <t>XRAY UW Equity</t>
  </si>
  <si>
    <t>ZION UW Equity</t>
  </si>
  <si>
    <t>ALK UN Equity</t>
  </si>
  <si>
    <t>IVZ UN Equity</t>
  </si>
  <si>
    <t>INTU UW Equity</t>
  </si>
  <si>
    <t>MS UN Equity</t>
  </si>
  <si>
    <t>MCHP UW Equity</t>
  </si>
  <si>
    <t>CB UN Equity</t>
  </si>
  <si>
    <t>HOLX UW Equity</t>
  </si>
  <si>
    <t>CFG UN Equity</t>
  </si>
  <si>
    <t>ORLY UW Equity</t>
  </si>
  <si>
    <t>ALL UN Equity</t>
  </si>
  <si>
    <t>FLIR UW Equity</t>
  </si>
  <si>
    <t>EQR UN Equity</t>
  </si>
  <si>
    <t>BWA UN Equity</t>
  </si>
  <si>
    <t>INCY UW Equity</t>
  </si>
  <si>
    <t>SPG UN Equity</t>
  </si>
  <si>
    <t>EMN UN Equity</t>
  </si>
  <si>
    <t>AVB UN Equity</t>
  </si>
  <si>
    <t>PRU UN Equity</t>
  </si>
  <si>
    <t>UPS UN Equity</t>
  </si>
  <si>
    <t>AIV UN Equity</t>
  </si>
  <si>
    <t>WBA UW Equity</t>
  </si>
  <si>
    <t>MCK UN Equity</t>
  </si>
  <si>
    <t>LMT UN Equity</t>
  </si>
  <si>
    <t>ABC UN Equity</t>
  </si>
  <si>
    <t>COF UN Equity</t>
  </si>
  <si>
    <t>WAT UN Equity</t>
  </si>
  <si>
    <t>DLTR UW Equity</t>
  </si>
  <si>
    <t>DRI UN Equity</t>
  </si>
  <si>
    <t>NTAP UW Equity</t>
  </si>
  <si>
    <t>CTXS UW Equity</t>
  </si>
  <si>
    <t>DXC UN Equity</t>
  </si>
  <si>
    <t>DVA UN Equity</t>
  </si>
  <si>
    <t>HIG UN Equity</t>
  </si>
  <si>
    <t>IRM UN Equity</t>
  </si>
  <si>
    <t>EL UN Equity</t>
  </si>
  <si>
    <t>CDNS UW Equity</t>
  </si>
  <si>
    <t>UHS UN Equity</t>
  </si>
  <si>
    <t>ETFC UW Equity</t>
  </si>
  <si>
    <t>SWKS UW Equity</t>
  </si>
  <si>
    <t>NOV UN Equity</t>
  </si>
  <si>
    <t>DGX UN Equity</t>
  </si>
  <si>
    <t>ATVI UW Equity</t>
  </si>
  <si>
    <t>ROK UN Equity</t>
  </si>
  <si>
    <t>KHC UW Equity</t>
  </si>
  <si>
    <t>AMT UN Equity</t>
  </si>
  <si>
    <t>REGN UW Equity</t>
  </si>
  <si>
    <t>AMZN UW Equity</t>
  </si>
  <si>
    <t>RL UN Equity</t>
  </si>
  <si>
    <t>BXP UN Equity</t>
  </si>
  <si>
    <t>APH UN Equity</t>
  </si>
  <si>
    <t>ARNC UN Equity</t>
  </si>
  <si>
    <t>PXD UN Equity</t>
  </si>
  <si>
    <t>VLO UN Equity</t>
  </si>
  <si>
    <t>SNPS UW Equity</t>
  </si>
  <si>
    <t>WU UN Equity</t>
  </si>
  <si>
    <t>CHRW UW Equity</t>
  </si>
  <si>
    <t>ACN UN Equity</t>
  </si>
  <si>
    <t>TDG UN Equity</t>
  </si>
  <si>
    <t>YUM UN Equity</t>
  </si>
  <si>
    <t>PLD UN Equity</t>
  </si>
  <si>
    <t>FE UN Equity</t>
  </si>
  <si>
    <t>VRSN UW Equity</t>
  </si>
  <si>
    <t>PWR UN Equity</t>
  </si>
  <si>
    <t>HSIC UW Equity</t>
  </si>
  <si>
    <t>AEE UN Equity</t>
  </si>
  <si>
    <t>ANSS UW Equity</t>
  </si>
  <si>
    <t>NVDA UW Equity</t>
  </si>
  <si>
    <t>SEE UN Equity</t>
  </si>
  <si>
    <t>CTSH UW Equity</t>
  </si>
  <si>
    <t>ISRG UW Equity</t>
  </si>
  <si>
    <t>AMG UN Equity</t>
  </si>
  <si>
    <t>RSG UN Equity</t>
  </si>
  <si>
    <t>EBAY UW Equity</t>
  </si>
  <si>
    <t>GS UN Equity</t>
  </si>
  <si>
    <t>SRE UN Equity</t>
  </si>
  <si>
    <t>SBAC UW Equity</t>
  </si>
  <si>
    <t>MCO UN Equity</t>
  </si>
  <si>
    <t>FFIV UW Equity</t>
  </si>
  <si>
    <t>AKAM UW Equity</t>
  </si>
  <si>
    <t>DVN UN Equity</t>
  </si>
  <si>
    <t>GOOGL UW Equity</t>
  </si>
  <si>
    <t>ALLE UN Equity</t>
  </si>
  <si>
    <t>NFLX UW Equity</t>
  </si>
  <si>
    <t>A UN Equity</t>
  </si>
  <si>
    <t>ANTM UN Equity</t>
  </si>
  <si>
    <t>CME UW Equity</t>
  </si>
  <si>
    <t>JNPR UN Equity</t>
  </si>
  <si>
    <t>BLK UN Equity</t>
  </si>
  <si>
    <t>DTE UN Equity</t>
  </si>
  <si>
    <t>NDAQ UW Equity</t>
  </si>
  <si>
    <t>PM UN Equity</t>
  </si>
  <si>
    <t>CRM UN Equity</t>
  </si>
  <si>
    <t>MET UN Equity</t>
  </si>
  <si>
    <t>UA UN Equity</t>
  </si>
  <si>
    <t>CSX UW Equity</t>
  </si>
  <si>
    <t>EW UN Equity</t>
  </si>
  <si>
    <t>AMP UN Equity</t>
  </si>
  <si>
    <t>FTI UN Equity</t>
  </si>
  <si>
    <t>ZBH UN Equity</t>
  </si>
  <si>
    <t>MA UN Equity</t>
  </si>
  <si>
    <t>KMX UN Equity</t>
  </si>
  <si>
    <t>ICE UN Equity</t>
  </si>
  <si>
    <t>FIS UN Equity</t>
  </si>
  <si>
    <t>CMG UN Equity</t>
  </si>
  <si>
    <t>WYNN UW Equity</t>
  </si>
  <si>
    <t>AIZ UN Equity</t>
  </si>
  <si>
    <t>NRG UN Equity</t>
  </si>
  <si>
    <t>MNST UW Equity</t>
  </si>
  <si>
    <t>RF UN Equity</t>
  </si>
  <si>
    <t>MOS UN Equity</t>
  </si>
  <si>
    <t>EXPE UW Equity</t>
  </si>
  <si>
    <t>DISCA UW Equity</t>
  </si>
  <si>
    <t>CF UN Equity</t>
  </si>
  <si>
    <t>VIAB UW Equity</t>
  </si>
  <si>
    <t>GOOG UW Equity</t>
  </si>
  <si>
    <t>TEL UN Equity</t>
  </si>
  <si>
    <t>COO UN Equity</t>
  </si>
  <si>
    <t>DFS UN Equity</t>
  </si>
  <si>
    <t>TRIP UW Equity</t>
  </si>
  <si>
    <t>V UN Equity</t>
  </si>
  <si>
    <t>MAA UN Equity</t>
  </si>
  <si>
    <t>XYL UN Equity</t>
  </si>
  <si>
    <t>MPC UN Equity</t>
  </si>
  <si>
    <t>TSCO UW Equity</t>
  </si>
  <si>
    <t>RMD UN Equity</t>
  </si>
  <si>
    <t>MTD UN Equity</t>
  </si>
  <si>
    <t>ALB UN Equity</t>
  </si>
  <si>
    <t>ESS UN Equity</t>
  </si>
  <si>
    <t>O UN Equity</t>
  </si>
  <si>
    <t>STX UW Equity</t>
  </si>
  <si>
    <t>WRK UN Equity</t>
  </si>
  <si>
    <t>WDC UW Equity</t>
  </si>
  <si>
    <t>CHD UN Equity</t>
  </si>
  <si>
    <t>DRE UN Equity</t>
  </si>
  <si>
    <t>FRT UN Equity</t>
  </si>
  <si>
    <t>MGM UN Equity</t>
  </si>
  <si>
    <t>FOX UW Equity</t>
  </si>
  <si>
    <t>JBHT UW Equity</t>
  </si>
  <si>
    <t>LRCX UW Equity</t>
  </si>
  <si>
    <t>MHK UN Equity</t>
  </si>
  <si>
    <t>PNR UN Equity</t>
  </si>
  <si>
    <t>VRTX UW Equity</t>
  </si>
  <si>
    <t>FB UW Equity</t>
  </si>
  <si>
    <t>URI UN Equity</t>
  </si>
  <si>
    <t>ARE UN Equity</t>
  </si>
  <si>
    <t>DAL UN Equity</t>
  </si>
  <si>
    <t>NWS UW Equity</t>
  </si>
  <si>
    <t>CNC UN Equity</t>
  </si>
  <si>
    <t>MAC UN Equity</t>
  </si>
  <si>
    <t>MLM UN Equity</t>
  </si>
  <si>
    <t>PYPL UW Equity</t>
  </si>
  <si>
    <t>COTY UN Equity</t>
  </si>
  <si>
    <t>DISH UW Equity</t>
  </si>
  <si>
    <t>ALXN UW Equity</t>
  </si>
  <si>
    <t>RE UN Equity</t>
  </si>
  <si>
    <t>NWSA UW Equity</t>
  </si>
  <si>
    <t>GPN UN Equity</t>
  </si>
  <si>
    <t>CCI UN Equity</t>
  </si>
  <si>
    <t>AAP UN Equity</t>
  </si>
  <si>
    <t>ALGN UW Equity</t>
  </si>
  <si>
    <t>ILMN UW Equity</t>
  </si>
  <si>
    <t>ADS UN Equity</t>
  </si>
  <si>
    <t>LKQ UW Equity</t>
  </si>
  <si>
    <t>NLSN UN Equity</t>
  </si>
  <si>
    <t>GRMN UW Equity</t>
  </si>
  <si>
    <t>XEC UN Equity</t>
  </si>
  <si>
    <t>ZTS UN Equity</t>
  </si>
  <si>
    <t>DLR UN Equity</t>
  </si>
  <si>
    <t>EQIX UW Equity</t>
  </si>
  <si>
    <t>DISCK UW Equity</t>
  </si>
  <si>
    <t>ALV GY Equity</t>
  </si>
  <si>
    <t>RWE GY Equity</t>
  </si>
  <si>
    <t>BAYN GY Equity</t>
  </si>
  <si>
    <t>BMW GY Equity</t>
  </si>
  <si>
    <t>DBK GY Equity</t>
  </si>
  <si>
    <t>BAS GY Equity</t>
  </si>
  <si>
    <t>HEN3 GY Equity</t>
  </si>
  <si>
    <t>LIN GY Equity</t>
  </si>
  <si>
    <t>LHA GY Equity</t>
  </si>
  <si>
    <t>SIE GY Equity</t>
  </si>
  <si>
    <t>VOW3 GY Equity</t>
  </si>
  <si>
    <t>EOAN GY Equity</t>
  </si>
  <si>
    <t>BEI GY Equity</t>
  </si>
  <si>
    <t>HEI GY Equity</t>
  </si>
  <si>
    <t>MUV2 GY Equity</t>
  </si>
  <si>
    <t>FRE GY Equity</t>
  </si>
  <si>
    <t>SAP GY Equity</t>
  </si>
  <si>
    <t>MRK GY Equity</t>
  </si>
  <si>
    <t>ADS GY Equity</t>
  </si>
  <si>
    <t>DTE GY Equity</t>
  </si>
  <si>
    <t>DPW GY Equity</t>
  </si>
  <si>
    <t>FME GY Equity</t>
  </si>
  <si>
    <t>DAI GY Equity</t>
  </si>
  <si>
    <t>TKA GY Equity</t>
  </si>
  <si>
    <t>IFX GY Equity</t>
  </si>
  <si>
    <t>DB1 GY Equity</t>
  </si>
  <si>
    <t>VNA GY Equity</t>
  </si>
  <si>
    <t>CON GY Equity</t>
  </si>
  <si>
    <t>OR FP Equity</t>
  </si>
  <si>
    <t>DG FP Equity</t>
  </si>
  <si>
    <t>FP FP Equity</t>
  </si>
  <si>
    <t>AI FP Equity</t>
  </si>
  <si>
    <t>CS FP Equity</t>
  </si>
  <si>
    <t>BNP FP Equity</t>
  </si>
  <si>
    <t>BN FP Equity</t>
  </si>
  <si>
    <t>CAP FP Equity</t>
  </si>
  <si>
    <t>CA FP Equity</t>
  </si>
  <si>
    <t>SGO FP Equity</t>
  </si>
  <si>
    <t>AC FP Equity</t>
  </si>
  <si>
    <t>VIV FP Equity</t>
  </si>
  <si>
    <t>MC FP Equity</t>
  </si>
  <si>
    <t>ML FP Equity</t>
  </si>
  <si>
    <t>KER FP Equity</t>
  </si>
  <si>
    <t>UG FP Equity</t>
  </si>
  <si>
    <t>PUB FP Equity</t>
  </si>
  <si>
    <t>RNO FP Equity</t>
  </si>
  <si>
    <t>SW FP Equity</t>
  </si>
  <si>
    <t>SAF FP Equity</t>
  </si>
  <si>
    <t>FTI FP Equity</t>
  </si>
  <si>
    <t>ENGI FP Equity</t>
  </si>
  <si>
    <t>ORA FP Equity</t>
  </si>
  <si>
    <t>MT NA Equity</t>
  </si>
  <si>
    <t>EN FP Equity</t>
  </si>
  <si>
    <t>VIE FP Equity</t>
  </si>
  <si>
    <t>SAN FP Equity</t>
  </si>
  <si>
    <t>GLE FP Equity</t>
  </si>
  <si>
    <t>SU FP Equity</t>
  </si>
  <si>
    <t>AIR FP Equity</t>
  </si>
  <si>
    <t>LR FP Equity</t>
  </si>
  <si>
    <t>ACA FP Equity</t>
  </si>
  <si>
    <t>ATO FP Equity</t>
  </si>
  <si>
    <t>RI FP Equity</t>
  </si>
  <si>
    <t>STM FP Equity</t>
  </si>
  <si>
    <t>HSBA LN Equity</t>
  </si>
  <si>
    <t>BATS LN Equity</t>
  </si>
  <si>
    <t>RDSA LN Equity</t>
  </si>
  <si>
    <t>BP/ LN Equity</t>
  </si>
  <si>
    <t>RDSB LN Equity</t>
  </si>
  <si>
    <t>GSK LN Equity</t>
  </si>
  <si>
    <t>AZN LN Equity</t>
  </si>
  <si>
    <t>DGE LN Equity</t>
  </si>
  <si>
    <t>VOD LN Equity</t>
  </si>
  <si>
    <t>ULVR LN Equity</t>
  </si>
  <si>
    <t>PRU LN Equity</t>
  </si>
  <si>
    <t>LLOY LN Equity</t>
  </si>
  <si>
    <t>GLEN LN Equity</t>
  </si>
  <si>
    <t>RIO LN Equity</t>
  </si>
  <si>
    <t>RB/ LN Equity</t>
  </si>
  <si>
    <t>BARC LN Equity</t>
  </si>
  <si>
    <t>NG/ LN Equity</t>
  </si>
  <si>
    <t>IMB LN Equity</t>
  </si>
  <si>
    <t>CPG LN Equity</t>
  </si>
  <si>
    <t>CRH LN Equity</t>
  </si>
  <si>
    <t>BT/A LN Equity</t>
  </si>
  <si>
    <t>AV/ LN Equity</t>
  </si>
  <si>
    <t>STAN LN Equity</t>
  </si>
  <si>
    <t>BA/ LN Equity</t>
  </si>
  <si>
    <t>REL LN Equity</t>
  </si>
  <si>
    <t>WPP LN Equity</t>
  </si>
  <si>
    <t>AAL LN Equity</t>
  </si>
  <si>
    <t>LGEN LN Equity</t>
  </si>
  <si>
    <t>TSCO LN Equity</t>
  </si>
  <si>
    <t>RR/ LN Equity</t>
  </si>
  <si>
    <t>EXPN LN Equity</t>
  </si>
  <si>
    <t>SSE LN Equity</t>
  </si>
  <si>
    <t>FERG LN Equity</t>
  </si>
  <si>
    <t>SN/ LN Equity</t>
  </si>
  <si>
    <t>LSE LN Equity</t>
  </si>
  <si>
    <t>ABF LN Equity</t>
  </si>
  <si>
    <t>SLA LN Equity</t>
  </si>
  <si>
    <t>IAG LN Equity</t>
  </si>
  <si>
    <t>MCRO LN Equity</t>
  </si>
  <si>
    <t>CNA LN Equity</t>
  </si>
  <si>
    <t>AHT LN Equity</t>
  </si>
  <si>
    <t>CCL LN Equity</t>
  </si>
  <si>
    <t>III LN Equity</t>
  </si>
  <si>
    <t>RBS LN Equity</t>
  </si>
  <si>
    <t>PSN LN Equity</t>
  </si>
  <si>
    <t>ITRK LN Equity</t>
  </si>
  <si>
    <t>BRBY LN Equity</t>
  </si>
  <si>
    <t>SGE LN Equity</t>
  </si>
  <si>
    <t>IHG LN Equity</t>
  </si>
  <si>
    <t>BNZL LN Equity</t>
  </si>
  <si>
    <t>WTB LN Equity</t>
  </si>
  <si>
    <t>LAND LN Equity</t>
  </si>
  <si>
    <t>NXT LN Equity</t>
  </si>
  <si>
    <t>MNDI LN Equity</t>
  </si>
  <si>
    <t>BDEV LN Equity</t>
  </si>
  <si>
    <t>KGF LN Equity</t>
  </si>
  <si>
    <t>TW/ LN Equity</t>
  </si>
  <si>
    <t>ITV LN Equity</t>
  </si>
  <si>
    <t>DCC LN Equity</t>
  </si>
  <si>
    <t>JMAT LN Equity</t>
  </si>
  <si>
    <t>BLND LN Equity</t>
  </si>
  <si>
    <t>RSA LN Equity</t>
  </si>
  <si>
    <t>SMIN LN Equity</t>
  </si>
  <si>
    <t>SMT LN Equity</t>
  </si>
  <si>
    <t>STJ LN Equity</t>
  </si>
  <si>
    <t>TUI LN Equity</t>
  </si>
  <si>
    <t>UU/ LN Equity</t>
  </si>
  <si>
    <t>INF LN Equity</t>
  </si>
  <si>
    <t>RTO LN Equity</t>
  </si>
  <si>
    <t>MKS LN Equity</t>
  </si>
  <si>
    <t>PSON LN Equity</t>
  </si>
  <si>
    <t>SGRO LN Equity</t>
  </si>
  <si>
    <t>DLG LN Equity</t>
  </si>
  <si>
    <t>CCH LN Equity</t>
  </si>
  <si>
    <t>SKG LN Equity</t>
  </si>
  <si>
    <t>SVT LN Equity</t>
  </si>
  <si>
    <t>MRW LN Equity</t>
  </si>
  <si>
    <t>BKG LN Equity</t>
  </si>
  <si>
    <t>CRDA LN Equity</t>
  </si>
  <si>
    <t>SBRY LN Equity</t>
  </si>
  <si>
    <t>SDR LN Equity</t>
  </si>
  <si>
    <t>ADM LN Equity</t>
  </si>
  <si>
    <t>HL/ LN Equity</t>
  </si>
  <si>
    <t>ANTO LN Equity</t>
  </si>
  <si>
    <t>FRES LN Equity</t>
  </si>
  <si>
    <t>NMC LN Equity</t>
  </si>
  <si>
    <t>Ulke</t>
  </si>
  <si>
    <t>Fransa</t>
  </si>
  <si>
    <t>Ingiltere</t>
  </si>
  <si>
    <t>lookupno</t>
  </si>
  <si>
    <t>SAT Önerilerinin Yuzdesi Toplama Gore Fazla</t>
  </si>
  <si>
    <t>AL Önerilerinin Yuzdesi Toplama Gore Fazla</t>
  </si>
  <si>
    <t>Toplam</t>
  </si>
  <si>
    <t>Oneri Veren Analist Sayisi</t>
  </si>
  <si>
    <t>Fiyat/Kazanc Orani</t>
  </si>
  <si>
    <t>Firma Deger/FAVOK</t>
  </si>
  <si>
    <t>itibari ile güncellenmiştir.</t>
  </si>
  <si>
    <t>Getiri Potansiyeli &lt;%0</t>
  </si>
  <si>
    <t>Ulke:</t>
  </si>
  <si>
    <t>TOPLAM</t>
  </si>
  <si>
    <t>Tip</t>
  </si>
  <si>
    <t>Aralık</t>
  </si>
  <si>
    <t>SECURITY_NAME</t>
  </si>
  <si>
    <t>Adi</t>
  </si>
  <si>
    <t>Sablon:</t>
  </si>
  <si>
    <t xml:space="preserve">Medyan Hedef Fiyata Gore </t>
  </si>
  <si>
    <t>Yukselme Pot.</t>
  </si>
  <si>
    <t>Dusus pot.</t>
  </si>
  <si>
    <t>Tahmini Temettu Verimi</t>
  </si>
  <si>
    <t>Bu Orandan Az Olanlar</t>
  </si>
  <si>
    <t>Kar Buyumesi</t>
  </si>
  <si>
    <t>Asagidaki Kriterler ile Yatirim Tercihinize Uygun Secim Yapabilirsiniz.</t>
  </si>
  <si>
    <t>Özet tabloda piyasa ve şirket F/K tahminlerine göre ucuz ve pahalılığı belirlenen kriterlerden fazla ve az olan hisseler birlikte listelenmiştir. Tamamı aşağıdaki tabloda görüntülenmektedir.</t>
  </si>
  <si>
    <t>Özet tabloda piyasa ve şirket FD/FAVÖK tahminlerine göre ucuz ve pahalılığı belirlenen kriterlerden fazla ve az olan hisseler birlikte listelenmiştir. Tamamı aşağıdaki tabloda görüntülenmektedir.</t>
  </si>
  <si>
    <t>Özet tabloda tahmini temettü verimi belirlenen kriterlerden büyük ve küçük olanlar birlikte listelenmiştir. Tamamı aşağıdaki tabloda görüntülenmektedir.</t>
  </si>
  <si>
    <t>Özet tabloda tahmini hisse başı kar büyümesi belirlenen kriterlerden büyük ve küçük olanlar birlikte listelenmiştir. Tamamı aşağıdaki tabloda görüntülenmektedir.</t>
  </si>
  <si>
    <t>Özet tabloda piyasa medyanına göre getiri potansiyeli belirlenen kriterden büyük (AL) ve belirlenen ikinci kriterden küçük (SAT) olan hisseler birlikte listelenmiştir. Tamamı aşağıdaki tabloda görüntülenmektedir.</t>
  </si>
  <si>
    <t>AL-SAT Oneri Sayisinin Toplam Oneri Sayisina Orani %</t>
  </si>
  <si>
    <t>AL Onerileri Toplam Onerilerin % kaçı</t>
  </si>
  <si>
    <t>SAT Onerileri Toplam Onerilerin % kaçı</t>
  </si>
  <si>
    <t>Özet tabloda AL ve SAT öneri sayıları toplamın belirlenen yüzdesinden fazla olan hisseler birlikte listenmiştir. Tamamı aşağıdaki tabloda görüntülenmektedir.</t>
  </si>
  <si>
    <t>Sirket Tahmini FD/FAVOK - Piyasa FD/FAVOK Karşılaştırması</t>
  </si>
  <si>
    <t>Sirket Tahmini F/K - Piyasa F/K  Karşılaştırması</t>
  </si>
  <si>
    <t>Bu Oranlar Arasinda ve</t>
  </si>
  <si>
    <t>Get.Pot.%</t>
  </si>
  <si>
    <t>Piy.Deg.mn$</t>
  </si>
  <si>
    <t>Get pot.%</t>
  </si>
  <si>
    <t>Tem.Ver.%</t>
  </si>
  <si>
    <t>Piy.Deg $</t>
  </si>
  <si>
    <t>Global Alfa Avcısı</t>
  </si>
  <si>
    <t>SPX Index</t>
  </si>
  <si>
    <t>DAX Index</t>
  </si>
  <si>
    <t>CAC Index</t>
  </si>
  <si>
    <t>UKX Index</t>
  </si>
  <si>
    <t>Iskonto (Ucuzluk) orani %</t>
  </si>
  <si>
    <t>Prim (Pahalilik) orani %</t>
  </si>
  <si>
    <t>Tanıtım videosu:</t>
  </si>
  <si>
    <t>*Kaynak:Bloomberg</t>
  </si>
  <si>
    <t>AGHOL TI Equity</t>
  </si>
  <si>
    <t>Ahmet Toker</t>
  </si>
  <si>
    <t>19Y</t>
  </si>
  <si>
    <t>2019T</t>
  </si>
  <si>
    <t>GICS_SECTOR_NAME</t>
  </si>
  <si>
    <t>20Y</t>
  </si>
  <si>
    <t>2020T</t>
  </si>
  <si>
    <t>2019 yılı F/K tahminine göre pahalı</t>
  </si>
  <si>
    <t>2019 yılı FD/FAVÖK tahminine göre pahalı</t>
  </si>
  <si>
    <t>2019 yılı F/K tahminine göre ucuz</t>
  </si>
  <si>
    <t>2019 yılı FD/FAVÖK tahminine göre ucuz</t>
  </si>
  <si>
    <t>2019 FK</t>
  </si>
  <si>
    <t>ALBRK TI Equity</t>
  </si>
  <si>
    <t>CEMAS TI Equity</t>
  </si>
  <si>
    <t>DGKLB TI Equity</t>
  </si>
  <si>
    <t>ENJSA TI Equity</t>
  </si>
  <si>
    <t>GENTS TI Equity</t>
  </si>
  <si>
    <t>GEREL TI Equity</t>
  </si>
  <si>
    <t>HEKTS TI Equity</t>
  </si>
  <si>
    <t>HURGZ TI Equity</t>
  </si>
  <si>
    <t>IEYHO TI Equity</t>
  </si>
  <si>
    <t>IHLGM TI Equity</t>
  </si>
  <si>
    <t>ISDMR TI Equity</t>
  </si>
  <si>
    <t>ISFIN TI Equity</t>
  </si>
  <si>
    <t>ITTFH TI Equity</t>
  </si>
  <si>
    <t>MPARK TI Equity</t>
  </si>
  <si>
    <t>NTHOL TI Equity</t>
  </si>
  <si>
    <t>POLHO TI Equity</t>
  </si>
  <si>
    <t>SOKM TI Equity</t>
  </si>
  <si>
    <t>ABMD UW Equity</t>
  </si>
  <si>
    <t>AMD UW Equity</t>
  </si>
  <si>
    <t>ANET UN Equity</t>
  </si>
  <si>
    <t>APTV UN Equity</t>
  </si>
  <si>
    <t>BKNG UW Equity</t>
  </si>
  <si>
    <t>BR UN Equity</t>
  </si>
  <si>
    <t>CBOE UF Equity</t>
  </si>
  <si>
    <t>CBRE UN Equity</t>
  </si>
  <si>
    <t>CPRT UW Equity</t>
  </si>
  <si>
    <t>EVRG UN Equity</t>
  </si>
  <si>
    <t>FLT UN Equity</t>
  </si>
  <si>
    <t>FTNT UW Equity</t>
  </si>
  <si>
    <t>HFC UN Equity</t>
  </si>
  <si>
    <t>HII UN Equity</t>
  </si>
  <si>
    <t>IPGP UW Equity</t>
  </si>
  <si>
    <t>IQV UN Equity</t>
  </si>
  <si>
    <t>JEF UN Equity</t>
  </si>
  <si>
    <t>JKHY UW Equity</t>
  </si>
  <si>
    <t>KEYS UN Equity</t>
  </si>
  <si>
    <t>LIN UN Equity</t>
  </si>
  <si>
    <t>MSCI UN Equity</t>
  </si>
  <si>
    <t>NCLH UN Equity</t>
  </si>
  <si>
    <t>NKTR UW Equity</t>
  </si>
  <si>
    <t>PEP UW Equity</t>
  </si>
  <si>
    <t>PFG UW Equity</t>
  </si>
  <si>
    <t>REG UW Equity</t>
  </si>
  <si>
    <t>ROL UN Equity</t>
  </si>
  <si>
    <t>SIVB UW Equity</t>
  </si>
  <si>
    <t>TPR UN Equity</t>
  </si>
  <si>
    <t>TTWO UW Equity</t>
  </si>
  <si>
    <t>TWTR UN Equity</t>
  </si>
  <si>
    <t>UAL UW Equity</t>
  </si>
  <si>
    <t>WCG UN Equity</t>
  </si>
  <si>
    <t>WELL UN Equity</t>
  </si>
  <si>
    <t>XEL UW Equity</t>
  </si>
  <si>
    <t>1COV GY Equity</t>
  </si>
  <si>
    <t>WDI GY Equity</t>
  </si>
  <si>
    <t>DSY FP Equity</t>
  </si>
  <si>
    <t>EL FP Equity</t>
  </si>
  <si>
    <t>RMS FP Equity</t>
  </si>
  <si>
    <t>URW NA Equity</t>
  </si>
  <si>
    <t>EVR LN Equity</t>
  </si>
  <si>
    <t>HLMA LN Equity</t>
  </si>
  <si>
    <t>JE/ LN Equity</t>
  </si>
  <si>
    <t>MRO LN Equity</t>
  </si>
  <si>
    <t>OCDO LN Equity</t>
  </si>
  <si>
    <t>RMV LN Equity</t>
  </si>
  <si>
    <t>SMDS LN Equity</t>
  </si>
  <si>
    <t>Kanada</t>
  </si>
  <si>
    <t>SPTSX Index</t>
  </si>
  <si>
    <t>SLF CT Equity</t>
  </si>
  <si>
    <t>ENGH CT Equity</t>
  </si>
  <si>
    <t>HR-U CT Equity</t>
  </si>
  <si>
    <t>IVN CT Equity</t>
  </si>
  <si>
    <t>ZZZ CT Equity</t>
  </si>
  <si>
    <t>WFT CT Equity</t>
  </si>
  <si>
    <t>BAM/A CT Equity</t>
  </si>
  <si>
    <t>SAP CT Equity</t>
  </si>
  <si>
    <t>PPL CT Equity</t>
  </si>
  <si>
    <t>SES CT Equity</t>
  </si>
  <si>
    <t>RBA CT Equity</t>
  </si>
  <si>
    <t>VII CT Equity</t>
  </si>
  <si>
    <t>GIL CT Equity</t>
  </si>
  <si>
    <t>DSG CT Equity</t>
  </si>
  <si>
    <t>RCH CT Equity</t>
  </si>
  <si>
    <t>INE CT Equity</t>
  </si>
  <si>
    <t>MFC CT Equity</t>
  </si>
  <si>
    <t>EFN CT Equity</t>
  </si>
  <si>
    <t>FSV CT Equity</t>
  </si>
  <si>
    <t>CP CT Equity</t>
  </si>
  <si>
    <t>HSE CT Equity</t>
  </si>
  <si>
    <t>BTE CT Equity</t>
  </si>
  <si>
    <t>CPG CT Equity</t>
  </si>
  <si>
    <t>TCN CT Equity</t>
  </si>
  <si>
    <t>SIA CT Equity</t>
  </si>
  <si>
    <t>CG CT Equity</t>
  </si>
  <si>
    <t>HEXO CT Equity</t>
  </si>
  <si>
    <t>AD CT Equity</t>
  </si>
  <si>
    <t>IFC CT Equity</t>
  </si>
  <si>
    <t>WN CT Equity</t>
  </si>
  <si>
    <t>IAG CT Equity</t>
  </si>
  <si>
    <t>TRST CT Equity</t>
  </si>
  <si>
    <t>MEG CT Equity</t>
  </si>
  <si>
    <t>H CT Equity</t>
  </si>
  <si>
    <t>PSK CT Equity</t>
  </si>
  <si>
    <t>CCO CT Equity</t>
  </si>
  <si>
    <t>TRQ CT Equity</t>
  </si>
  <si>
    <t>CFP CT Equity</t>
  </si>
  <si>
    <t>NTR CT Equity</t>
  </si>
  <si>
    <t>CAS CT Equity</t>
  </si>
  <si>
    <t>RNW CT Equity</t>
  </si>
  <si>
    <t>IFP CT Equity</t>
  </si>
  <si>
    <t>BCB CT Equity</t>
  </si>
  <si>
    <t>BIP-U CT Equity</t>
  </si>
  <si>
    <t>WPK CT Equity</t>
  </si>
  <si>
    <t>FNV CT Equity</t>
  </si>
  <si>
    <t>CVE CT Equity</t>
  </si>
  <si>
    <t>KL CT Equity</t>
  </si>
  <si>
    <t>NWH-U CT Equity</t>
  </si>
  <si>
    <t>PVG CT Equity</t>
  </si>
  <si>
    <t>EMP/A CT Equity</t>
  </si>
  <si>
    <t>L CT Equity</t>
  </si>
  <si>
    <t>MRU CT Equity</t>
  </si>
  <si>
    <t>TOU CT Equity</t>
  </si>
  <si>
    <t>BMO CT Equity</t>
  </si>
  <si>
    <t>BNS CT Equity</t>
  </si>
  <si>
    <t>NXE CT Equity</t>
  </si>
  <si>
    <t>CM CT Equity</t>
  </si>
  <si>
    <t>CWB CT Equity</t>
  </si>
  <si>
    <t>LB CT Equity</t>
  </si>
  <si>
    <t>NA CT Equity</t>
  </si>
  <si>
    <t>TD CT Equity</t>
  </si>
  <si>
    <t>TSGI CT Equity</t>
  </si>
  <si>
    <t>APHA CT Equity</t>
  </si>
  <si>
    <t>OR CT Equity</t>
  </si>
  <si>
    <t>TOG CT Equity</t>
  </si>
  <si>
    <t>X CT Equity</t>
  </si>
  <si>
    <t>ESI CT Equity</t>
  </si>
  <si>
    <t>SSL CT Equity</t>
  </si>
  <si>
    <t>ERO CT Equity</t>
  </si>
  <si>
    <t>PXT CT Equity</t>
  </si>
  <si>
    <t>BLX CT Equity</t>
  </si>
  <si>
    <t>MIC CT Equity</t>
  </si>
  <si>
    <t>CHE-U CT Equity</t>
  </si>
  <si>
    <t>MX CT Equity</t>
  </si>
  <si>
    <t>QSR CT Equity</t>
  </si>
  <si>
    <t>CSU CT Equity</t>
  </si>
  <si>
    <t>SU CT Equity</t>
  </si>
  <si>
    <t>ECN CT Equity</t>
  </si>
  <si>
    <t>PKI CT Equity</t>
  </si>
  <si>
    <t>GUD CT Equity</t>
  </si>
  <si>
    <t>MSI CT Equity</t>
  </si>
  <si>
    <t>GOOS CT Equity</t>
  </si>
  <si>
    <t>LUN CT Equity</t>
  </si>
  <si>
    <t>BYD-U CT Equity</t>
  </si>
  <si>
    <t>CRON CT Equity</t>
  </si>
  <si>
    <t>NG CT Equity</t>
  </si>
  <si>
    <t>KEL CT Equity</t>
  </si>
  <si>
    <t>ARE CT Equity</t>
  </si>
  <si>
    <t>KXS CT Equity</t>
  </si>
  <si>
    <t>ACO/X CT Equity</t>
  </si>
  <si>
    <t>TFII CT Equity</t>
  </si>
  <si>
    <t>AFN CT Equity</t>
  </si>
  <si>
    <t>SJ CT Equity</t>
  </si>
  <si>
    <t>RY CT Equity</t>
  </si>
  <si>
    <t>CRR-U CT Equity</t>
  </si>
  <si>
    <t>RUS CT Equity</t>
  </si>
  <si>
    <t>STN CT Equity</t>
  </si>
  <si>
    <t>TCL/A CT Equity</t>
  </si>
  <si>
    <t>HCG CT Equity</t>
  </si>
  <si>
    <t>GTE CT Equity</t>
  </si>
  <si>
    <t>HBC CT Equity</t>
  </si>
  <si>
    <t>LNR CT Equity</t>
  </si>
  <si>
    <t>KMP-U CT Equity</t>
  </si>
  <si>
    <t>NWC CT Equity</t>
  </si>
  <si>
    <t>CLS CT Equity</t>
  </si>
  <si>
    <t>SMF CT Equity</t>
  </si>
  <si>
    <t>SCL CT Equity</t>
  </si>
  <si>
    <t>SSRM CT Equity</t>
  </si>
  <si>
    <t>CHP-U CT Equity</t>
  </si>
  <si>
    <t>BB CT Equity</t>
  </si>
  <si>
    <t>GRT-U CT Equity</t>
  </si>
  <si>
    <t>TIH CT Equity</t>
  </si>
  <si>
    <t>FR CT Equity</t>
  </si>
  <si>
    <t>CIGI CT Equity</t>
  </si>
  <si>
    <t>CCA CT Equity</t>
  </si>
  <si>
    <t>FCR CT Equity</t>
  </si>
  <si>
    <t>FM CT Equity</t>
  </si>
  <si>
    <t>PSI CT Equity</t>
  </si>
  <si>
    <t>RCI/B CT Equity</t>
  </si>
  <si>
    <t>SHOP CT Equity</t>
  </si>
  <si>
    <t>MTL CT Equity</t>
  </si>
  <si>
    <t>NFI CT Equity</t>
  </si>
  <si>
    <t>MFI CT Equity</t>
  </si>
  <si>
    <t>HBM CT Equity</t>
  </si>
  <si>
    <t>LIF CT Equity</t>
  </si>
  <si>
    <t>D-U CT Equity</t>
  </si>
  <si>
    <t>CCL/B CT Equity</t>
  </si>
  <si>
    <t>EXE CT Equity</t>
  </si>
  <si>
    <t>SPB CT Equity</t>
  </si>
  <si>
    <t>FRU CT Equity</t>
  </si>
  <si>
    <t>ECA CT Equity</t>
  </si>
  <si>
    <t>WTE CT Equity</t>
  </si>
  <si>
    <t>NPI CT Equity</t>
  </si>
  <si>
    <t>CAR-U CT Equity</t>
  </si>
  <si>
    <t>IPL CT Equity</t>
  </si>
  <si>
    <t>PEY CT Equity</t>
  </si>
  <si>
    <t>AQN CT Equity</t>
  </si>
  <si>
    <t>DRG-U CT Equity</t>
  </si>
  <si>
    <t>SRU-U CT Equity</t>
  </si>
  <si>
    <t>ASR CT Equity</t>
  </si>
  <si>
    <t>PAAS CT Equity</t>
  </si>
  <si>
    <t>ALA CT Equity</t>
  </si>
  <si>
    <t>AIF CT Equity</t>
  </si>
  <si>
    <t>CUF-U CT Equity</t>
  </si>
  <si>
    <t>WJA CT Equity</t>
  </si>
  <si>
    <t>EMA CT Equity</t>
  </si>
  <si>
    <t>SMU-U CT Equity</t>
  </si>
  <si>
    <t>BIR CT Equity</t>
  </si>
  <si>
    <t>TXG CT Equity</t>
  </si>
  <si>
    <t>WCN CT Equity</t>
  </si>
  <si>
    <t>NVU-U CT Equity</t>
  </si>
  <si>
    <t>AP-U CT Equity</t>
  </si>
  <si>
    <t>KEY CT Equity</t>
  </si>
  <si>
    <t>PWF CT Equity</t>
  </si>
  <si>
    <t>NVA CT Equity</t>
  </si>
  <si>
    <t>ABX CT Equity</t>
  </si>
  <si>
    <t>CGX CT Equity</t>
  </si>
  <si>
    <t>BCE CT Equity</t>
  </si>
  <si>
    <t>CSH-U CT Equity</t>
  </si>
  <si>
    <t>PBH CT Equity</t>
  </si>
  <si>
    <t>CHR CT Equity</t>
  </si>
  <si>
    <t>AX-U CT Equity</t>
  </si>
  <si>
    <t>DGC CT Equity</t>
  </si>
  <si>
    <t>TRP CT Equity</t>
  </si>
  <si>
    <t>OGC CT Equity</t>
  </si>
  <si>
    <t>EFX CT Equity</t>
  </si>
  <si>
    <t>BTO CT Equity</t>
  </si>
  <si>
    <t>BHC CT Equity</t>
  </si>
  <si>
    <t>DOL CT Equity</t>
  </si>
  <si>
    <t>CPX CT Equity</t>
  </si>
  <si>
    <t>ELD CT Equity</t>
  </si>
  <si>
    <t>ONEX CT Equity</t>
  </si>
  <si>
    <t>IMO CT Equity</t>
  </si>
  <si>
    <t>AC CT Equity</t>
  </si>
  <si>
    <t>ATA CT Equity</t>
  </si>
  <si>
    <t>BEP-U CT Equity</t>
  </si>
  <si>
    <t>EDV CT Equity</t>
  </si>
  <si>
    <t>EIF CT Equity</t>
  </si>
  <si>
    <t>ATD/B CT Equity</t>
  </si>
  <si>
    <t>BPY-U CT Equity</t>
  </si>
  <si>
    <t>AEM CT Equity</t>
  </si>
  <si>
    <t>BBD/B CT Equity</t>
  </si>
  <si>
    <t>T CT Equity</t>
  </si>
  <si>
    <t>IIP-U CT Equity</t>
  </si>
  <si>
    <t>ATZ CT Equity</t>
  </si>
  <si>
    <t>CAE CT Equity</t>
  </si>
  <si>
    <t>CNQ CT Equity</t>
  </si>
  <si>
    <t>CTC/A CT Equity</t>
  </si>
  <si>
    <t>CU CT Equity</t>
  </si>
  <si>
    <t>TOY CT Equity</t>
  </si>
  <si>
    <t>GIB/A CT Equity</t>
  </si>
  <si>
    <t>BBU-U CT Equity</t>
  </si>
  <si>
    <t>WEF CT Equity</t>
  </si>
  <si>
    <t>FFH CT Equity</t>
  </si>
  <si>
    <t>FTT CT Equity</t>
  </si>
  <si>
    <t>FTS CT Equity</t>
  </si>
  <si>
    <t>BAD CT Equity</t>
  </si>
  <si>
    <t>GWO CT Equity</t>
  </si>
  <si>
    <t>DOO CT Equity</t>
  </si>
  <si>
    <t>ENB CT Equity</t>
  </si>
  <si>
    <t>IGM CT Equity</t>
  </si>
  <si>
    <t>MG CT Equity</t>
  </si>
  <si>
    <t>PD CT Equity</t>
  </si>
  <si>
    <t>GC CT Equity</t>
  </si>
  <si>
    <t>SJR/B CT Equity</t>
  </si>
  <si>
    <t>SNC CT Equity</t>
  </si>
  <si>
    <t>MRE CT Equity</t>
  </si>
  <si>
    <t>TECK/B CT Equity</t>
  </si>
  <si>
    <t>BEI-U CT Equity</t>
  </si>
  <si>
    <t>TRI CT Equity</t>
  </si>
  <si>
    <t>WCP CT Equity</t>
  </si>
  <si>
    <t>OSB CT Equity</t>
  </si>
  <si>
    <t>K CT Equity</t>
  </si>
  <si>
    <t>REI-U CT Equity</t>
  </si>
  <si>
    <t>TA CT Equity</t>
  </si>
  <si>
    <t>MAG CT Equity</t>
  </si>
  <si>
    <t>CJT CT Equity</t>
  </si>
  <si>
    <t>GEI CT Equity</t>
  </si>
  <si>
    <t>VET CT Equity</t>
  </si>
  <si>
    <t>CIX CT Equity</t>
  </si>
  <si>
    <t>YRI CT Equity</t>
  </si>
  <si>
    <t>DIR-U CT Equity</t>
  </si>
  <si>
    <t>WPM CT Equity</t>
  </si>
  <si>
    <t>WSP CT Equity</t>
  </si>
  <si>
    <t>WEED CT Equity</t>
  </si>
  <si>
    <t>QBR/B CT Equity</t>
  </si>
  <si>
    <t>ITP CT Equity</t>
  </si>
  <si>
    <t>POW CT Equity</t>
  </si>
  <si>
    <t>OTEX CT Equity</t>
  </si>
  <si>
    <t>AGI CT Equity</t>
  </si>
  <si>
    <t>MTY CT Equity</t>
  </si>
  <si>
    <t>CNR CT Equity</t>
  </si>
  <si>
    <t>IMG CT Equity</t>
  </si>
  <si>
    <t>SW CT Equity</t>
  </si>
  <si>
    <t>ARX CT Equity</t>
  </si>
  <si>
    <t>ACB CT Equity</t>
  </si>
  <si>
    <t>ERF CT Equity</t>
  </si>
  <si>
    <t>BEST_EEPS_1YRGR_FY1</t>
  </si>
  <si>
    <t>https://www.youtube.com/watch?v=EId-RhGfRx4</t>
  </si>
  <si>
    <t>P.Deg.mn$</t>
  </si>
  <si>
    <t>X</t>
  </si>
  <si>
    <t>ADESE TI Equity</t>
  </si>
  <si>
    <t>AVOD TI Equity</t>
  </si>
  <si>
    <t>BERA TI Equity</t>
  </si>
  <si>
    <t>CLEBI TI Equity</t>
  </si>
  <si>
    <t>INDES TI Equity</t>
  </si>
  <si>
    <t>KERVT TI Equity</t>
  </si>
  <si>
    <t>KONYA TI Equity</t>
  </si>
  <si>
    <t>OZGYO TI Equity</t>
  </si>
  <si>
    <t>PARSN TI Equity</t>
  </si>
  <si>
    <t>TUKAS TI Equity</t>
  </si>
  <si>
    <t>VERUS TI Equity</t>
  </si>
  <si>
    <t>AMCR UN Equity</t>
  </si>
  <si>
    <t>ATO UN Equity</t>
  </si>
  <si>
    <t>CE UN Equity</t>
  </si>
  <si>
    <t>CPRI UN Equity</t>
  </si>
  <si>
    <t>CTVA UN Equity</t>
  </si>
  <si>
    <t>DD UN Equity</t>
  </si>
  <si>
    <t>DOW UN Equity</t>
  </si>
  <si>
    <t>FANG UW Equity</t>
  </si>
  <si>
    <t>FRC UN Equity</t>
  </si>
  <si>
    <t>INFO UN Equity</t>
  </si>
  <si>
    <t>LHX UN Equity</t>
  </si>
  <si>
    <t>LNT UW Equity</t>
  </si>
  <si>
    <t>LW UN Equity</t>
  </si>
  <si>
    <t>MKTX UW Equity</t>
  </si>
  <si>
    <t>MXIM UW Equity</t>
  </si>
  <si>
    <t>NWL UW Equity</t>
  </si>
  <si>
    <t>TFX UN Equity</t>
  </si>
  <si>
    <t>TMUS UW Equity</t>
  </si>
  <si>
    <t>WAB UN Equity</t>
  </si>
  <si>
    <t>HO FP Equity</t>
  </si>
  <si>
    <t>AUTO LN Equity</t>
  </si>
  <si>
    <t>AVV LN Equity</t>
  </si>
  <si>
    <t>BHP LN Equity</t>
  </si>
  <si>
    <t>FLTR LN Equity</t>
  </si>
  <si>
    <t>HSX LN Equity</t>
  </si>
  <si>
    <t>JD/ LN Equity</t>
  </si>
  <si>
    <t>PHNX LN Equity</t>
  </si>
  <si>
    <t>SPX LN Equity</t>
  </si>
  <si>
    <t>FEC CT Equity</t>
  </si>
  <si>
    <t>2020T Temettü verimi düşük.</t>
  </si>
  <si>
    <t>2020T Temettü verimi yüksek.</t>
  </si>
  <si>
    <t>NA</t>
  </si>
  <si>
    <t>Consumer Staples</t>
  </si>
  <si>
    <t>Adese Alisveris Merkezleri Tic</t>
  </si>
  <si>
    <t>Anadolu Efes Biracilik Ve Malt</t>
  </si>
  <si>
    <t>Materials</t>
  </si>
  <si>
    <t>Afyon Cimento Sanayi TAS</t>
  </si>
  <si>
    <t>Industrials</t>
  </si>
  <si>
    <t>AG Anadolu Grubu Holding AS</t>
  </si>
  <si>
    <t>Financials</t>
  </si>
  <si>
    <t>Akbank T.A.S.</t>
  </si>
  <si>
    <t>Consumer Discretionary</t>
  </si>
  <si>
    <t>Aksa Akrilik Kimya Sanayii AS</t>
  </si>
  <si>
    <t>Utilities</t>
  </si>
  <si>
    <t>Aksa Enerji Uretim AS</t>
  </si>
  <si>
    <t>Alarko Holding AS</t>
  </si>
  <si>
    <t>Albaraka Turk Katilim Bankasi</t>
  </si>
  <si>
    <t>Real Estate</t>
  </si>
  <si>
    <t>Alarko Gayrimenkul Yatirim Ort</t>
  </si>
  <si>
    <t>Anadolu Cam Sanayii AS</t>
  </si>
  <si>
    <t>Arcelik AS</t>
  </si>
  <si>
    <t>Aselsan Elektronik Sanayi Ve T</t>
  </si>
  <si>
    <t>AVOD Kurutulmus Gida VE Tarim</t>
  </si>
  <si>
    <t>Bera Holding AS</t>
  </si>
  <si>
    <t>BIM Birlesik Magazalar AS</t>
  </si>
  <si>
    <t>Communication Services</t>
  </si>
  <si>
    <t>Besiktas Futbol Yatirimlari Sa</t>
  </si>
  <si>
    <t>Coca-Cola Icecek AS</t>
  </si>
  <si>
    <t>Cemas Dokum Sanayi AS</t>
  </si>
  <si>
    <t>Cemtas Celik Makina Sanayi Ve</t>
  </si>
  <si>
    <t>Celebi Hava Servisi AS</t>
  </si>
  <si>
    <t>Dogtas Kelebek Mobilya Sanayi</t>
  </si>
  <si>
    <t>Dogan Sirketler Grubu Holding</t>
  </si>
  <si>
    <t>EIS Eczacibasi Ilac ve Sinai v</t>
  </si>
  <si>
    <t>EGE Endustri VE Ticaret AS</t>
  </si>
  <si>
    <t>Emlak Konut Gayrimenkul Yatiri</t>
  </si>
  <si>
    <t>Enerjisa Enerji AS</t>
  </si>
  <si>
    <t>Enka Insaat ve Sanayi AS</t>
  </si>
  <si>
    <t>Eregli Demir ve Celik Fabrikal</t>
  </si>
  <si>
    <t>Fenerbahce Futbol AS</t>
  </si>
  <si>
    <t>Ford Otomotiv Sanayi AS</t>
  </si>
  <si>
    <t>Turkiye Garanti Bankasi AS</t>
  </si>
  <si>
    <t>Gentas Genel Metal Sanayi ve T</t>
  </si>
  <si>
    <t>Gersan Elektrik Ticaret ve San</t>
  </si>
  <si>
    <t>Goltas Goller Bolgesi Cimento</t>
  </si>
  <si>
    <t>Gozde Girisim Sermayesi Yatiri</t>
  </si>
  <si>
    <t>GSD Holding AS</t>
  </si>
  <si>
    <t>Galatasaray Sportif Sinai ve T</t>
  </si>
  <si>
    <t>Gubre Fabrikalari TAS</t>
  </si>
  <si>
    <t>Turkiye Halk Bankasi AS</t>
  </si>
  <si>
    <t>Hektas Ticaret TAS</t>
  </si>
  <si>
    <t>Hurriyet Gazetecilik ve Matbaa</t>
  </si>
  <si>
    <t>ICBC Turkey Bank AS</t>
  </si>
  <si>
    <t>Isiklar Enerji ve Yapi Holding</t>
  </si>
  <si>
    <t>Ihlas Holding AS</t>
  </si>
  <si>
    <t>Ihlas Gayrimenkul Proje Gelist</t>
  </si>
  <si>
    <t>Information Technology</t>
  </si>
  <si>
    <t>Indeks Bilgisayar Sistemleri M</t>
  </si>
  <si>
    <t>Energy</t>
  </si>
  <si>
    <t>Ipek Dogal Enerji Kaynaklari A</t>
  </si>
  <si>
    <t>Turkiye Is Bankasi AS</t>
  </si>
  <si>
    <t>Iskenderun Demir ve Celik AS</t>
  </si>
  <si>
    <t>Is Finansal Kiralama AS</t>
  </si>
  <si>
    <t>Is Gayrimenkul Yatirim Ortakli</t>
  </si>
  <si>
    <t>Ittifak Holding A.S</t>
  </si>
  <si>
    <t>Karsan Otomotiv Sanayii Ve Tic</t>
  </si>
  <si>
    <t>KOC Holding AS</t>
  </si>
  <si>
    <t>Kerevitas Gida Sanayi ve Ticar</t>
  </si>
  <si>
    <t>Konya Cimento Sanayii AS</t>
  </si>
  <si>
    <t>Kordsa Teknik Tekstil AS</t>
  </si>
  <si>
    <t>Koza Anadolu Metal Madencilik</t>
  </si>
  <si>
    <t>Koza Altin Isletmeleri AS</t>
  </si>
  <si>
    <t>Kardemir Karabuk Demir Celik S</t>
  </si>
  <si>
    <t>Mavi Giyim Sanayi Ve Ticaret A</t>
  </si>
  <si>
    <t>Metro Ticari ve Mali Yatirimla</t>
  </si>
  <si>
    <t>Migros Ticaret AS</t>
  </si>
  <si>
    <t>Health Care</t>
  </si>
  <si>
    <t>MLP Saglik Hizmetleri AS</t>
  </si>
  <si>
    <t>Netas Telekomunikasyon AS</t>
  </si>
  <si>
    <t>NET Holding AS</t>
  </si>
  <si>
    <t>ODAS Elektrik Uretim ve Sanayi</t>
  </si>
  <si>
    <t>Otokar Otomotiv Ve Savunma San</t>
  </si>
  <si>
    <t>Ozderici Gayrimenkul Yatirim O</t>
  </si>
  <si>
    <t>Parsan Makina Parcalari Sanayi</t>
  </si>
  <si>
    <t>Petkim Petrokimya Holding AS</t>
  </si>
  <si>
    <t>Pegasus Hava Tasimaciligi AS</t>
  </si>
  <si>
    <t>Polisan Holding AS</t>
  </si>
  <si>
    <t>Park Elektrik Uretim Madencili</t>
  </si>
  <si>
    <t>Haci Omer Sabanci Holding AS</t>
  </si>
  <si>
    <t>Sasa Polyester Sanayi AS</t>
  </si>
  <si>
    <t>Turkiye Sise ve Cam Fabrikalar</t>
  </si>
  <si>
    <t>Sekerbank Turk AS</t>
  </si>
  <si>
    <t>Soda Sanayii AS</t>
  </si>
  <si>
    <t>Sok Marketler Ticaret AS</t>
  </si>
  <si>
    <t>TAV Havalimanlari Holding AS</t>
  </si>
  <si>
    <t>Turkcell Iletisim Hizmetleri A</t>
  </si>
  <si>
    <t>Turk Hava Yollari AO</t>
  </si>
  <si>
    <t>Tekfen Holding AS</t>
  </si>
  <si>
    <t>Tumosan Motor ve Traktor Sanay</t>
  </si>
  <si>
    <t>Tofas Turk Otomobil Fabrikasi</t>
  </si>
  <si>
    <t>Trakya Cam Sanayii AS</t>
  </si>
  <si>
    <t>Turkiye Sinai Kalkinma Bankasi</t>
  </si>
  <si>
    <t>Turk Telekomunikasyon AS</t>
  </si>
  <si>
    <t>Turk Traktor ve Ziraat Makinel</t>
  </si>
  <si>
    <t>Tukas Gida Sanayi ve Ticaret A</t>
  </si>
  <si>
    <t>Tupras Turkiye Petrol Rafineri</t>
  </si>
  <si>
    <t>Ulker Biskuvi Sanayi AS</t>
  </si>
  <si>
    <t>Turkiye Vakiflar Bankasi TAO</t>
  </si>
  <si>
    <t>Verusa Holding AS</t>
  </si>
  <si>
    <t>Vestel Elektronik Sanayi ve Ti</t>
  </si>
  <si>
    <t>Yatas Yatak ve Yorgan Sanayi v</t>
  </si>
  <si>
    <t>Yapi ve Kredi Bankasi AS</t>
  </si>
  <si>
    <t>Zorlu Enerji Elektrik Uretim A</t>
  </si>
  <si>
    <t>Agilent Technologies Inc</t>
  </si>
  <si>
    <t>American Airlines Group Inc</t>
  </si>
  <si>
    <t>Advance Auto Parts Inc</t>
  </si>
  <si>
    <t>Apple Inc</t>
  </si>
  <si>
    <t>AbbVie Inc</t>
  </si>
  <si>
    <t>AmerisourceBergen Corp</t>
  </si>
  <si>
    <t>ABIOMED Inc</t>
  </si>
  <si>
    <t>Abbott Laboratories</t>
  </si>
  <si>
    <t>Accenture PLC</t>
  </si>
  <si>
    <t>Adobe Inc</t>
  </si>
  <si>
    <t>Analog Devices Inc</t>
  </si>
  <si>
    <t>Archer-Daniels-Midland Co</t>
  </si>
  <si>
    <t>Automatic Data Processing Inc</t>
  </si>
  <si>
    <t>Alliance Data Systems Corp</t>
  </si>
  <si>
    <t>Autodesk Inc</t>
  </si>
  <si>
    <t>Ameren Corp</t>
  </si>
  <si>
    <t>American Electric Power Co Inc</t>
  </si>
  <si>
    <t>AES Corp/VA</t>
  </si>
  <si>
    <t>Aflac Inc</t>
  </si>
  <si>
    <t>Allergan PLC</t>
  </si>
  <si>
    <t>American International Group I</t>
  </si>
  <si>
    <t>Apartment Investment &amp; Managem</t>
  </si>
  <si>
    <t>Assurant Inc</t>
  </si>
  <si>
    <t>Arthur J Gallagher &amp; Co</t>
  </si>
  <si>
    <t>Akamai Technologies Inc</t>
  </si>
  <si>
    <t>Albemarle Corp</t>
  </si>
  <si>
    <t>Align Technology Inc</t>
  </si>
  <si>
    <t>Alaska Air Group Inc</t>
  </si>
  <si>
    <t>Allstate Corp/The</t>
  </si>
  <si>
    <t>Allegion plc</t>
  </si>
  <si>
    <t>Alexion Pharmaceuticals Inc</t>
  </si>
  <si>
    <t>Applied Materials Inc</t>
  </si>
  <si>
    <t>Amcor PLC</t>
  </si>
  <si>
    <t>Advanced Micro Devices Inc</t>
  </si>
  <si>
    <t>AMETEK Inc</t>
  </si>
  <si>
    <t>Affiliated Managers Group Inc</t>
  </si>
  <si>
    <t>Amgen Inc</t>
  </si>
  <si>
    <t>Ameriprise Financial Inc</t>
  </si>
  <si>
    <t>American Tower Corp</t>
  </si>
  <si>
    <t>Amazon.com Inc</t>
  </si>
  <si>
    <t>Arista Networks Inc</t>
  </si>
  <si>
    <t>ANSYS Inc</t>
  </si>
  <si>
    <t>Anthem Inc</t>
  </si>
  <si>
    <t>Aon PLC</t>
  </si>
  <si>
    <t>AO Smith Corp</t>
  </si>
  <si>
    <t>Apache Corp</t>
  </si>
  <si>
    <t>Anadarko Petroleum Corp</t>
  </si>
  <si>
    <t>Air Products &amp; Chemicals Inc</t>
  </si>
  <si>
    <t>Amphenol Corp</t>
  </si>
  <si>
    <t>Aptiv PLC</t>
  </si>
  <si>
    <t>Alexandria Real Estate Equitie</t>
  </si>
  <si>
    <t>Arconic Inc</t>
  </si>
  <si>
    <t>Atmos Energy Corp</t>
  </si>
  <si>
    <t>Activision Blizzard Inc</t>
  </si>
  <si>
    <t>AvalonBay Communities Inc</t>
  </si>
  <si>
    <t>Broadcom Inc</t>
  </si>
  <si>
    <t>Avery Dennison Corp</t>
  </si>
  <si>
    <t>American Water Works Co Inc</t>
  </si>
  <si>
    <t>American Express Co</t>
  </si>
  <si>
    <t>AutoZone Inc</t>
  </si>
  <si>
    <t>Boeing Co/The</t>
  </si>
  <si>
    <t>Bank of America Corp</t>
  </si>
  <si>
    <t>Baxter International Inc</t>
  </si>
  <si>
    <t>Truist Financial Corp</t>
  </si>
  <si>
    <t>Best Buy Co Inc</t>
  </si>
  <si>
    <t>Becton Dickinson and Co</t>
  </si>
  <si>
    <t>Franklin Resources Inc</t>
  </si>
  <si>
    <t>Brown-Forman Corp</t>
  </si>
  <si>
    <t>Baker Hughes Co</t>
  </si>
  <si>
    <t>Biogen Inc</t>
  </si>
  <si>
    <t>Bank of New York Mellon Corp/T</t>
  </si>
  <si>
    <t>Booking Holdings Inc</t>
  </si>
  <si>
    <t>BlackRock Inc</t>
  </si>
  <si>
    <t>Ball Corp</t>
  </si>
  <si>
    <t>Bristol-Myers Squibb Co</t>
  </si>
  <si>
    <t>Broadridge Financial Solutions</t>
  </si>
  <si>
    <t>Berkshire Hathaway Inc</t>
  </si>
  <si>
    <t>Boston Scientific Corp</t>
  </si>
  <si>
    <t>BorgWarner Inc</t>
  </si>
  <si>
    <t>Boston Properties Inc</t>
  </si>
  <si>
    <t>Citigroup Inc</t>
  </si>
  <si>
    <t>Conagra Brands Inc</t>
  </si>
  <si>
    <t>Cardinal Health Inc</t>
  </si>
  <si>
    <t>Caterpillar Inc</t>
  </si>
  <si>
    <t>Chubb Ltd</t>
  </si>
  <si>
    <t>Cboe Global Markets Inc</t>
  </si>
  <si>
    <t>CBRE Group Inc</t>
  </si>
  <si>
    <t>ViacomCBS Inc</t>
  </si>
  <si>
    <t>Crown Castle International Cor</t>
  </si>
  <si>
    <t>Carnival Corp</t>
  </si>
  <si>
    <t>Cadence Design Systems Inc</t>
  </si>
  <si>
    <t>Celanese Corp</t>
  </si>
  <si>
    <t>Celgene Corp</t>
  </si>
  <si>
    <t>Cerner Corp</t>
  </si>
  <si>
    <t>CF Industries Holdings Inc</t>
  </si>
  <si>
    <t>Citizens Financial Group Inc</t>
  </si>
  <si>
    <t>Church &amp; Dwight Co Inc</t>
  </si>
  <si>
    <t>CH Robinson Worldwide Inc</t>
  </si>
  <si>
    <t>Charter Communications Inc</t>
  </si>
  <si>
    <t>Cigna Corp</t>
  </si>
  <si>
    <t>Cincinnati Financial Corp</t>
  </si>
  <si>
    <t>Colgate-Palmolive Co</t>
  </si>
  <si>
    <t>Clorox Co/The</t>
  </si>
  <si>
    <t>Comerica Inc</t>
  </si>
  <si>
    <t>Comcast Corp</t>
  </si>
  <si>
    <t>CME Group Inc</t>
  </si>
  <si>
    <t>Chipotle Mexican Grill Inc</t>
  </si>
  <si>
    <t>Cummins Inc</t>
  </si>
  <si>
    <t>CMS Energy Corp</t>
  </si>
  <si>
    <t>Centene Corp</t>
  </si>
  <si>
    <t>CenterPoint Energy Inc</t>
  </si>
  <si>
    <t>Capital One Financial Corp</t>
  </si>
  <si>
    <t>Cabot Oil &amp; Gas Corp</t>
  </si>
  <si>
    <t>Cooper Cos Inc/The</t>
  </si>
  <si>
    <t>ConocoPhillips</t>
  </si>
  <si>
    <t>Costco Wholesale Corp</t>
  </si>
  <si>
    <t>Coty Inc</t>
  </si>
  <si>
    <t>Campbell Soup Co</t>
  </si>
  <si>
    <t>Capri Holdings Ltd</t>
  </si>
  <si>
    <t>Copart Inc</t>
  </si>
  <si>
    <t>salesforce.com Inc</t>
  </si>
  <si>
    <t>Cisco Systems Inc</t>
  </si>
  <si>
    <t>CSX Corp</t>
  </si>
  <si>
    <t>Cintas Corp</t>
  </si>
  <si>
    <t>CenturyLink Inc</t>
  </si>
  <si>
    <t>Cognizant Technology Solutions</t>
  </si>
  <si>
    <t>Corteva Inc</t>
  </si>
  <si>
    <t>Citrix Systems Inc</t>
  </si>
  <si>
    <t>CVS Health Corp</t>
  </si>
  <si>
    <t>Chevron Corp</t>
  </si>
  <si>
    <t>Concho Resources Inc</t>
  </si>
  <si>
    <t>Dominion Energy Inc</t>
  </si>
  <si>
    <t>Delta Air Lines Inc</t>
  </si>
  <si>
    <t>DuPont de Nemours Inc</t>
  </si>
  <si>
    <t>Deere &amp; Co</t>
  </si>
  <si>
    <t>Discover Financial Services</t>
  </si>
  <si>
    <t>Dollar General Corp</t>
  </si>
  <si>
    <t>Quest Diagnostics Inc</t>
  </si>
  <si>
    <t>DR Horton Inc</t>
  </si>
  <si>
    <t>Danaher Corp</t>
  </si>
  <si>
    <t>Walt Disney Co/The</t>
  </si>
  <si>
    <t>Discovery Inc</t>
  </si>
  <si>
    <t>DISH Network Corp</t>
  </si>
  <si>
    <t>Digital Realty Trust Inc</t>
  </si>
  <si>
    <t>Dollar Tree Inc</t>
  </si>
  <si>
    <t>Dover Corp</t>
  </si>
  <si>
    <t>Dow Inc</t>
  </si>
  <si>
    <t>Duke Realty Corp</t>
  </si>
  <si>
    <t>Darden Restaurants Inc</t>
  </si>
  <si>
    <t>DTE Energy Co</t>
  </si>
  <si>
    <t>Duke Energy Corp</t>
  </si>
  <si>
    <t>DaVita Inc</t>
  </si>
  <si>
    <t>Devon Energy Corp</t>
  </si>
  <si>
    <t>DXC Technology Co</t>
  </si>
  <si>
    <t>Electronic Arts Inc</t>
  </si>
  <si>
    <t>eBay Inc</t>
  </si>
  <si>
    <t>Ecolab Inc</t>
  </si>
  <si>
    <t>Consolidated Edison Inc</t>
  </si>
  <si>
    <t>Equifax Inc</t>
  </si>
  <si>
    <t>Edison International</t>
  </si>
  <si>
    <t>Estee Lauder Cos Inc/The</t>
  </si>
  <si>
    <t>Eastman Chemical Co</t>
  </si>
  <si>
    <t>Emerson Electric Co</t>
  </si>
  <si>
    <t>EOG Resources Inc</t>
  </si>
  <si>
    <t>Equinix Inc</t>
  </si>
  <si>
    <t>Equity Residential</t>
  </si>
  <si>
    <t>Eversource Energy</t>
  </si>
  <si>
    <t>Essex Property Trust Inc</t>
  </si>
  <si>
    <t>E*TRADE Financial Corp</t>
  </si>
  <si>
    <t>Eaton Corp PLC</t>
  </si>
  <si>
    <t>Entergy Corp</t>
  </si>
  <si>
    <t>Evergy Inc</t>
  </si>
  <si>
    <t>Edwards Lifesciences Corp</t>
  </si>
  <si>
    <t>Exelon Corp</t>
  </si>
  <si>
    <t>Expeditors International of Wa</t>
  </si>
  <si>
    <t>Expedia Group Inc</t>
  </si>
  <si>
    <t>Extra Space Storage Inc</t>
  </si>
  <si>
    <t>Ford Motor Co</t>
  </si>
  <si>
    <t>Diamondback Energy Inc</t>
  </si>
  <si>
    <t>Fastenal Co</t>
  </si>
  <si>
    <t>Facebook Inc</t>
  </si>
  <si>
    <t>Fortune Brands Home &amp; Security</t>
  </si>
  <si>
    <t>Freeport-McMoRan Inc</t>
  </si>
  <si>
    <t>FedEx Corp</t>
  </si>
  <si>
    <t>FirstEnergy Corp</t>
  </si>
  <si>
    <t>F5 Networks Inc</t>
  </si>
  <si>
    <t>Fidelity National Information</t>
  </si>
  <si>
    <t>Fiserv Inc</t>
  </si>
  <si>
    <t>Fifth Third Bancorp</t>
  </si>
  <si>
    <t>Foot Locker Inc</t>
  </si>
  <si>
    <t>FLIR Systems Inc</t>
  </si>
  <si>
    <t>Flowserve Corp</t>
  </si>
  <si>
    <t>FleetCor Technologies Inc</t>
  </si>
  <si>
    <t>FMC Corp</t>
  </si>
  <si>
    <t>Fox Corp</t>
  </si>
  <si>
    <t>First Republic Bank/CA</t>
  </si>
  <si>
    <t>Federal Realty Investment Trus</t>
  </si>
  <si>
    <t>TechnipFMC PLC</t>
  </si>
  <si>
    <t>Fortinet Inc</t>
  </si>
  <si>
    <t>Fortive Corp</t>
  </si>
  <si>
    <t>General Dynamics Corp</t>
  </si>
  <si>
    <t>General Electric Co</t>
  </si>
  <si>
    <t>Gilead Sciences Inc</t>
  </si>
  <si>
    <t>General Mills Inc</t>
  </si>
  <si>
    <t>Corning Inc</t>
  </si>
  <si>
    <t>General Motors Co</t>
  </si>
  <si>
    <t>Alphabet Inc</t>
  </si>
  <si>
    <t>Genuine Parts Co</t>
  </si>
  <si>
    <t>Global Payments Inc</t>
  </si>
  <si>
    <t>Gap Inc/The</t>
  </si>
  <si>
    <t>Garmin Ltd</t>
  </si>
  <si>
    <t>Goldman Sachs Group Inc/The</t>
  </si>
  <si>
    <t>WW Grainger Inc</t>
  </si>
  <si>
    <t>Halliburton Co</t>
  </si>
  <si>
    <t>Hasbro Inc</t>
  </si>
  <si>
    <t>Huntington Bancshares Inc/OH</t>
  </si>
  <si>
    <t>Hanesbrands Inc</t>
  </si>
  <si>
    <t>HCA Healthcare Inc</t>
  </si>
  <si>
    <t>Healthpeak Properties Inc</t>
  </si>
  <si>
    <t>Home Depot Inc/The</t>
  </si>
  <si>
    <t>Hess Corp</t>
  </si>
  <si>
    <t>HollyFrontier Corp</t>
  </si>
  <si>
    <t>Hartford Financial Services Gr</t>
  </si>
  <si>
    <t>Huntington Ingalls Industries</t>
  </si>
  <si>
    <t>Hilton Worldwide Holdings Inc</t>
  </si>
  <si>
    <t>Harley-Davidson Inc</t>
  </si>
  <si>
    <t>Hologic Inc</t>
  </si>
  <si>
    <t>Honeywell International Inc</t>
  </si>
  <si>
    <t>Helmerich &amp; Payne Inc</t>
  </si>
  <si>
    <t>Hewlett Packard Enterprise Co</t>
  </si>
  <si>
    <t>HP Inc</t>
  </si>
  <si>
    <t>H&amp;R Block Inc</t>
  </si>
  <si>
    <t>Hormel Foods Corp</t>
  </si>
  <si>
    <t>Henry Schein Inc</t>
  </si>
  <si>
    <t>Host Hotels &amp; Resorts Inc</t>
  </si>
  <si>
    <t>Hershey Co/The</t>
  </si>
  <si>
    <t>Humana Inc</t>
  </si>
  <si>
    <t>International Business Machine</t>
  </si>
  <si>
    <t>Intercontinental Exchange Inc</t>
  </si>
  <si>
    <t>IDEXX Laboratories Inc</t>
  </si>
  <si>
    <t>International Flavors &amp; Fragra</t>
  </si>
  <si>
    <t>Illumina Inc</t>
  </si>
  <si>
    <t>Incyte Corp</t>
  </si>
  <si>
    <t>IHS Markit Ltd</t>
  </si>
  <si>
    <t>Intel Corp</t>
  </si>
  <si>
    <t>Intuit Inc</t>
  </si>
  <si>
    <t>International Paper Co</t>
  </si>
  <si>
    <t>Interpublic Group of Cos Inc/T</t>
  </si>
  <si>
    <t>IPG Photonics Corp</t>
  </si>
  <si>
    <t>IQVIA Holdings Inc</t>
  </si>
  <si>
    <t>Ingersoll-Rand PLC</t>
  </si>
  <si>
    <t>Iron Mountain Inc</t>
  </si>
  <si>
    <t>Intuitive Surgical Inc</t>
  </si>
  <si>
    <t>Gartner Inc</t>
  </si>
  <si>
    <t>Illinois Tool Works Inc</t>
  </si>
  <si>
    <t>Invesco Ltd</t>
  </si>
  <si>
    <t>JB Hunt Transport Services Inc</t>
  </si>
  <si>
    <t>Johnson Controls International</t>
  </si>
  <si>
    <t>Jacobs Engineering Group Inc</t>
  </si>
  <si>
    <t>Jefferies Financial Group Inc</t>
  </si>
  <si>
    <t>Jack Henry &amp; Associates Inc</t>
  </si>
  <si>
    <t>Johnson &amp; Johnson</t>
  </si>
  <si>
    <t>Juniper Networks Inc</t>
  </si>
  <si>
    <t>JPMorgan Chase &amp; Co</t>
  </si>
  <si>
    <t>Nordstrom Inc</t>
  </si>
  <si>
    <t>Kellogg Co</t>
  </si>
  <si>
    <t>KeyCorp</t>
  </si>
  <si>
    <t>Keysight Technologies Inc</t>
  </si>
  <si>
    <t>Kraft Heinz Co/The</t>
  </si>
  <si>
    <t>Kimco Realty Corp</t>
  </si>
  <si>
    <t>KLA Corp</t>
  </si>
  <si>
    <t>Kimberly-Clark Corp</t>
  </si>
  <si>
    <t>Kinder Morgan Inc/DE</t>
  </si>
  <si>
    <t>CarMax Inc</t>
  </si>
  <si>
    <t>Coca-Cola Co/The</t>
  </si>
  <si>
    <t>Kroger Co/The</t>
  </si>
  <si>
    <t>Kohl's Corp</t>
  </si>
  <si>
    <t>Kansas City Southern</t>
  </si>
  <si>
    <t>Loews Corp</t>
  </si>
  <si>
    <t>L Brands Inc</t>
  </si>
  <si>
    <t>Leggett &amp; Platt Inc</t>
  </si>
  <si>
    <t>Lennar Corp</t>
  </si>
  <si>
    <t>Laboratory Corp of America Hol</t>
  </si>
  <si>
    <t>L3Harris Technologies Inc</t>
  </si>
  <si>
    <t>Linde PLC</t>
  </si>
  <si>
    <t>LKQ Corp</t>
  </si>
  <si>
    <t>Eli Lilly &amp; Co</t>
  </si>
  <si>
    <t>Lockheed Martin Corp</t>
  </si>
  <si>
    <t>Lincoln National Corp</t>
  </si>
  <si>
    <t>Alliant Energy Corp</t>
  </si>
  <si>
    <t>Lowe's Cos Inc</t>
  </si>
  <si>
    <t>Lam Research Corp</t>
  </si>
  <si>
    <t>Southwest Airlines Co</t>
  </si>
  <si>
    <t>Lamb Weston Holdings Inc</t>
  </si>
  <si>
    <t>LyondellBasell Industries NV</t>
  </si>
  <si>
    <t>Macy's Inc</t>
  </si>
  <si>
    <t>Mastercard Inc</t>
  </si>
  <si>
    <t>Mid-America Apartment Communit</t>
  </si>
  <si>
    <t>Macerich Co/The</t>
  </si>
  <si>
    <t>Marriott International Inc/MD</t>
  </si>
  <si>
    <t>Masco Corp</t>
  </si>
  <si>
    <t>McDonald's Corp</t>
  </si>
  <si>
    <t>Microchip Technology Inc</t>
  </si>
  <si>
    <t>McKesson Corp</t>
  </si>
  <si>
    <t>Moody's Corp</t>
  </si>
  <si>
    <t>Mondelez International Inc</t>
  </si>
  <si>
    <t>Medtronic PLC</t>
  </si>
  <si>
    <t>MetLife Inc</t>
  </si>
  <si>
    <t>MGM Resorts International</t>
  </si>
  <si>
    <t>Mohawk Industries Inc</t>
  </si>
  <si>
    <t>McCormick &amp; Co Inc/MD</t>
  </si>
  <si>
    <t>MarketAxess Holdings Inc</t>
  </si>
  <si>
    <t>Martin Marietta Materials Inc</t>
  </si>
  <si>
    <t>Marsh &amp; McLennan Cos Inc</t>
  </si>
  <si>
    <t>3M Co</t>
  </si>
  <si>
    <t>Monster Beverage Corp</t>
  </si>
  <si>
    <t>Altria Group Inc</t>
  </si>
  <si>
    <t>Mosaic Co/The</t>
  </si>
  <si>
    <t>Marathon Petroleum Corp</t>
  </si>
  <si>
    <t>Merck &amp; Co Inc</t>
  </si>
  <si>
    <t>Marathon Oil Corp</t>
  </si>
  <si>
    <t>Morgan Stanley</t>
  </si>
  <si>
    <t>MSCI Inc</t>
  </si>
  <si>
    <t>Microsoft Corp</t>
  </si>
  <si>
    <t>Motorola Solutions Inc</t>
  </si>
  <si>
    <t>M&amp;T Bank Corp</t>
  </si>
  <si>
    <t>Mettler-Toledo International I</t>
  </si>
  <si>
    <t>Micron Technology Inc</t>
  </si>
  <si>
    <t>Maxim Integrated Products Inc</t>
  </si>
  <si>
    <t>Mylan NV</t>
  </si>
  <si>
    <t>Noble Energy Inc</t>
  </si>
  <si>
    <t>Norwegian Cruise Line Holdings</t>
  </si>
  <si>
    <t>Nasdaq Inc</t>
  </si>
  <si>
    <t>NextEra Energy Inc</t>
  </si>
  <si>
    <t>Newmont Corp</t>
  </si>
  <si>
    <t>Netflix Inc</t>
  </si>
  <si>
    <t>NiSource Inc</t>
  </si>
  <si>
    <t>NIKE Inc</t>
  </si>
  <si>
    <t>Nektar Therapeutics</t>
  </si>
  <si>
    <t>Nielsen Holdings PLC</t>
  </si>
  <si>
    <t>Northrop Grumman Corp</t>
  </si>
  <si>
    <t>National Oilwell Varco Inc</t>
  </si>
  <si>
    <t>NRG Energy Inc</t>
  </si>
  <si>
    <t>Norfolk Southern Corp</t>
  </si>
  <si>
    <t>NetApp Inc</t>
  </si>
  <si>
    <t>Northern Trust Corp</t>
  </si>
  <si>
    <t>Nucor Corp</t>
  </si>
  <si>
    <t>NVIDIA Corp</t>
  </si>
  <si>
    <t>Newell Brands Inc</t>
  </si>
  <si>
    <t>News Corp</t>
  </si>
  <si>
    <t>Realty Income Corp</t>
  </si>
  <si>
    <t>ONEOK Inc</t>
  </si>
  <si>
    <t>Omnicom Group Inc</t>
  </si>
  <si>
    <t>Oracle Corp</t>
  </si>
  <si>
    <t>O'Reilly Automotive Inc</t>
  </si>
  <si>
    <t>Occidental Petroleum Corp</t>
  </si>
  <si>
    <t>Paychex Inc</t>
  </si>
  <si>
    <t>People's United Financial Inc</t>
  </si>
  <si>
    <t>PACCAR Inc</t>
  </si>
  <si>
    <t>Public Service Enterprise Grou</t>
  </si>
  <si>
    <t>PepsiCo Inc</t>
  </si>
  <si>
    <t>Pfizer Inc</t>
  </si>
  <si>
    <t>Principal Financial Group Inc</t>
  </si>
  <si>
    <t>Procter &amp; Gamble Co/The</t>
  </si>
  <si>
    <t>Progressive Corp/The</t>
  </si>
  <si>
    <t>Parker-Hannifin Corp</t>
  </si>
  <si>
    <t>PulteGroup Inc</t>
  </si>
  <si>
    <t>Packaging Corp of America</t>
  </si>
  <si>
    <t>PerkinElmer Inc</t>
  </si>
  <si>
    <t>Prologis Inc</t>
  </si>
  <si>
    <t>Philip Morris International In</t>
  </si>
  <si>
    <t>PNC Financial Services Group I</t>
  </si>
  <si>
    <t>Pentair PLC</t>
  </si>
  <si>
    <t>Pinnacle West Capital Corp</t>
  </si>
  <si>
    <t>PPG Industries Inc</t>
  </si>
  <si>
    <t>PPL Corp</t>
  </si>
  <si>
    <t>Perrigo Co PLC</t>
  </si>
  <si>
    <t>Prudential Financial Inc</t>
  </si>
  <si>
    <t>Public Storage</t>
  </si>
  <si>
    <t>Phillips 66</t>
  </si>
  <si>
    <t>PVH Corp</t>
  </si>
  <si>
    <t>Quanta Services Inc</t>
  </si>
  <si>
    <t>Pioneer Natural Resources Co</t>
  </si>
  <si>
    <t>PayPal Holdings Inc</t>
  </si>
  <si>
    <t>QUALCOMM Inc</t>
  </si>
  <si>
    <t>Qorvo Inc</t>
  </si>
  <si>
    <t>Royal Caribbean Cruises Ltd</t>
  </si>
  <si>
    <t>Everest Re Group Ltd</t>
  </si>
  <si>
    <t>Regency Centers Corp</t>
  </si>
  <si>
    <t>Regeneron Pharmaceuticals Inc</t>
  </si>
  <si>
    <t>Regions Financial Corp</t>
  </si>
  <si>
    <t>Robert Half International Inc</t>
  </si>
  <si>
    <t>Raymond James Financial Inc</t>
  </si>
  <si>
    <t>Ralph Lauren Corp</t>
  </si>
  <si>
    <t>ResMed Inc</t>
  </si>
  <si>
    <t>Rockwell Automation Inc</t>
  </si>
  <si>
    <t>Rollins Inc</t>
  </si>
  <si>
    <t>Roper Technologies Inc</t>
  </si>
  <si>
    <t>Ross Stores Inc</t>
  </si>
  <si>
    <t>Republic Services Inc</t>
  </si>
  <si>
    <t>Raytheon Co</t>
  </si>
  <si>
    <t>SBA Communications Corp</t>
  </si>
  <si>
    <t>Starbucks Corp</t>
  </si>
  <si>
    <t>Charles Schwab Corp/The</t>
  </si>
  <si>
    <t>Sealed Air Corp</t>
  </si>
  <si>
    <t>Sherwin-Williams Co/The</t>
  </si>
  <si>
    <t>SVB Financial Group</t>
  </si>
  <si>
    <t>JM Smucker Co/The</t>
  </si>
  <si>
    <t>Schlumberger Ltd</t>
  </si>
  <si>
    <t>SL Green Realty Corp</t>
  </si>
  <si>
    <t>Snap-on Inc</t>
  </si>
  <si>
    <t>Synopsys Inc</t>
  </si>
  <si>
    <t>Southern Co/The</t>
  </si>
  <si>
    <t>Simon Property Group Inc</t>
  </si>
  <si>
    <t>S&amp;P Global Inc</t>
  </si>
  <si>
    <t>Sempra Energy</t>
  </si>
  <si>
    <t>SunTrust Banks Inc</t>
  </si>
  <si>
    <t>State Street Corp</t>
  </si>
  <si>
    <t>Seagate Technology PLC</t>
  </si>
  <si>
    <t>Constellation Brands Inc</t>
  </si>
  <si>
    <t>Stanley Black &amp; Decker Inc</t>
  </si>
  <si>
    <t>Skyworks Solutions Inc</t>
  </si>
  <si>
    <t>Synchrony Financial</t>
  </si>
  <si>
    <t>Stryker Corp</t>
  </si>
  <si>
    <t>NortonLifeLock Inc</t>
  </si>
  <si>
    <t>Sysco Corp</t>
  </si>
  <si>
    <t>AT&amp;T Inc</t>
  </si>
  <si>
    <t>Molson Coors Beverage Co</t>
  </si>
  <si>
    <t>TransDigm Group Inc</t>
  </si>
  <si>
    <t>TE Connectivity Ltd</t>
  </si>
  <si>
    <t>Teleflex Inc</t>
  </si>
  <si>
    <t>Target Corp</t>
  </si>
  <si>
    <t>Tiffany &amp; Co</t>
  </si>
  <si>
    <t>TJX Cos Inc/The</t>
  </si>
  <si>
    <t>Globe Life Inc</t>
  </si>
  <si>
    <t>Thermo Fisher Scientific Inc</t>
  </si>
  <si>
    <t>T-Mobile US Inc</t>
  </si>
  <si>
    <t>Tapestry Inc</t>
  </si>
  <si>
    <t>TripAdvisor Inc</t>
  </si>
  <si>
    <t>T Rowe Price Group Inc</t>
  </si>
  <si>
    <t>Travelers Cos Inc/The</t>
  </si>
  <si>
    <t>Tractor Supply Co</t>
  </si>
  <si>
    <t>Tyson Foods Inc</t>
  </si>
  <si>
    <t>Total System Services Inc</t>
  </si>
  <si>
    <t>Take-Two Interactive Software</t>
  </si>
  <si>
    <t>Twitter Inc</t>
  </si>
  <si>
    <t>Texas Instruments Inc</t>
  </si>
  <si>
    <t>Textron Inc</t>
  </si>
  <si>
    <t>Under Armour Inc</t>
  </si>
  <si>
    <t>United Airlines Holdings Inc</t>
  </si>
  <si>
    <t>UDR Inc</t>
  </si>
  <si>
    <t>Universal Health Services Inc</t>
  </si>
  <si>
    <t>Ulta Beauty Inc</t>
  </si>
  <si>
    <t>UnitedHealth Group Inc</t>
  </si>
  <si>
    <t>Unum Group</t>
  </si>
  <si>
    <t>Union Pacific Corp</t>
  </si>
  <si>
    <t>United Parcel Service Inc</t>
  </si>
  <si>
    <t>United Rentals Inc</t>
  </si>
  <si>
    <t>US Bancorp</t>
  </si>
  <si>
    <t>United Technologies Corp</t>
  </si>
  <si>
    <t>Visa Inc</t>
  </si>
  <si>
    <t>Varian Medical Systems Inc</t>
  </si>
  <si>
    <t>VF Corp</t>
  </si>
  <si>
    <t>Viacom Inc</t>
  </si>
  <si>
    <t>Valero Energy Corp</t>
  </si>
  <si>
    <t>Vulcan Materials Co</t>
  </si>
  <si>
    <t>Vornado Realty Trust</t>
  </si>
  <si>
    <t>Verisk Analytics Inc</t>
  </si>
  <si>
    <t>VeriSign Inc</t>
  </si>
  <si>
    <t>Vertex Pharmaceuticals Inc</t>
  </si>
  <si>
    <t>Ventas Inc</t>
  </si>
  <si>
    <t>Verizon Communications Inc</t>
  </si>
  <si>
    <t>Westinghouse Air Brake Technol</t>
  </si>
  <si>
    <t>Waters Corp</t>
  </si>
  <si>
    <t>Walgreens Boots Alliance Inc</t>
  </si>
  <si>
    <t>WellCare Health Plans Inc</t>
  </si>
  <si>
    <t>Western Digital Corp</t>
  </si>
  <si>
    <t>WEC Energy Group Inc</t>
  </si>
  <si>
    <t>Welltower Inc</t>
  </si>
  <si>
    <t>Wells Fargo &amp; Co</t>
  </si>
  <si>
    <t>Whirlpool Corp</t>
  </si>
  <si>
    <t>Willis Towers Watson PLC</t>
  </si>
  <si>
    <t>Waste Management Inc</t>
  </si>
  <si>
    <t>Williams Cos Inc/The</t>
  </si>
  <si>
    <t>Walmart Inc</t>
  </si>
  <si>
    <t>Westrock Co</t>
  </si>
  <si>
    <t>Western Union Co/The</t>
  </si>
  <si>
    <t>Weyerhaeuser Co</t>
  </si>
  <si>
    <t>Wynn Resorts Ltd</t>
  </si>
  <si>
    <t>Cimarex Energy Co</t>
  </si>
  <si>
    <t>Xcel Energy Inc</t>
  </si>
  <si>
    <t>Xilinx Inc</t>
  </si>
  <si>
    <t>Exxon Mobil Corp</t>
  </si>
  <si>
    <t>DENTSPLY SIRONA Inc</t>
  </si>
  <si>
    <t>Xerox Holdings Corp</t>
  </si>
  <si>
    <t>Xylem Inc/NY</t>
  </si>
  <si>
    <t>Yum! Brands Inc</t>
  </si>
  <si>
    <t>Zimmer Biomet Holdings Inc</t>
  </si>
  <si>
    <t>Zions Bancorp NA</t>
  </si>
  <si>
    <t>Zoetis Inc</t>
  </si>
  <si>
    <t>Covestro AG</t>
  </si>
  <si>
    <t>adidas AG</t>
  </si>
  <si>
    <t>Allianz SE</t>
  </si>
  <si>
    <t>BASF SE</t>
  </si>
  <si>
    <t>Bayer AG</t>
  </si>
  <si>
    <t>Beiersdorf AG</t>
  </si>
  <si>
    <t>Bayerische Motoren Werke AG</t>
  </si>
  <si>
    <t>Continental AG</t>
  </si>
  <si>
    <t>Daimler AG</t>
  </si>
  <si>
    <t>Deutsche Boerse AG</t>
  </si>
  <si>
    <t>Deutsche Bank AG</t>
  </si>
  <si>
    <t>Deutsche Post AG</t>
  </si>
  <si>
    <t>Deutsche Telekom AG</t>
  </si>
  <si>
    <t>E.ON SE</t>
  </si>
  <si>
    <t>Fresenius Medical Care AG &amp; Co</t>
  </si>
  <si>
    <t>Fresenius SE &amp; Co KGaA</t>
  </si>
  <si>
    <t>HeidelbergCement AG</t>
  </si>
  <si>
    <t>Henkel AG &amp; Co KGaA</t>
  </si>
  <si>
    <t>Infineon Technologies AG</t>
  </si>
  <si>
    <t>Deutsche Lufthansa AG</t>
  </si>
  <si>
    <t>Merck KGaA</t>
  </si>
  <si>
    <t>Muenchener Rueckversicherungs-</t>
  </si>
  <si>
    <t>RWE AG</t>
  </si>
  <si>
    <t>SAP SE</t>
  </si>
  <si>
    <t>Siemens AG</t>
  </si>
  <si>
    <t>thyssenkrupp AG</t>
  </si>
  <si>
    <t>Vonovia SE</t>
  </si>
  <si>
    <t>Volkswagen AG</t>
  </si>
  <si>
    <t>Wirecard AG</t>
  </si>
  <si>
    <t>Accor SA</t>
  </si>
  <si>
    <t>Credit Agricole SA</t>
  </si>
  <si>
    <t>Air Liquide SA</t>
  </si>
  <si>
    <t>Airbus SE</t>
  </si>
  <si>
    <t>Atos SE</t>
  </si>
  <si>
    <t>Danone SA</t>
  </si>
  <si>
    <t>BNP Paribas SA</t>
  </si>
  <si>
    <t>Carrefour SA</t>
  </si>
  <si>
    <t>Capgemini SE</t>
  </si>
  <si>
    <t>AXA SA</t>
  </si>
  <si>
    <t>Vinci SA</t>
  </si>
  <si>
    <t>Dassault Systemes SE</t>
  </si>
  <si>
    <t>EssilorLuxottica SA</t>
  </si>
  <si>
    <t>Bouygues SA</t>
  </si>
  <si>
    <t>Engie SA</t>
  </si>
  <si>
    <t>TOTAL SA</t>
  </si>
  <si>
    <t>Societe Generale SA</t>
  </si>
  <si>
    <t>Thales SA</t>
  </si>
  <si>
    <t>Kering SA</t>
  </si>
  <si>
    <t>Legrand SA</t>
  </si>
  <si>
    <t>LVMH Moet Hennessy Louis Vuitt</t>
  </si>
  <si>
    <t>Cie Generale des Etablissement</t>
  </si>
  <si>
    <t>ArcelorMittal SA</t>
  </si>
  <si>
    <t>L'Oreal SA</t>
  </si>
  <si>
    <t>Orange SA</t>
  </si>
  <si>
    <t>Publicis Groupe SA</t>
  </si>
  <si>
    <t>Pernod Ricard SA</t>
  </si>
  <si>
    <t>Hermes International</t>
  </si>
  <si>
    <t>Renault SA</t>
  </si>
  <si>
    <t>Safran SA</t>
  </si>
  <si>
    <t>Sanofi</t>
  </si>
  <si>
    <t>Cie de Saint-Gobain</t>
  </si>
  <si>
    <t>STMicroelectronics NV</t>
  </si>
  <si>
    <t>Schneider Electric SE</t>
  </si>
  <si>
    <t>Sodexo SA</t>
  </si>
  <si>
    <t>Peugeot SA</t>
  </si>
  <si>
    <t>Unibail-Rodamco-Westfield</t>
  </si>
  <si>
    <t>Veolia Environnement SA</t>
  </si>
  <si>
    <t>Vivendi SA</t>
  </si>
  <si>
    <t>#N/A Field Not Applicable</t>
  </si>
  <si>
    <t>Anglo American PLC</t>
  </si>
  <si>
    <t>Associated British Foods PLC</t>
  </si>
  <si>
    <t>Admiral Group PLC</t>
  </si>
  <si>
    <t>Ashtead Group PLC</t>
  </si>
  <si>
    <t>Antofagasta PLC</t>
  </si>
  <si>
    <t>Auto Trader Group PLC</t>
  </si>
  <si>
    <t>Aviva PLC</t>
  </si>
  <si>
    <t>AVEVA Group PLC</t>
  </si>
  <si>
    <t>AstraZeneca PLC</t>
  </si>
  <si>
    <t>BAE Systems PLC</t>
  </si>
  <si>
    <t>Barclays PLC</t>
  </si>
  <si>
    <t>British American Tobacco PLC</t>
  </si>
  <si>
    <t>Barratt Developments PLC</t>
  </si>
  <si>
    <t>BHP Group PLC</t>
  </si>
  <si>
    <t>Berkeley Group Holdings PLC</t>
  </si>
  <si>
    <t>British Land Co PLC/The</t>
  </si>
  <si>
    <t>Bunzl PLC</t>
  </si>
  <si>
    <t>BP PLC</t>
  </si>
  <si>
    <t>Burberry Group PLC</t>
  </si>
  <si>
    <t>BT Group PLC</t>
  </si>
  <si>
    <t>Coca-Cola HBC AG</t>
  </si>
  <si>
    <t>Carnival PLC</t>
  </si>
  <si>
    <t>Centrica PLC</t>
  </si>
  <si>
    <t>Compass Group PLC</t>
  </si>
  <si>
    <t>Croda International PLC</t>
  </si>
  <si>
    <t>CRH PLC</t>
  </si>
  <si>
    <t>DCC PLC</t>
  </si>
  <si>
    <t>Diageo PLC</t>
  </si>
  <si>
    <t>Direct Line Insurance Group PL</t>
  </si>
  <si>
    <t>Evraz PLC</t>
  </si>
  <si>
    <t>Experian PLC</t>
  </si>
  <si>
    <t>Ferguson PLC</t>
  </si>
  <si>
    <t>Flutter Entertainment PLC</t>
  </si>
  <si>
    <t>Fresnillo PLC</t>
  </si>
  <si>
    <t>Glencore PLC</t>
  </si>
  <si>
    <t>GlaxoSmithKline PLC</t>
  </si>
  <si>
    <t>Hargreaves Lansdown PLC</t>
  </si>
  <si>
    <t>Halma PLC</t>
  </si>
  <si>
    <t>HSBC Holdings PLC</t>
  </si>
  <si>
    <t>Hiscox Ltd</t>
  </si>
  <si>
    <t>International Consolidated Air</t>
  </si>
  <si>
    <t>InterContinental Hotels Group</t>
  </si>
  <si>
    <t>3i Group PLC</t>
  </si>
  <si>
    <t>Imperial Brands PLC</t>
  </si>
  <si>
    <t>Informa PLC</t>
  </si>
  <si>
    <t>Intertek Group PLC</t>
  </si>
  <si>
    <t>ITV PLC</t>
  </si>
  <si>
    <t>JD Sports Fashion PLC</t>
  </si>
  <si>
    <t>Just Eat PLC</t>
  </si>
  <si>
    <t>Johnson Matthey PLC</t>
  </si>
  <si>
    <t>Kingfisher PLC</t>
  </si>
  <si>
    <t>Land Securities Group PLC</t>
  </si>
  <si>
    <t>Legal &amp; General Group PLC</t>
  </si>
  <si>
    <t>Lloyds Banking Group PLC</t>
  </si>
  <si>
    <t>London Stock Exchange Group PL</t>
  </si>
  <si>
    <t>Micro Focus International PLC</t>
  </si>
  <si>
    <t>Marks &amp; Spencer Group PLC</t>
  </si>
  <si>
    <t>Mondi PLC</t>
  </si>
  <si>
    <t>Melrose Industries PLC</t>
  </si>
  <si>
    <t>Wm Morrison Supermarkets PLC</t>
  </si>
  <si>
    <t>National Grid PLC</t>
  </si>
  <si>
    <t>NMC Health PLC</t>
  </si>
  <si>
    <t>Next PLC</t>
  </si>
  <si>
    <t>Ocado Group PLC</t>
  </si>
  <si>
    <t>Phoenix Group Holdings PLC</t>
  </si>
  <si>
    <t>Prudential PLC</t>
  </si>
  <si>
    <t>Persimmon PLC</t>
  </si>
  <si>
    <t>Pearson PLC</t>
  </si>
  <si>
    <t>Reckitt Benckiser Group PLC</t>
  </si>
  <si>
    <t>Royal Bank of Scotland Group P</t>
  </si>
  <si>
    <t>Royal Dutch Shell PLC</t>
  </si>
  <si>
    <t>RELX PLC</t>
  </si>
  <si>
    <t>Rio Tinto PLC</t>
  </si>
  <si>
    <t>Rightmove PLC</t>
  </si>
  <si>
    <t>Rolls-Royce Holdings PLC</t>
  </si>
  <si>
    <t>RSA Insurance Group PLC</t>
  </si>
  <si>
    <t>Rentokil Initial PLC</t>
  </si>
  <si>
    <t>J Sainsbury PLC</t>
  </si>
  <si>
    <t>Schroders PLC</t>
  </si>
  <si>
    <t>Sage Group PLC/The</t>
  </si>
  <si>
    <t>Segro PLC</t>
  </si>
  <si>
    <t>Smurfit Kappa Group PLC</t>
  </si>
  <si>
    <t>Standard Life Aberdeen PLC</t>
  </si>
  <si>
    <t>DS Smith PLC</t>
  </si>
  <si>
    <t>Smiths Group PLC</t>
  </si>
  <si>
    <t>Scottish Mortgage Investment T</t>
  </si>
  <si>
    <t>Smith &amp; Nephew PLC</t>
  </si>
  <si>
    <t>Spirax-Sarco Engineering PLC</t>
  </si>
  <si>
    <t>SSE PLC</t>
  </si>
  <si>
    <t>Standard Chartered PLC</t>
  </si>
  <si>
    <t>St James's Place PLC</t>
  </si>
  <si>
    <t>Severn Trent PLC</t>
  </si>
  <si>
    <t>Tesco PLC</t>
  </si>
  <si>
    <t>TUI AG</t>
  </si>
  <si>
    <t>Taylor Wimpey PLC</t>
  </si>
  <si>
    <t>Unilever PLC</t>
  </si>
  <si>
    <t>United Utilities Group PLC</t>
  </si>
  <si>
    <t>Vodafone Group PLC</t>
  </si>
  <si>
    <t>WPP PLC</t>
  </si>
  <si>
    <t>Whitbread PLC</t>
  </si>
  <si>
    <t>Barrick Gold Corp</t>
  </si>
  <si>
    <t>Air Canada</t>
  </si>
  <si>
    <t>Aurora Cannabis Inc</t>
  </si>
  <si>
    <t>Atco Ltd/Canada</t>
  </si>
  <si>
    <t>Alaris Royalty Corp</t>
  </si>
  <si>
    <t>Agnico Eagle Mines Ltd</t>
  </si>
  <si>
    <t>Ag Growth International Inc</t>
  </si>
  <si>
    <t>Alamos Gold Inc</t>
  </si>
  <si>
    <t>Altus Group Ltd/Canada</t>
  </si>
  <si>
    <t>AltaGas Ltd</t>
  </si>
  <si>
    <t>Aphria Inc</t>
  </si>
  <si>
    <t>Allied Properties Real Estate</t>
  </si>
  <si>
    <t>Algonquin Power &amp; Utilities Co</t>
  </si>
  <si>
    <t>Aecon Group Inc</t>
  </si>
  <si>
    <t>ARC Resources Ltd</t>
  </si>
  <si>
    <t>Alacer Gold Corp</t>
  </si>
  <si>
    <t>ATS Automation Tooling Systems</t>
  </si>
  <si>
    <t>Alimentation Couche-Tard Inc</t>
  </si>
  <si>
    <t>Aritzia Inc</t>
  </si>
  <si>
    <t>Artis Real Estate Investment T</t>
  </si>
  <si>
    <t>Badger Daylighting Ltd</t>
  </si>
  <si>
    <t>Brookfield Asset Management In</t>
  </si>
  <si>
    <t>BlackBerry Ltd</t>
  </si>
  <si>
    <t>Bombardier Inc</t>
  </si>
  <si>
    <t>Brookfield Business Partners L</t>
  </si>
  <si>
    <t>Cott Corp</t>
  </si>
  <si>
    <t>BCE Inc</t>
  </si>
  <si>
    <t>Boardwalk Real Estate Investme</t>
  </si>
  <si>
    <t>Brookfield Renewable Partners</t>
  </si>
  <si>
    <t>Bausch Health Cos Inc</t>
  </si>
  <si>
    <t>Brookfield Infrastructure Part</t>
  </si>
  <si>
    <t>Birchcliff Energy Ltd</t>
  </si>
  <si>
    <t>Boralex Inc</t>
  </si>
  <si>
    <t>Bank of Montreal</t>
  </si>
  <si>
    <t>Bank of Nova Scotia/The</t>
  </si>
  <si>
    <t>Brookfield Property Partners L</t>
  </si>
  <si>
    <t>Baytex Energy Corp</t>
  </si>
  <si>
    <t>B2Gold Corp</t>
  </si>
  <si>
    <t>Boyd Group Services Inc</t>
  </si>
  <si>
    <t>CAE Inc</t>
  </si>
  <si>
    <t>Canadian Apartment Properties</t>
  </si>
  <si>
    <t>Cascades Inc</t>
  </si>
  <si>
    <t>Cogeco Communications Inc</t>
  </si>
  <si>
    <t>CCL Industries Inc</t>
  </si>
  <si>
    <t>Cameco Corp</t>
  </si>
  <si>
    <t>Canfor Corp</t>
  </si>
  <si>
    <t>Centerra Gold Inc</t>
  </si>
  <si>
    <t>Cineplex Inc</t>
  </si>
  <si>
    <t>Chemtrade Logistics Income Fun</t>
  </si>
  <si>
    <t>Choice Properties Real Estate</t>
  </si>
  <si>
    <t>Chorus Aviation Inc</t>
  </si>
  <si>
    <t>Colliers International Group I</t>
  </si>
  <si>
    <t>CI Financial Corp</t>
  </si>
  <si>
    <t>Cargojet Inc</t>
  </si>
  <si>
    <t>Celestica Inc</t>
  </si>
  <si>
    <t>Canadian Imperial Bank of Comm</t>
  </si>
  <si>
    <t>Canadian Natural Resources Ltd</t>
  </si>
  <si>
    <t>Canadian National Railway Co</t>
  </si>
  <si>
    <t>Canadian Pacific Railway Ltd</t>
  </si>
  <si>
    <t>Crescent Point Energy Corp</t>
  </si>
  <si>
    <t>Capital Power Corp</t>
  </si>
  <si>
    <t>Cronos Group Inc</t>
  </si>
  <si>
    <t>Crombie Real Estate Investment</t>
  </si>
  <si>
    <t>Chartwell Retirement Residence</t>
  </si>
  <si>
    <t>Constellation Software Inc/Can</t>
  </si>
  <si>
    <t>Canadian Tire Corp Ltd</t>
  </si>
  <si>
    <t>Canadian Utilities Ltd</t>
  </si>
  <si>
    <t>Cominar Real Estate Investment</t>
  </si>
  <si>
    <t>Cenovus Energy Inc</t>
  </si>
  <si>
    <t>Canadian Western Bank</t>
  </si>
  <si>
    <t>Detour Gold Corp</t>
  </si>
  <si>
    <t>Dream Industrial Real Estate I</t>
  </si>
  <si>
    <t>Dollarama Inc</t>
  </si>
  <si>
    <t>BRP Inc</t>
  </si>
  <si>
    <t>Dream Global Real Estate Inves</t>
  </si>
  <si>
    <t>Descartes Systems Group Inc/Th</t>
  </si>
  <si>
    <t>Dream Office Real Estate Inves</t>
  </si>
  <si>
    <t>Ovintiv Canada ULC</t>
  </si>
  <si>
    <t>ECN Capital Corp</t>
  </si>
  <si>
    <t>Endeavour Mining Corp</t>
  </si>
  <si>
    <t>Element Fleet Management Corp</t>
  </si>
  <si>
    <t>Enerflex Ltd</t>
  </si>
  <si>
    <t>Exchange Income Corp</t>
  </si>
  <si>
    <t>Eldorado Gold Corp</t>
  </si>
  <si>
    <t>Emera Inc</t>
  </si>
  <si>
    <t>Empire Co Ltd</t>
  </si>
  <si>
    <t>Enbridge Inc</t>
  </si>
  <si>
    <t>Enghouse Systems Ltd</t>
  </si>
  <si>
    <t>Enerplus Corp</t>
  </si>
  <si>
    <t>ERO Copper Corp</t>
  </si>
  <si>
    <t>Ensign Energy Services Inc</t>
  </si>
  <si>
    <t>Extendicare Inc</t>
  </si>
  <si>
    <t>First Capital Real Estate Inve</t>
  </si>
  <si>
    <t>Frontera Energy Corp</t>
  </si>
  <si>
    <t>Fairfax Financial Holdings Ltd</t>
  </si>
  <si>
    <t>First Quantum Minerals Ltd</t>
  </si>
  <si>
    <t>Franco-Nevada Corp</t>
  </si>
  <si>
    <t>First Majestic Silver Corp</t>
  </si>
  <si>
    <t>Freehold Royalties Ltd</t>
  </si>
  <si>
    <t>FirstService Corp</t>
  </si>
  <si>
    <t>Fortis Inc/Canada</t>
  </si>
  <si>
    <t>Finning International Inc</t>
  </si>
  <si>
    <t>Great Canadian Gaming Corp</t>
  </si>
  <si>
    <t>Gibson Energy Inc</t>
  </si>
  <si>
    <t>CGI Inc</t>
  </si>
  <si>
    <t>Gildan Activewear Inc</t>
  </si>
  <si>
    <t>Canada Goose Holdings Inc</t>
  </si>
  <si>
    <t>Granite Real Estate Investment</t>
  </si>
  <si>
    <t>Gran Tierra Energy Inc</t>
  </si>
  <si>
    <t>Knight Therapeutics Inc</t>
  </si>
  <si>
    <t>Great-West Lifeco Inc</t>
  </si>
  <si>
    <t>Hydro One Ltd</t>
  </si>
  <si>
    <t>Hudson's Bay Co</t>
  </si>
  <si>
    <t>Hudbay Minerals Inc</t>
  </si>
  <si>
    <t>Home Capital Group Inc</t>
  </si>
  <si>
    <t>HEXO Corp</t>
  </si>
  <si>
    <t>H&amp;R Real Estate Investment Tru</t>
  </si>
  <si>
    <t>Husky Energy Inc</t>
  </si>
  <si>
    <t>iA Financial Corp Inc</t>
  </si>
  <si>
    <t>Intact Financial Corp</t>
  </si>
  <si>
    <t>Interfor Corp</t>
  </si>
  <si>
    <t>IGM Financial Inc</t>
  </si>
  <si>
    <t>InterRent Real Estate Investme</t>
  </si>
  <si>
    <t>IAMGOLD Corp</t>
  </si>
  <si>
    <t>Imperial Oil Ltd</t>
  </si>
  <si>
    <t>Innergex Renewable Energy Inc</t>
  </si>
  <si>
    <t>Inter Pipeline Ltd</t>
  </si>
  <si>
    <t>Intertape Polymer Group Inc</t>
  </si>
  <si>
    <t>Ivanhoe Mines Ltd</t>
  </si>
  <si>
    <t>Kinross Gold Corp</t>
  </si>
  <si>
    <t>Kelt Exploration Ltd</t>
  </si>
  <si>
    <t>Keyera Corp</t>
  </si>
  <si>
    <t>Kirkland Lake Gold Ltd</t>
  </si>
  <si>
    <t>Killam Apartment Real Estate I</t>
  </si>
  <si>
    <t>Kinaxis Inc</t>
  </si>
  <si>
    <t>Loblaw Cos Ltd</t>
  </si>
  <si>
    <t>Laurentian Bank of Canada</t>
  </si>
  <si>
    <t>Labrador Iron Ore Royalty Corp</t>
  </si>
  <si>
    <t>Linamar Corp</t>
  </si>
  <si>
    <t>Lundin Mining Corp</t>
  </si>
  <si>
    <t>MAG Silver Corp</t>
  </si>
  <si>
    <t>MEG Energy Corp</t>
  </si>
  <si>
    <t>Manulife Financial Corp</t>
  </si>
  <si>
    <t>Maple Leaf Foods Inc</t>
  </si>
  <si>
    <t>Magna International Inc</t>
  </si>
  <si>
    <t>Genworth MI Canada Inc</t>
  </si>
  <si>
    <t>Martinrea International Inc</t>
  </si>
  <si>
    <t>Metro Inc/CN</t>
  </si>
  <si>
    <t>Morneau Shepell Inc</t>
  </si>
  <si>
    <t>Mullen Group Ltd</t>
  </si>
  <si>
    <t>MTY Food Group Inc</t>
  </si>
  <si>
    <t>Methanex Corp</t>
  </si>
  <si>
    <t>National Bank of Canada</t>
  </si>
  <si>
    <t>NFI Group Inc</t>
  </si>
  <si>
    <t>Novagold Resources Inc</t>
  </si>
  <si>
    <t>Northland Power Inc</t>
  </si>
  <si>
    <t>Nutrien Ltd</t>
  </si>
  <si>
    <t>NuVista Energy Ltd</t>
  </si>
  <si>
    <t>Northview Apartment Real Estat</t>
  </si>
  <si>
    <t>North West Co Inc/The</t>
  </si>
  <si>
    <t>NorthWest Healthcare Propertie</t>
  </si>
  <si>
    <t>NexGen Energy Ltd</t>
  </si>
  <si>
    <t>OceanaGold Corp</t>
  </si>
  <si>
    <t>Onex Corp</t>
  </si>
  <si>
    <t>Osisko Gold Royalties Ltd</t>
  </si>
  <si>
    <t>Norbord Inc</t>
  </si>
  <si>
    <t>Open Text Corp</t>
  </si>
  <si>
    <t>Pan American Silver Corp</t>
  </si>
  <si>
    <t>Premium Brands Holdings Corp</t>
  </si>
  <si>
    <t>Precision Drilling Corp</t>
  </si>
  <si>
    <t>Peyto Exploration &amp; Developmen</t>
  </si>
  <si>
    <t>Parkland Fuel Corp</t>
  </si>
  <si>
    <t>Power Corp of Canada</t>
  </si>
  <si>
    <t>Pembina Pipeline Corp</t>
  </si>
  <si>
    <t>Pason Systems Inc</t>
  </si>
  <si>
    <t>PrairieSky Royalty Ltd</t>
  </si>
  <si>
    <t>Pretium Resources Inc</t>
  </si>
  <si>
    <t>Power Financial Corp</t>
  </si>
  <si>
    <t>Parex Resources Inc</t>
  </si>
  <si>
    <t>Quebecor Inc</t>
  </si>
  <si>
    <t>Restaurant Brands Internationa</t>
  </si>
  <si>
    <t>Ritchie Bros Auctioneers Inc</t>
  </si>
  <si>
    <t>Richelieu Hardware Ltd</t>
  </si>
  <si>
    <t>Rogers Communications Inc</t>
  </si>
  <si>
    <t>RioCan Real Estate Investment</t>
  </si>
  <si>
    <t>TransAlta Renewables Inc</t>
  </si>
  <si>
    <t>Russel Metals Inc</t>
  </si>
  <si>
    <t>Royal Bank of Canada</t>
  </si>
  <si>
    <t>Saputo Inc</t>
  </si>
  <si>
    <t>ShawCor Ltd</t>
  </si>
  <si>
    <t>Secure Energy Services Inc</t>
  </si>
  <si>
    <t>Shopify Inc</t>
  </si>
  <si>
    <t>Sienna Senior Living Inc</t>
  </si>
  <si>
    <t>Stella-Jones Inc</t>
  </si>
  <si>
    <t>Shaw Communications Inc</t>
  </si>
  <si>
    <t>Sun Life Financial Inc</t>
  </si>
  <si>
    <t>SEMAFO Inc</t>
  </si>
  <si>
    <t>Summit Industrial Income REIT</t>
  </si>
  <si>
    <t>SNC-Lavalin Group Inc</t>
  </si>
  <si>
    <t>Superior Plus Corp</t>
  </si>
  <si>
    <t>SmartCentres Real Estate Inves</t>
  </si>
  <si>
    <t>Sandstorm Gold Ltd</t>
  </si>
  <si>
    <t>SSR Mining Inc</t>
  </si>
  <si>
    <t>Stantec Inc</t>
  </si>
  <si>
    <t>Suncor Energy Inc</t>
  </si>
  <si>
    <t>Sierra Wireless Inc</t>
  </si>
  <si>
    <t>TELUS Corp</t>
  </si>
  <si>
    <t>TransAlta Corp</t>
  </si>
  <si>
    <t>Transcontinental Inc</t>
  </si>
  <si>
    <t>Tricon Capital Group Inc</t>
  </si>
  <si>
    <t>Toronto-Dominion Bank/The</t>
  </si>
  <si>
    <t>Teck Resources Ltd</t>
  </si>
  <si>
    <t>TFI International Inc</t>
  </si>
  <si>
    <t>Toromont Industries Ltd</t>
  </si>
  <si>
    <t>TORC Oil &amp; Gas Ltd</t>
  </si>
  <si>
    <t>Tourmaline Oil Corp</t>
  </si>
  <si>
    <t>Spin Master Corp</t>
  </si>
  <si>
    <t>Thomson Reuters Corp</t>
  </si>
  <si>
    <t>TC Energy Corp</t>
  </si>
  <si>
    <t>Turquoise Hill Resources Ltd</t>
  </si>
  <si>
    <t>CannTrust Holdings Inc</t>
  </si>
  <si>
    <t>Stars Group Inc/The</t>
  </si>
  <si>
    <t>Torex Gold Resources Inc</t>
  </si>
  <si>
    <t>Vermilion Energy Inc</t>
  </si>
  <si>
    <t>Seven Generations Energy Ltd</t>
  </si>
  <si>
    <t>Waste Connections Inc</t>
  </si>
  <si>
    <t>Whitecap Resources Inc</t>
  </si>
  <si>
    <t>Canopy Growth Corp</t>
  </si>
  <si>
    <t>Western Forest Products Inc</t>
  </si>
  <si>
    <t>West Fraser Timber Co Ltd</t>
  </si>
  <si>
    <t>WestJet Airlines Ltd</t>
  </si>
  <si>
    <t>George Weston Ltd</t>
  </si>
  <si>
    <t>Winpak Ltd</t>
  </si>
  <si>
    <t>Wheaton Precious Metals Corp</t>
  </si>
  <si>
    <t>WSP Global Inc</t>
  </si>
  <si>
    <t>Westshore Terminals Investment</t>
  </si>
  <si>
    <t>TMX Group Ltd</t>
  </si>
  <si>
    <t>Yamana Gold Inc</t>
  </si>
  <si>
    <t>Sleep Country Canada Holdings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</si>
</sst>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"/>
    <numFmt numFmtId="166" formatCode="0.0\x"/>
  </numFmts>
  <fonts count="3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charset val="162"/>
      <scheme val="minor"/>
    </font>
    <font>
      <sz val="11"/>
      <color theme="1"/>
      <name val="Arial"/>
      <family val="2"/>
      <charset val="162"/>
    </font>
    <font>
      <sz val="11"/>
      <color rgb="FF00325A"/>
      <name val="Arial"/>
      <family val="2"/>
      <charset val="162"/>
    </font>
    <font>
      <b/>
      <sz val="14"/>
      <color theme="9" tint="-0.499984740745262"/>
      <name val="Arial"/>
      <family val="2"/>
      <charset val="162"/>
    </font>
    <font>
      <sz val="12"/>
      <color theme="0"/>
      <name val="Arial"/>
      <family val="2"/>
      <charset val="162"/>
    </font>
    <font>
      <sz val="11"/>
      <color theme="9" tint="-0.499984740745262"/>
      <name val="Arial"/>
      <family val="2"/>
      <charset val="162"/>
    </font>
    <font>
      <sz val="11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0"/>
      <color rgb="FF740000"/>
      <name val="Arial"/>
      <family val="2"/>
    </font>
    <font>
      <b/>
      <sz val="20"/>
      <color rgb="FF740000"/>
      <name val="Arial"/>
      <family val="2"/>
    </font>
    <font>
      <sz val="8"/>
      <color theme="1"/>
      <name val="Arial"/>
      <family val="2"/>
    </font>
    <font>
      <sz val="11"/>
      <color theme="6" tint="-0.499984740745262"/>
      <name val="Arial"/>
      <family val="2"/>
    </font>
    <font>
      <b/>
      <sz val="11"/>
      <color rgb="FF00325A"/>
      <name val="Arial"/>
      <family val="2"/>
      <charset val="162"/>
    </font>
    <font>
      <sz val="11"/>
      <color rgb="FF00325A"/>
      <name val="Arial"/>
      <family val="2"/>
    </font>
    <font>
      <sz val="10"/>
      <color rgb="FF00325A"/>
      <name val="Arial"/>
      <family val="2"/>
    </font>
    <font>
      <sz val="11"/>
      <color theme="0"/>
      <name val="Calibri"/>
      <family val="2"/>
      <scheme val="minor"/>
    </font>
    <font>
      <b/>
      <sz val="11"/>
      <color indexed="81"/>
      <name val="Tahoma"/>
      <family val="2"/>
      <charset val="162"/>
    </font>
    <font>
      <b/>
      <sz val="11"/>
      <color indexed="32"/>
      <name val="Tahoma"/>
      <family val="2"/>
      <charset val="162"/>
    </font>
    <font>
      <sz val="9"/>
      <color indexed="81"/>
      <name val="Tahoma"/>
      <family val="2"/>
      <charset val="162"/>
    </font>
    <font>
      <b/>
      <sz val="11"/>
      <color indexed="81"/>
      <name val="Arial"/>
      <family val="2"/>
      <charset val="162"/>
    </font>
    <font>
      <sz val="8"/>
      <color indexed="81"/>
      <name val="Tahoma"/>
      <family val="2"/>
    </font>
    <font>
      <b/>
      <sz val="11"/>
      <color indexed="81"/>
      <name val="Tahoma"/>
      <family val="2"/>
    </font>
    <font>
      <b/>
      <sz val="12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Calibri"/>
      <family val="2"/>
      <scheme val="minor"/>
    </font>
    <font>
      <i/>
      <sz val="10"/>
      <color theme="1"/>
      <name val="Arial"/>
      <family val="2"/>
      <charset val="162"/>
    </font>
    <font>
      <sz val="8"/>
      <color rgb="FF000000"/>
      <name val="Segoe UI"/>
      <family val="2"/>
      <charset val="162"/>
    </font>
    <font>
      <sz val="8"/>
      <color theme="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36B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434"/>
        <bgColor indexed="64"/>
      </patternFill>
    </fill>
    <fill>
      <patternFill patternType="solid">
        <fgColor rgb="FF00863D"/>
        <bgColor indexed="64"/>
      </patternFill>
    </fill>
    <fill>
      <patternFill patternType="solid">
        <fgColor rgb="FF009644"/>
        <bgColor indexed="64"/>
      </patternFill>
    </fill>
    <fill>
      <patternFill patternType="solid">
        <fgColor rgb="FF00A249"/>
        <bgColor indexed="64"/>
      </patternFill>
    </fill>
    <fill>
      <patternFill patternType="solid">
        <fgColor rgb="FF00BC55"/>
        <bgColor indexed="64"/>
      </patternFill>
    </fill>
    <fill>
      <patternFill patternType="solid">
        <fgColor rgb="FF580000"/>
        <bgColor indexed="64"/>
      </patternFill>
    </fill>
    <fill>
      <patternFill patternType="solid">
        <fgColor rgb="FF740000"/>
        <bgColor indexed="64"/>
      </patternFill>
    </fill>
    <fill>
      <patternFill patternType="solid">
        <fgColor rgb="FF820000"/>
        <bgColor indexed="64"/>
      </patternFill>
    </fill>
    <fill>
      <patternFill patternType="solid">
        <fgColor rgb="FF920000"/>
        <bgColor indexed="64"/>
      </patternFill>
    </fill>
    <fill>
      <patternFill patternType="solid">
        <fgColor rgb="FFA20000"/>
        <bgColor indexed="64"/>
      </patternFill>
    </fill>
    <fill>
      <patternFill patternType="solid">
        <fgColor rgb="FFB40000"/>
        <bgColor indexed="64"/>
      </patternFill>
    </fill>
    <fill>
      <patternFill patternType="solid">
        <fgColor rgb="FFC80000"/>
        <bgColor indexed="64"/>
      </patternFill>
    </fill>
    <fill>
      <patternFill patternType="solid">
        <fgColor rgb="FFDA0000"/>
        <bgColor indexed="64"/>
      </patternFill>
    </fill>
    <fill>
      <patternFill patternType="solid">
        <fgColor rgb="FFEA0000"/>
        <bgColor indexed="64"/>
      </patternFill>
    </fill>
    <fill>
      <patternFill patternType="solid">
        <fgColor rgb="FFFF0101"/>
        <bgColor indexed="64"/>
      </patternFill>
    </fill>
    <fill>
      <patternFill patternType="solid">
        <fgColor rgb="FFFF1D1D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04C22"/>
        <bgColor indexed="64"/>
      </patternFill>
    </fill>
    <fill>
      <patternFill patternType="solid">
        <fgColor rgb="FF00421E"/>
        <bgColor indexed="64"/>
      </patternFill>
    </fill>
    <fill>
      <patternFill patternType="solid">
        <fgColor rgb="FF003A1A"/>
        <bgColor indexed="64"/>
      </patternFill>
    </fill>
    <fill>
      <patternFill patternType="solid">
        <fgColor rgb="FF002A13"/>
        <bgColor indexed="64"/>
      </patternFill>
    </fill>
    <fill>
      <patternFill patternType="solid">
        <fgColor rgb="FF00220F"/>
        <bgColor indexed="64"/>
      </patternFill>
    </fill>
    <fill>
      <patternFill patternType="solid">
        <fgColor rgb="FF480000"/>
        <bgColor indexed="64"/>
      </patternFill>
    </fill>
    <fill>
      <patternFill patternType="solid">
        <fgColor rgb="FF3A0000"/>
        <bgColor indexed="64"/>
      </patternFill>
    </fill>
    <fill>
      <patternFill patternType="solid">
        <fgColor rgb="FF26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325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rgb="FF740000"/>
      </bottom>
      <diagonal/>
    </border>
    <border>
      <left/>
      <right/>
      <top style="medium">
        <color auto="1"/>
      </top>
      <bottom/>
      <diagonal/>
    </border>
    <border>
      <left/>
      <right/>
      <top style="hair">
        <color rgb="FF00325A"/>
      </top>
      <bottom style="hair">
        <color rgb="FF00325A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 style="hair">
        <color rgb="FF00325A"/>
      </bottom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2" fillId="0" borderId="0"/>
    <xf numFmtId="0" fontId="29" fillId="0" borderId="0" applyNumberFormat="0" applyFill="0" applyBorder="0" applyAlignment="0" applyProtection="0"/>
  </cellStyleXfs>
  <cellXfs count="192">
    <xf numFmtId="0" fontId="0" fillId="0" borderId="0" xfId="0"/>
    <xf numFmtId="0" fontId="0" fillId="2" borderId="0" xfId="0" applyFill="1"/>
    <xf numFmtId="14" fontId="0" fillId="0" borderId="0" xfId="0" applyNumberFormat="1"/>
    <xf numFmtId="0" fontId="0" fillId="0" borderId="0" xfId="0" applyAlignment="1">
      <alignment horizontal="right"/>
    </xf>
    <xf numFmtId="4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0" fontId="1" fillId="0" borderId="0" xfId="0" applyFont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3" fillId="0" borderId="0" xfId="0" applyFont="1" applyAlignment="1">
      <alignment horizontal="center"/>
    </xf>
    <xf numFmtId="0" fontId="0" fillId="8" borderId="0" xfId="0" applyFill="1"/>
    <xf numFmtId="4" fontId="0" fillId="0" borderId="0" xfId="0" applyNumberFormat="1"/>
    <xf numFmtId="0" fontId="4" fillId="0" borderId="0" xfId="0" applyFont="1"/>
    <xf numFmtId="0" fontId="6" fillId="0" borderId="0" xfId="0" applyFont="1"/>
    <xf numFmtId="0" fontId="7" fillId="9" borderId="1" xfId="0" applyFont="1" applyFill="1" applyBorder="1"/>
    <xf numFmtId="0" fontId="5" fillId="10" borderId="0" xfId="0" applyFont="1" applyFill="1"/>
    <xf numFmtId="0" fontId="8" fillId="10" borderId="0" xfId="0" applyFont="1" applyFill="1"/>
    <xf numFmtId="0" fontId="4" fillId="2" borderId="0" xfId="0" applyFont="1" applyFill="1"/>
    <xf numFmtId="3" fontId="0" fillId="0" borderId="0" xfId="1" applyNumberFormat="1" applyFont="1"/>
    <xf numFmtId="165" fontId="0" fillId="0" borderId="0" xfId="1" applyNumberFormat="1" applyFont="1"/>
    <xf numFmtId="0" fontId="5" fillId="40" borderId="0" xfId="0" applyFont="1" applyFill="1"/>
    <xf numFmtId="22" fontId="0" fillId="0" borderId="0" xfId="0" applyNumberFormat="1"/>
    <xf numFmtId="0" fontId="0" fillId="0" borderId="0" xfId="0" applyFill="1"/>
    <xf numFmtId="0" fontId="20" fillId="23" borderId="0" xfId="0" applyFont="1" applyFill="1"/>
    <xf numFmtId="0" fontId="0" fillId="44" borderId="0" xfId="0" applyFill="1"/>
    <xf numFmtId="0" fontId="0" fillId="45" borderId="0" xfId="0" applyFill="1"/>
    <xf numFmtId="0" fontId="0" fillId="45" borderId="0" xfId="0" applyFill="1" applyAlignment="1">
      <alignment horizontal="right"/>
    </xf>
    <xf numFmtId="0" fontId="1" fillId="45" borderId="1" xfId="0" applyFont="1" applyFill="1" applyBorder="1"/>
    <xf numFmtId="0" fontId="1" fillId="45" borderId="1" xfId="0" applyFont="1" applyFill="1" applyBorder="1" applyAlignment="1">
      <alignment horizontal="right"/>
    </xf>
    <xf numFmtId="4" fontId="1" fillId="45" borderId="1" xfId="0" applyNumberFormat="1" applyFont="1" applyFill="1" applyBorder="1" applyAlignment="1">
      <alignment horizontal="right"/>
    </xf>
    <xf numFmtId="3" fontId="1" fillId="45" borderId="1" xfId="0" applyNumberFormat="1" applyFont="1" applyFill="1" applyBorder="1" applyAlignment="1">
      <alignment horizontal="right"/>
    </xf>
    <xf numFmtId="3" fontId="0" fillId="0" borderId="0" xfId="0" applyNumberFormat="1" applyFill="1" applyAlignment="1">
      <alignment horizontal="right"/>
    </xf>
    <xf numFmtId="4" fontId="0" fillId="0" borderId="0" xfId="0" applyNumberFormat="1" applyFill="1" applyAlignment="1">
      <alignment horizontal="right"/>
    </xf>
    <xf numFmtId="3" fontId="0" fillId="43" borderId="0" xfId="0" applyNumberFormat="1" applyFill="1" applyAlignment="1">
      <alignment horizontal="right"/>
    </xf>
    <xf numFmtId="9" fontId="0" fillId="43" borderId="0" xfId="1" applyFont="1" applyFill="1"/>
    <xf numFmtId="4" fontId="0" fillId="0" borderId="0" xfId="0" applyNumberFormat="1" applyFill="1"/>
    <xf numFmtId="0" fontId="15" fillId="0" borderId="0" xfId="0" applyFont="1" applyProtection="1">
      <protection locked="0" hidden="1"/>
    </xf>
    <xf numFmtId="0" fontId="10" fillId="0" borderId="17" xfId="0" applyFont="1" applyBorder="1" applyProtection="1">
      <protection locked="0" hidden="1"/>
    </xf>
    <xf numFmtId="14" fontId="13" fillId="0" borderId="17" xfId="0" applyNumberFormat="1" applyFont="1" applyBorder="1" applyProtection="1">
      <protection locked="0" hidden="1"/>
    </xf>
    <xf numFmtId="0" fontId="10" fillId="0" borderId="0" xfId="0" applyFont="1" applyProtection="1">
      <protection locked="0" hidden="1"/>
    </xf>
    <xf numFmtId="0" fontId="10" fillId="2" borderId="0" xfId="0" applyFont="1" applyFill="1" applyProtection="1">
      <protection locked="0" hidden="1"/>
    </xf>
    <xf numFmtId="0" fontId="10" fillId="0" borderId="3" xfId="0" applyFont="1" applyBorder="1" applyProtection="1">
      <protection locked="0" hidden="1"/>
    </xf>
    <xf numFmtId="0" fontId="10" fillId="0" borderId="3" xfId="0" quotePrefix="1" applyFont="1" applyBorder="1" applyProtection="1">
      <protection locked="0" hidden="1"/>
    </xf>
    <xf numFmtId="0" fontId="10" fillId="0" borderId="0" xfId="0" applyFont="1" applyBorder="1" applyProtection="1">
      <protection locked="0" hidden="1"/>
    </xf>
    <xf numFmtId="0" fontId="17" fillId="0" borderId="0" xfId="0" applyFont="1" applyAlignment="1" applyProtection="1">
      <alignment vertical="center"/>
      <protection locked="0" hidden="1"/>
    </xf>
    <xf numFmtId="0" fontId="5" fillId="0" borderId="0" xfId="0" applyFont="1" applyAlignment="1" applyProtection="1">
      <alignment vertical="center"/>
      <protection locked="0" hidden="1"/>
    </xf>
    <xf numFmtId="0" fontId="10" fillId="0" borderId="0" xfId="0" applyFont="1" applyAlignment="1" applyProtection="1">
      <alignment vertical="center"/>
      <protection locked="0" hidden="1"/>
    </xf>
    <xf numFmtId="0" fontId="10" fillId="0" borderId="0" xfId="0" applyFont="1" applyFill="1" applyProtection="1">
      <protection locked="0" hidden="1"/>
    </xf>
    <xf numFmtId="0" fontId="10" fillId="0" borderId="18" xfId="0" applyFont="1" applyFill="1" applyBorder="1" applyProtection="1">
      <protection locked="0" hidden="1"/>
    </xf>
    <xf numFmtId="0" fontId="10" fillId="0" borderId="18" xfId="0" applyFont="1" applyBorder="1" applyProtection="1">
      <protection locked="0" hidden="1"/>
    </xf>
    <xf numFmtId="0" fontId="5" fillId="0" borderId="0" xfId="0" applyFont="1" applyProtection="1">
      <protection locked="0" hidden="1"/>
    </xf>
    <xf numFmtId="0" fontId="9" fillId="12" borderId="4" xfId="0" applyFont="1" applyFill="1" applyBorder="1" applyAlignment="1" applyProtection="1">
      <alignment horizontal="left"/>
      <protection locked="0" hidden="1"/>
    </xf>
    <xf numFmtId="0" fontId="9" fillId="12" borderId="5" xfId="0" applyFont="1" applyFill="1" applyBorder="1" applyAlignment="1" applyProtection="1">
      <protection locked="0" hidden="1"/>
    </xf>
    <xf numFmtId="0" fontId="9" fillId="12" borderId="5" xfId="0" applyFont="1" applyFill="1" applyBorder="1" applyAlignment="1" applyProtection="1">
      <alignment horizontal="left"/>
      <protection locked="0" hidden="1"/>
    </xf>
    <xf numFmtId="0" fontId="9" fillId="12" borderId="6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alignment horizontal="left"/>
      <protection locked="0" hidden="1"/>
    </xf>
    <xf numFmtId="0" fontId="9" fillId="12" borderId="0" xfId="0" applyFont="1" applyFill="1" applyBorder="1" applyAlignment="1" applyProtection="1">
      <alignment horizontal="center"/>
      <protection locked="0" hidden="1"/>
    </xf>
    <xf numFmtId="0" fontId="9" fillId="12" borderId="0" xfId="0" applyFont="1" applyFill="1" applyBorder="1" applyAlignment="1" applyProtection="1">
      <alignment horizontal="right"/>
      <protection locked="0" hidden="1"/>
    </xf>
    <xf numFmtId="0" fontId="9" fillId="12" borderId="0" xfId="0" applyFont="1" applyFill="1" applyBorder="1" applyAlignment="1" applyProtection="1">
      <alignment horizontal="left"/>
      <protection locked="0" hidden="1"/>
    </xf>
    <xf numFmtId="0" fontId="9" fillId="12" borderId="8" xfId="0" applyFont="1" applyFill="1" applyBorder="1" applyAlignment="1" applyProtection="1">
      <alignment horizontal="right"/>
      <protection locked="0" hidden="1"/>
    </xf>
    <xf numFmtId="0" fontId="10" fillId="0" borderId="0" xfId="0" applyFont="1" applyBorder="1" applyAlignment="1" applyProtection="1">
      <alignment horizontal="center"/>
      <protection locked="0" hidden="1"/>
    </xf>
    <xf numFmtId="2" fontId="9" fillId="12" borderId="7" xfId="0" applyNumberFormat="1" applyFont="1" applyFill="1" applyBorder="1" applyAlignment="1" applyProtection="1">
      <alignment horizontal="left"/>
      <protection locked="0" hidden="1"/>
    </xf>
    <xf numFmtId="2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right"/>
      <protection locked="0" hidden="1"/>
    </xf>
    <xf numFmtId="2" fontId="9" fillId="12" borderId="0" xfId="0" applyNumberFormat="1" applyFont="1" applyFill="1" applyBorder="1" applyAlignment="1" applyProtection="1">
      <alignment horizontal="left"/>
      <protection locked="0" hidden="1"/>
    </xf>
    <xf numFmtId="164" fontId="9" fillId="12" borderId="8" xfId="0" applyNumberFormat="1" applyFont="1" applyFill="1" applyBorder="1" applyAlignment="1" applyProtection="1">
      <alignment horizontal="right"/>
      <protection locked="0" hidden="1"/>
    </xf>
    <xf numFmtId="0" fontId="10" fillId="0" borderId="1" xfId="0" applyFont="1" applyBorder="1" applyProtection="1">
      <protection locked="0" hidden="1"/>
    </xf>
    <xf numFmtId="0" fontId="10" fillId="0" borderId="1" xfId="0" applyFont="1" applyFill="1" applyBorder="1" applyProtection="1">
      <protection locked="0" hidden="1"/>
    </xf>
    <xf numFmtId="0" fontId="10" fillId="0" borderId="0" xfId="0" applyFont="1" applyFill="1" applyBorder="1" applyProtection="1">
      <protection locked="0" hidden="1"/>
    </xf>
    <xf numFmtId="164" fontId="9" fillId="12" borderId="7" xfId="0" applyNumberFormat="1" applyFont="1" applyFill="1" applyBorder="1" applyAlignment="1" applyProtection="1">
      <alignment horizontal="left"/>
      <protection locked="0" hidden="1"/>
    </xf>
    <xf numFmtId="164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left"/>
      <protection locked="0" hidden="1"/>
    </xf>
    <xf numFmtId="0" fontId="10" fillId="0" borderId="2" xfId="0" applyFont="1" applyFill="1" applyBorder="1" applyProtection="1">
      <protection locked="0" hidden="1"/>
    </xf>
    <xf numFmtId="0" fontId="10" fillId="0" borderId="2" xfId="0" applyFont="1" applyBorder="1" applyProtection="1">
      <protection locked="0" hidden="1"/>
    </xf>
    <xf numFmtId="0" fontId="9" fillId="12" borderId="0" xfId="0" applyFont="1" applyFill="1" applyBorder="1" applyAlignment="1" applyProtection="1">
      <protection locked="0" hidden="1"/>
    </xf>
    <xf numFmtId="0" fontId="9" fillId="12" borderId="8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protection locked="0" hidden="1"/>
    </xf>
    <xf numFmtId="0" fontId="11" fillId="0" borderId="0" xfId="0" applyFont="1" applyProtection="1">
      <protection locked="0" hidden="1"/>
    </xf>
    <xf numFmtId="0" fontId="11" fillId="0" borderId="1" xfId="0" applyFont="1" applyBorder="1" applyProtection="1">
      <protection locked="0" hidden="1"/>
    </xf>
    <xf numFmtId="164" fontId="9" fillId="12" borderId="9" xfId="0" applyNumberFormat="1" applyFont="1" applyFill="1" applyBorder="1" applyAlignment="1" applyProtection="1">
      <alignment horizontal="left"/>
      <protection locked="0" hidden="1"/>
    </xf>
    <xf numFmtId="164" fontId="9" fillId="12" borderId="10" xfId="0" applyNumberFormat="1" applyFont="1" applyFill="1" applyBorder="1" applyAlignment="1" applyProtection="1">
      <alignment horizontal="center"/>
      <protection locked="0" hidden="1"/>
    </xf>
    <xf numFmtId="164" fontId="9" fillId="12" borderId="10" xfId="0" applyNumberFormat="1" applyFont="1" applyFill="1" applyBorder="1" applyAlignment="1" applyProtection="1">
      <alignment horizontal="left"/>
      <protection locked="0" hidden="1"/>
    </xf>
    <xf numFmtId="0" fontId="17" fillId="0" borderId="0" xfId="0" applyFont="1" applyBorder="1" applyProtection="1">
      <protection locked="0" hidden="1"/>
    </xf>
    <xf numFmtId="0" fontId="5" fillId="0" borderId="0" xfId="0" applyFont="1" applyBorder="1" applyProtection="1">
      <protection locked="0" hidden="1"/>
    </xf>
    <xf numFmtId="0" fontId="5" fillId="0" borderId="20" xfId="0" applyFont="1" applyBorder="1" applyProtection="1">
      <protection locked="0" hidden="1"/>
    </xf>
    <xf numFmtId="0" fontId="5" fillId="0" borderId="21" xfId="0" applyFont="1" applyBorder="1" applyProtection="1">
      <protection locked="0" hidden="1"/>
    </xf>
    <xf numFmtId="0" fontId="5" fillId="0" borderId="22" xfId="0" applyFont="1" applyBorder="1" applyProtection="1">
      <protection locked="0" hidden="1"/>
    </xf>
    <xf numFmtId="0" fontId="11" fillId="0" borderId="3" xfId="0" applyFont="1" applyBorder="1" applyProtection="1">
      <protection locked="0" hidden="1"/>
    </xf>
    <xf numFmtId="0" fontId="10" fillId="0" borderId="3" xfId="0" applyFont="1" applyFill="1" applyBorder="1" applyProtection="1">
      <protection locked="0" hidden="1"/>
    </xf>
    <xf numFmtId="0" fontId="5" fillId="0" borderId="8" xfId="0" applyFont="1" applyBorder="1" applyProtection="1">
      <protection locked="0" hidden="1"/>
    </xf>
    <xf numFmtId="0" fontId="5" fillId="0" borderId="23" xfId="0" applyFont="1" applyBorder="1" applyAlignment="1" applyProtection="1">
      <alignment horizontal="center"/>
      <protection locked="0" hidden="1"/>
    </xf>
    <xf numFmtId="4" fontId="10" fillId="0" borderId="2" xfId="0" applyNumberFormat="1" applyFont="1" applyBorder="1" applyProtection="1">
      <protection locked="0" hidden="1"/>
    </xf>
    <xf numFmtId="4" fontId="10" fillId="0" borderId="0" xfId="0" applyNumberFormat="1" applyFont="1" applyBorder="1" applyProtection="1">
      <protection locked="0" hidden="1"/>
    </xf>
    <xf numFmtId="0" fontId="5" fillId="0" borderId="10" xfId="0" applyFont="1" applyBorder="1" applyProtection="1">
      <protection locked="0" hidden="1"/>
    </xf>
    <xf numFmtId="0" fontId="5" fillId="0" borderId="11" xfId="0" applyFont="1" applyBorder="1" applyProtection="1">
      <protection locked="0" hidden="1"/>
    </xf>
    <xf numFmtId="0" fontId="10" fillId="0" borderId="0" xfId="0" applyFont="1" applyAlignment="1" applyProtection="1">
      <alignment horizontal="right"/>
      <protection locked="0" hidden="1"/>
    </xf>
    <xf numFmtId="9" fontId="9" fillId="37" borderId="0" xfId="0" applyNumberFormat="1" applyFont="1" applyFill="1" applyProtection="1">
      <protection locked="0" hidden="1"/>
    </xf>
    <xf numFmtId="9" fontId="9" fillId="18" borderId="0" xfId="0" applyNumberFormat="1" applyFont="1" applyFill="1" applyProtection="1">
      <protection locked="0" hidden="1"/>
    </xf>
    <xf numFmtId="9" fontId="9" fillId="19" borderId="0" xfId="0" applyNumberFormat="1" applyFont="1" applyFill="1" applyProtection="1">
      <protection locked="0" hidden="1"/>
    </xf>
    <xf numFmtId="9" fontId="9" fillId="22" borderId="0" xfId="0" applyNumberFormat="1" applyFont="1" applyFill="1" applyProtection="1">
      <protection locked="0" hidden="1"/>
    </xf>
    <xf numFmtId="9" fontId="9" fillId="23" borderId="0" xfId="0" applyNumberFormat="1" applyFont="1" applyFill="1" applyProtection="1">
      <protection locked="0" hidden="1"/>
    </xf>
    <xf numFmtId="9" fontId="9" fillId="24" borderId="0" xfId="0" applyNumberFormat="1" applyFont="1" applyFill="1" applyProtection="1">
      <protection locked="0" hidden="1"/>
    </xf>
    <xf numFmtId="9" fontId="9" fillId="26" borderId="0" xfId="0" applyNumberFormat="1" applyFont="1" applyFill="1" applyProtection="1">
      <protection locked="0" hidden="1"/>
    </xf>
    <xf numFmtId="9" fontId="9" fillId="29" borderId="0" xfId="0" applyNumberFormat="1" applyFont="1" applyFill="1" applyProtection="1">
      <protection locked="0" hidden="1"/>
    </xf>
    <xf numFmtId="9" fontId="9" fillId="38" borderId="0" xfId="0" applyNumberFormat="1" applyFont="1" applyFill="1" applyProtection="1">
      <protection locked="0" hidden="1"/>
    </xf>
    <xf numFmtId="9" fontId="9" fillId="17" borderId="0" xfId="0" applyNumberFormat="1" applyFont="1" applyFill="1" applyProtection="1">
      <protection locked="0" hidden="1"/>
    </xf>
    <xf numFmtId="9" fontId="9" fillId="12" borderId="0" xfId="0" applyNumberFormat="1" applyFont="1" applyFill="1" applyProtection="1">
      <protection locked="0" hidden="1"/>
    </xf>
    <xf numFmtId="9" fontId="9" fillId="15" borderId="0" xfId="0" applyNumberFormat="1" applyFont="1" applyFill="1" applyProtection="1">
      <protection locked="0" hidden="1"/>
    </xf>
    <xf numFmtId="9" fontId="9" fillId="14" borderId="0" xfId="0" applyNumberFormat="1" applyFont="1" applyFill="1" applyProtection="1">
      <protection locked="0" hidden="1"/>
    </xf>
    <xf numFmtId="9" fontId="9" fillId="30" borderId="0" xfId="0" applyNumberFormat="1" applyFont="1" applyFill="1" applyProtection="1">
      <protection locked="0" hidden="1"/>
    </xf>
    <xf numFmtId="9" fontId="9" fillId="32" borderId="0" xfId="0" applyNumberFormat="1" applyFont="1" applyFill="1" applyProtection="1">
      <protection locked="0" hidden="1"/>
    </xf>
    <xf numFmtId="9" fontId="9" fillId="33" borderId="0" xfId="0" applyNumberFormat="1" applyFont="1" applyFill="1" applyProtection="1">
      <protection locked="0" hidden="1"/>
    </xf>
    <xf numFmtId="9" fontId="9" fillId="34" borderId="0" xfId="0" applyNumberFormat="1" applyFont="1" applyFill="1" applyProtection="1">
      <protection locked="0" hidden="1"/>
    </xf>
    <xf numFmtId="4" fontId="10" fillId="0" borderId="1" xfId="0" applyNumberFormat="1" applyFont="1" applyBorder="1" applyProtection="1">
      <protection locked="0" hidden="1"/>
    </xf>
    <xf numFmtId="0" fontId="12" fillId="0" borderId="0" xfId="0" applyFont="1" applyProtection="1">
      <protection locked="0" hidden="1"/>
    </xf>
    <xf numFmtId="0" fontId="10" fillId="0" borderId="0" xfId="0" applyFont="1" applyAlignment="1" applyProtection="1">
      <alignment horizontal="center"/>
      <protection locked="0" hidden="1"/>
    </xf>
    <xf numFmtId="0" fontId="16" fillId="0" borderId="0" xfId="0" applyFont="1" applyAlignment="1" applyProtection="1">
      <alignment horizontal="right"/>
      <protection locked="0" hidden="1"/>
    </xf>
    <xf numFmtId="9" fontId="10" fillId="0" borderId="0" xfId="0" applyNumberFormat="1" applyFont="1" applyProtection="1">
      <protection locked="0" hidden="1"/>
    </xf>
    <xf numFmtId="0" fontId="12" fillId="0" borderId="0" xfId="0" applyFont="1" applyAlignment="1" applyProtection="1">
      <alignment horizontal="right"/>
      <protection locked="0" hidden="1"/>
    </xf>
    <xf numFmtId="0" fontId="10" fillId="11" borderId="0" xfId="0" applyFont="1" applyFill="1" applyProtection="1">
      <protection locked="0" hidden="1"/>
    </xf>
    <xf numFmtId="0" fontId="10" fillId="39" borderId="0" xfId="0" applyFont="1" applyFill="1" applyProtection="1">
      <protection locked="0" hidden="1"/>
    </xf>
    <xf numFmtId="0" fontId="18" fillId="0" borderId="0" xfId="0" applyFont="1" applyProtection="1">
      <protection locked="0" hidden="1"/>
    </xf>
    <xf numFmtId="4" fontId="16" fillId="42" borderId="0" xfId="0" applyNumberFormat="1" applyFont="1" applyFill="1" applyProtection="1">
      <protection locked="0" hidden="1"/>
    </xf>
    <xf numFmtId="0" fontId="10" fillId="12" borderId="0" xfId="0" applyFont="1" applyFill="1" applyProtection="1">
      <protection locked="0" hidden="1"/>
    </xf>
    <xf numFmtId="2" fontId="10" fillId="0" borderId="0" xfId="0" applyNumberFormat="1" applyFont="1" applyProtection="1">
      <protection locked="0" hidden="1"/>
    </xf>
    <xf numFmtId="4" fontId="10" fillId="0" borderId="0" xfId="0" applyNumberFormat="1" applyFont="1" applyProtection="1">
      <protection locked="0" hidden="1"/>
    </xf>
    <xf numFmtId="0" fontId="9" fillId="41" borderId="0" xfId="0" applyFont="1" applyFill="1" applyBorder="1" applyAlignment="1" applyProtection="1">
      <alignment vertical="center" wrapText="1"/>
      <protection locked="0" hidden="1"/>
    </xf>
    <xf numFmtId="0" fontId="9" fillId="41" borderId="12" xfId="0" applyFont="1" applyFill="1" applyBorder="1" applyAlignment="1" applyProtection="1">
      <alignment vertical="center" wrapText="1"/>
      <protection locked="0" hidden="1"/>
    </xf>
    <xf numFmtId="0" fontId="9" fillId="41" borderId="13" xfId="0" applyFont="1" applyFill="1" applyBorder="1" applyAlignment="1" applyProtection="1">
      <protection locked="0" hidden="1"/>
    </xf>
    <xf numFmtId="0" fontId="9" fillId="41" borderId="14" xfId="0" applyFont="1" applyFill="1" applyBorder="1" applyAlignment="1" applyProtection="1">
      <protection locked="0" hidden="1"/>
    </xf>
    <xf numFmtId="0" fontId="9" fillId="41" borderId="15" xfId="0" applyFont="1" applyFill="1" applyBorder="1" applyAlignment="1" applyProtection="1">
      <protection locked="0" hidden="1"/>
    </xf>
    <xf numFmtId="4" fontId="10" fillId="39" borderId="0" xfId="0" applyNumberFormat="1" applyFont="1" applyFill="1" applyProtection="1">
      <protection locked="0" hidden="1"/>
    </xf>
    <xf numFmtId="9" fontId="9" fillId="36" borderId="0" xfId="0" applyNumberFormat="1" applyFont="1" applyFill="1" applyProtection="1">
      <protection locked="0" hidden="1"/>
    </xf>
    <xf numFmtId="9" fontId="9" fillId="35" borderId="0" xfId="0" applyNumberFormat="1" applyFont="1" applyFill="1" applyProtection="1">
      <protection locked="0" hidden="1"/>
    </xf>
    <xf numFmtId="0" fontId="18" fillId="0" borderId="19" xfId="0" applyFont="1" applyBorder="1" applyAlignment="1" applyProtection="1">
      <alignment horizontal="left"/>
      <protection locked="0" hidden="1"/>
    </xf>
    <xf numFmtId="165" fontId="18" fillId="0" borderId="19" xfId="0" applyNumberFormat="1" applyFont="1" applyBorder="1" applyAlignment="1" applyProtection="1">
      <alignment horizontal="right"/>
      <protection locked="0" hidden="1"/>
    </xf>
    <xf numFmtId="0" fontId="18" fillId="0" borderId="19" xfId="0" applyFont="1" applyBorder="1" applyAlignment="1" applyProtection="1">
      <alignment horizontal="right"/>
      <protection locked="0" hidden="1"/>
    </xf>
    <xf numFmtId="166" fontId="18" fillId="0" borderId="19" xfId="0" applyNumberFormat="1" applyFont="1" applyBorder="1" applyAlignment="1" applyProtection="1">
      <alignment horizontal="right"/>
      <protection locked="0" hidden="1"/>
    </xf>
    <xf numFmtId="164" fontId="18" fillId="0" borderId="19" xfId="0" applyNumberFormat="1" applyFont="1" applyBorder="1" applyAlignment="1" applyProtection="1">
      <alignment horizontal="right"/>
      <protection locked="0" hidden="1"/>
    </xf>
    <xf numFmtId="9" fontId="9" fillId="20" borderId="0" xfId="0" applyNumberFormat="1" applyFont="1" applyFill="1" applyProtection="1">
      <protection locked="0" hidden="1"/>
    </xf>
    <xf numFmtId="9" fontId="9" fillId="21" borderId="0" xfId="0" applyNumberFormat="1" applyFont="1" applyFill="1" applyProtection="1">
      <protection locked="0" hidden="1"/>
    </xf>
    <xf numFmtId="9" fontId="9" fillId="25" borderId="0" xfId="0" applyNumberFormat="1" applyFont="1" applyFill="1" applyProtection="1">
      <protection locked="0" hidden="1"/>
    </xf>
    <xf numFmtId="9" fontId="9" fillId="27" borderId="0" xfId="0" applyNumberFormat="1" applyFont="1" applyFill="1" applyProtection="1">
      <protection locked="0" hidden="1"/>
    </xf>
    <xf numFmtId="9" fontId="9" fillId="28" borderId="0" xfId="0" applyNumberFormat="1" applyFont="1" applyFill="1" applyProtection="1">
      <protection locked="0" hidden="1"/>
    </xf>
    <xf numFmtId="4" fontId="10" fillId="42" borderId="0" xfId="0" applyNumberFormat="1" applyFont="1" applyFill="1" applyProtection="1">
      <protection locked="0" hidden="1"/>
    </xf>
    <xf numFmtId="4" fontId="10" fillId="6" borderId="0" xfId="0" applyNumberFormat="1" applyFont="1" applyFill="1" applyProtection="1">
      <protection locked="0" hidden="1"/>
    </xf>
    <xf numFmtId="4" fontId="10" fillId="2" borderId="0" xfId="0" applyNumberFormat="1" applyFont="1" applyFill="1" applyProtection="1">
      <protection locked="0" hidden="1"/>
    </xf>
    <xf numFmtId="4" fontId="12" fillId="0" borderId="0" xfId="0" applyNumberFormat="1" applyFont="1" applyProtection="1">
      <protection locked="0" hidden="1"/>
    </xf>
    <xf numFmtId="9" fontId="9" fillId="16" borderId="0" xfId="0" applyNumberFormat="1" applyFont="1" applyFill="1" applyProtection="1">
      <protection locked="0" hidden="1"/>
    </xf>
    <xf numFmtId="9" fontId="9" fillId="13" borderId="0" xfId="0" applyNumberFormat="1" applyFont="1" applyFill="1" applyProtection="1">
      <protection locked="0" hidden="1"/>
    </xf>
    <xf numFmtId="9" fontId="9" fillId="31" borderId="0" xfId="0" applyNumberFormat="1" applyFont="1" applyFill="1" applyProtection="1">
      <protection locked="0" hidden="1"/>
    </xf>
    <xf numFmtId="0" fontId="19" fillId="0" borderId="19" xfId="0" applyFont="1" applyBorder="1" applyAlignment="1" applyProtection="1">
      <alignment horizontal="left"/>
      <protection locked="0" hidden="1"/>
    </xf>
    <xf numFmtId="164" fontId="19" fillId="0" borderId="19" xfId="0" applyNumberFormat="1" applyFont="1" applyBorder="1" applyAlignment="1" applyProtection="1">
      <alignment horizontal="right"/>
      <protection locked="0" hidden="1"/>
    </xf>
    <xf numFmtId="0" fontId="10" fillId="0" borderId="0" xfId="0" applyFont="1" applyAlignment="1" applyProtection="1">
      <alignment horizontal="left"/>
      <protection locked="0" hidden="1"/>
    </xf>
    <xf numFmtId="165" fontId="10" fillId="0" borderId="0" xfId="0" applyNumberFormat="1" applyFont="1" applyProtection="1">
      <protection locked="0" hidden="1"/>
    </xf>
    <xf numFmtId="164" fontId="10" fillId="0" borderId="0" xfId="0" applyNumberFormat="1" applyFont="1" applyProtection="1">
      <protection locked="0" hidden="1"/>
    </xf>
    <xf numFmtId="164" fontId="9" fillId="12" borderId="10" xfId="0" applyNumberFormat="1" applyFont="1" applyFill="1" applyBorder="1" applyAlignment="1" applyProtection="1">
      <alignment horizontal="right"/>
      <protection locked="0" hidden="1"/>
    </xf>
    <xf numFmtId="164" fontId="9" fillId="12" borderId="11" xfId="0" applyNumberFormat="1" applyFont="1" applyFill="1" applyBorder="1" applyAlignment="1" applyProtection="1">
      <alignment horizontal="right"/>
      <protection locked="0" hidden="1"/>
    </xf>
    <xf numFmtId="0" fontId="5" fillId="2" borderId="0" xfId="0" applyFont="1" applyFill="1"/>
    <xf numFmtId="0" fontId="29" fillId="0" borderId="0" xfId="3" applyProtection="1">
      <protection locked="0" hidden="1"/>
    </xf>
    <xf numFmtId="0" fontId="29" fillId="0" borderId="0" xfId="3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left"/>
      <protection locked="0" hidden="1"/>
    </xf>
    <xf numFmtId="0" fontId="29" fillId="0" borderId="0" xfId="3" applyAlignment="1">
      <alignment horizontal="right"/>
    </xf>
    <xf numFmtId="0" fontId="30" fillId="0" borderId="0" xfId="0" applyFont="1" applyAlignment="1" applyProtection="1">
      <alignment horizontal="right"/>
      <protection locked="0" hidden="1"/>
    </xf>
    <xf numFmtId="0" fontId="9" fillId="0" borderId="17" xfId="0" applyFont="1" applyBorder="1" applyProtection="1">
      <protection locked="0" hidden="1"/>
    </xf>
    <xf numFmtId="165" fontId="19" fillId="0" borderId="19" xfId="0" applyNumberFormat="1" applyFont="1" applyBorder="1" applyAlignment="1" applyProtection="1">
      <alignment horizontal="right"/>
      <protection locked="0" hidden="1"/>
    </xf>
    <xf numFmtId="0" fontId="19" fillId="0" borderId="19" xfId="0" applyFont="1" applyBorder="1" applyAlignment="1" applyProtection="1">
      <alignment horizontal="right"/>
      <protection locked="0" hidden="1"/>
    </xf>
    <xf numFmtId="166" fontId="19" fillId="0" borderId="19" xfId="0" applyNumberFormat="1" applyFont="1" applyBorder="1" applyAlignment="1" applyProtection="1">
      <alignment horizontal="right"/>
      <protection locked="0" hidden="1"/>
    </xf>
    <xf numFmtId="0" fontId="9" fillId="41" borderId="24" xfId="0" applyFont="1" applyFill="1" applyBorder="1" applyAlignment="1" applyProtection="1">
      <alignment vertical="center" wrapText="1"/>
      <protection locked="0" hidden="1"/>
    </xf>
    <xf numFmtId="0" fontId="10" fillId="0" borderId="0" xfId="0" applyFont="1" applyAlignment="1" applyProtection="1">
      <alignment horizontal="left"/>
      <protection hidden="1"/>
    </xf>
    <xf numFmtId="0" fontId="10" fillId="0" borderId="0" xfId="0" applyFont="1" applyProtection="1">
      <protection hidden="1"/>
    </xf>
    <xf numFmtId="0" fontId="10" fillId="0" borderId="0" xfId="0" applyFont="1" applyAlignment="1" applyProtection="1">
      <alignment horizontal="center"/>
      <protection hidden="1"/>
    </xf>
    <xf numFmtId="165" fontId="10" fillId="0" borderId="0" xfId="0" applyNumberFormat="1" applyFont="1" applyProtection="1">
      <protection hidden="1"/>
    </xf>
    <xf numFmtId="164" fontId="10" fillId="0" borderId="0" xfId="0" applyNumberFormat="1" applyFont="1" applyProtection="1">
      <protection hidden="1"/>
    </xf>
    <xf numFmtId="0" fontId="9" fillId="41" borderId="16" xfId="0" applyFont="1" applyFill="1" applyBorder="1" applyAlignment="1" applyProtection="1">
      <alignment horizontal="center"/>
      <protection locked="0" hidden="1"/>
    </xf>
    <xf numFmtId="0" fontId="15" fillId="0" borderId="0" xfId="0" applyFont="1" applyFill="1" applyProtection="1">
      <protection locked="0" hidden="1"/>
    </xf>
    <xf numFmtId="0" fontId="32" fillId="0" borderId="0" xfId="0" applyFont="1" applyProtection="1">
      <protection locked="0" hidden="1"/>
    </xf>
    <xf numFmtId="0" fontId="9" fillId="0" borderId="0" xfId="0" applyFont="1" applyFill="1" applyBorder="1" applyProtection="1">
      <protection locked="0" hidden="1"/>
    </xf>
    <xf numFmtId="4" fontId="0" fillId="2" borderId="0" xfId="0" applyNumberFormat="1" applyFill="1" applyAlignment="1">
      <alignment horizontal="right"/>
    </xf>
    <xf numFmtId="0" fontId="14" fillId="0" borderId="17" xfId="0" applyFont="1" applyBorder="1" applyAlignment="1" applyProtection="1">
      <alignment horizontal="center"/>
      <protection locked="0" hidden="1"/>
    </xf>
    <xf numFmtId="22" fontId="18" fillId="0" borderId="0" xfId="0" applyNumberFormat="1" applyFont="1" applyAlignment="1" applyProtection="1">
      <alignment horizontal="center"/>
      <protection locked="0" hidden="1"/>
    </xf>
    <xf numFmtId="0" fontId="5" fillId="0" borderId="20" xfId="0" applyFont="1" applyBorder="1" applyAlignment="1" applyProtection="1">
      <alignment horizontal="center"/>
      <protection locked="0" hidden="1"/>
    </xf>
    <xf numFmtId="0" fontId="5" fillId="0" borderId="21" xfId="0" applyFont="1" applyBorder="1" applyAlignment="1" applyProtection="1">
      <alignment horizontal="center"/>
      <protection locked="0" hidden="1"/>
    </xf>
    <xf numFmtId="0" fontId="5" fillId="0" borderId="22" xfId="0" applyFont="1" applyBorder="1" applyAlignment="1" applyProtection="1">
      <alignment horizontal="center"/>
      <protection locked="0" hidden="1"/>
    </xf>
    <xf numFmtId="0" fontId="5" fillId="0" borderId="4" xfId="0" applyFont="1" applyBorder="1" applyAlignment="1" applyProtection="1">
      <alignment horizontal="center"/>
      <protection locked="0" hidden="1"/>
    </xf>
    <xf numFmtId="0" fontId="5" fillId="0" borderId="5" xfId="0" applyFont="1" applyBorder="1" applyAlignment="1" applyProtection="1">
      <alignment horizontal="center"/>
      <protection locked="0" hidden="1"/>
    </xf>
    <xf numFmtId="0" fontId="5" fillId="0" borderId="6" xfId="0" applyFont="1" applyBorder="1" applyAlignment="1" applyProtection="1">
      <alignment horizontal="center"/>
      <protection locked="0" hidden="1"/>
    </xf>
    <xf numFmtId="0" fontId="0" fillId="45" borderId="0" xfId="0" applyFill="1" applyAlignment="1">
      <alignment horizontal="center"/>
    </xf>
  </cellXfs>
  <cellStyles count="4">
    <cellStyle name="Hyperlink" xfId="3" builtinId="8"/>
    <cellStyle name="Normal" xfId="0" builtinId="0"/>
    <cellStyle name="Normal 3 2" xfId="2"/>
    <cellStyle name="Percent" xfId="1" builtinId="5"/>
  </cellStyles>
  <dxfs count="1345">
    <dxf>
      <fill>
        <patternFill>
          <bgColor rgb="FFFFFF66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FFFF66"/>
      <color rgb="FFFFFF99"/>
      <color rgb="FFFFFFCC"/>
      <color rgb="FF740000"/>
      <color rgb="FFFAB47D"/>
      <color rgb="FF920000"/>
      <color rgb="FFFF6600"/>
      <color rgb="FFF8B47C"/>
      <color rgb="FF00325A"/>
      <color rgb="FFB4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Lines="10" dropStyle="combo" dx="15" fmlaLink="$X$1" fmlaRange="$W$2:$W$7" val="0"/>
</file>

<file path=xl/ctrlProps/ctrlProp2.xml><?xml version="1.0" encoding="utf-8"?>
<formControlPr xmlns="http://schemas.microsoft.com/office/spreadsheetml/2009/9/main" objectType="Drop" dropLines="10" dropStyle="combo" dx="15" fmlaLink="$X$11" fmlaRange="$W$12:$W$17" sel="5" val="0"/>
</file>

<file path=xl/ctrlProps/ctrlProp3.xml><?xml version="1.0" encoding="utf-8"?>
<formControlPr xmlns="http://schemas.microsoft.com/office/spreadsheetml/2009/9/main" objectType="Radio" checked="Checked" firstButton="1" fmlaLink="$U$16" lockText="1" noThreeD="1"/>
</file>

<file path=xl/ctrlProps/ctrlProp4.xml><?xml version="1.0" encoding="utf-8"?>
<formControlPr xmlns="http://schemas.microsoft.com/office/spreadsheetml/2009/9/main" objectType="Radio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1</xdr:row>
          <xdr:rowOff>38100</xdr:rowOff>
        </xdr:from>
        <xdr:to>
          <xdr:col>3</xdr:col>
          <xdr:colOff>657225</xdr:colOff>
          <xdr:row>1</xdr:row>
          <xdr:rowOff>304800</xdr:rowOff>
        </xdr:to>
        <xdr:sp macro="" textlink="">
          <xdr:nvSpPr>
            <xdr:cNvPr id="5121" name="Drop Down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</xdr:row>
          <xdr:rowOff>19050</xdr:rowOff>
        </xdr:from>
        <xdr:to>
          <xdr:col>8</xdr:col>
          <xdr:colOff>552450</xdr:colOff>
          <xdr:row>1</xdr:row>
          <xdr:rowOff>304800</xdr:rowOff>
        </xdr:to>
        <xdr:sp macro="" textlink="">
          <xdr:nvSpPr>
            <xdr:cNvPr id="5122" name="Drop Down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43</xdr:row>
          <xdr:rowOff>28575</xdr:rowOff>
        </xdr:from>
        <xdr:to>
          <xdr:col>11</xdr:col>
          <xdr:colOff>0</xdr:colOff>
          <xdr:row>44</xdr:row>
          <xdr:rowOff>152400</xdr:rowOff>
        </xdr:to>
        <xdr:sp macro="" textlink="">
          <xdr:nvSpPr>
            <xdr:cNvPr id="5133" name="Option Button 13" descr="Hepsi / Secili Olanlar" hidden="1">
              <a:extLst>
                <a:ext uri="{63B3BB69-23CF-44E3-9099-C40C66FF867C}">
                  <a14:compatExt spid="_x0000_s5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tr-T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Ust Tarafta Gelenleri Goster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314325</xdr:colOff>
          <xdr:row>43</xdr:row>
          <xdr:rowOff>28575</xdr:rowOff>
        </xdr:from>
        <xdr:to>
          <xdr:col>7</xdr:col>
          <xdr:colOff>685800</xdr:colOff>
          <xdr:row>44</xdr:row>
          <xdr:rowOff>142875</xdr:rowOff>
        </xdr:to>
        <xdr:sp macro="" textlink="">
          <xdr:nvSpPr>
            <xdr:cNvPr id="5134" name="Option Button 14" hidden="1">
              <a:extLst>
                <a:ext uri="{63B3BB69-23CF-44E3-9099-C40C66FF867C}">
                  <a14:compatExt spid="_x0000_s5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tr-T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Endeksteki Tum Hisseleri Goster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3" Type="http://schemas.openxmlformats.org/officeDocument/2006/relationships/hyperlink" Target="https://www.youtube.com/watch?v=EId-RhGfRx4" TargetMode="External"/><Relationship Id="rId7" Type="http://schemas.openxmlformats.org/officeDocument/2006/relationships/ctrlProp" Target="../ctrlProps/ctrlProp1.xml"/><Relationship Id="rId2" Type="http://schemas.openxmlformats.org/officeDocument/2006/relationships/hyperlink" Target="https://www.isyatirim.com.tr/tr-tr/analiz/hisse/Sayfalar/gelismis-hisse-arama.aspx" TargetMode="External"/><Relationship Id="rId1" Type="http://schemas.openxmlformats.org/officeDocument/2006/relationships/hyperlink" Target="https://www.isyatirim.com.tr/tr-tr/analiz/hisse/Sayfalar/gelismis-hisse-arama.aspx" TargetMode="External"/><Relationship Id="rId6" Type="http://schemas.openxmlformats.org/officeDocument/2006/relationships/vmlDrawing" Target="../drawings/vmlDrawing1.vml"/><Relationship Id="rId11" Type="http://schemas.openxmlformats.org/officeDocument/2006/relationships/comments" Target="../comments1.xml"/><Relationship Id="rId5" Type="http://schemas.openxmlformats.org/officeDocument/2006/relationships/drawing" Target="../drawings/drawing1.xml"/><Relationship Id="rId10" Type="http://schemas.openxmlformats.org/officeDocument/2006/relationships/ctrlProp" Target="../ctrlProps/ctrlProp4.xml"/><Relationship Id="rId4" Type="http://schemas.openxmlformats.org/officeDocument/2006/relationships/printerSettings" Target="../printerSettings/printerSettings1.bin"/><Relationship Id="rId9" Type="http://schemas.openxmlformats.org/officeDocument/2006/relationships/ctrlProp" Target="../ctrlProps/ctrlProp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BO720"/>
  <sheetViews>
    <sheetView showGridLines="0" tabSelected="1" zoomScale="85" zoomScaleNormal="85" workbookViewId="0"/>
  </sheetViews>
  <sheetFormatPr defaultRowHeight="14.25" x14ac:dyDescent="0.2"/>
  <cols>
    <col min="1" max="1" width="2.5703125" style="39" customWidth="1"/>
    <col min="2" max="19" width="11.140625" style="42" customWidth="1"/>
    <col min="20" max="20" width="5.85546875" style="42" customWidth="1"/>
    <col min="21" max="21" width="16.42578125" style="42" customWidth="1"/>
    <col min="22" max="23" width="9.140625" style="42" hidden="1" customWidth="1"/>
    <col min="24" max="24" width="6.140625" style="42" hidden="1" customWidth="1"/>
    <col min="25" max="25" width="11" style="42" hidden="1" customWidth="1"/>
    <col min="26" max="29" width="9.140625" style="42" hidden="1" customWidth="1"/>
    <col min="30" max="30" width="17.5703125" style="42" hidden="1" customWidth="1"/>
    <col min="31" max="31" width="9.140625" style="42" hidden="1" customWidth="1"/>
    <col min="32" max="32" width="24.42578125" style="42" hidden="1" customWidth="1"/>
    <col min="33" max="33" width="9.140625" style="42" hidden="1" customWidth="1"/>
    <col min="34" max="35" width="14.85546875" style="42" hidden="1" customWidth="1"/>
    <col min="36" max="36" width="8.42578125" style="42" hidden="1" customWidth="1"/>
    <col min="37" max="67" width="9.140625" style="42" hidden="1" customWidth="1"/>
    <col min="68" max="68" width="9.140625" style="42" customWidth="1"/>
    <col min="69" max="69" width="8.85546875" style="42" customWidth="1"/>
    <col min="70" max="71" width="9.140625" style="42" customWidth="1"/>
    <col min="72" max="16384" width="9.140625" style="42"/>
  </cols>
  <sheetData>
    <row r="1" spans="2:51" ht="27" thickBot="1" x14ac:dyDescent="0.45">
      <c r="B1" s="40"/>
      <c r="C1" s="40"/>
      <c r="D1" s="40"/>
      <c r="E1" s="183" t="s">
        <v>866</v>
      </c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40"/>
      <c r="R1" s="41">
        <f ca="1">TODAY()</f>
        <v>43886</v>
      </c>
      <c r="S1" s="168" t="s">
        <v>876</v>
      </c>
      <c r="V1" s="43" t="s">
        <v>132</v>
      </c>
      <c r="W1" s="42" t="s">
        <v>134</v>
      </c>
      <c r="X1" s="42">
        <v>1</v>
      </c>
      <c r="Z1" s="44" t="s">
        <v>134</v>
      </c>
      <c r="AA1" s="44" t="s">
        <v>135</v>
      </c>
      <c r="AB1" s="44"/>
      <c r="AC1" s="44"/>
      <c r="AD1" s="44" t="s">
        <v>134</v>
      </c>
      <c r="AE1" s="44" t="s">
        <v>143</v>
      </c>
      <c r="AF1" s="45" t="s">
        <v>141</v>
      </c>
      <c r="AG1" s="45" t="s">
        <v>142</v>
      </c>
      <c r="AH1" s="44" t="s">
        <v>146</v>
      </c>
      <c r="AI1" s="44"/>
      <c r="AJ1" s="44"/>
      <c r="AK1" s="44" t="s">
        <v>151</v>
      </c>
      <c r="AL1" s="44"/>
      <c r="AM1" s="44"/>
      <c r="AN1" s="46"/>
    </row>
    <row r="2" spans="2:51" ht="25.5" customHeight="1" x14ac:dyDescent="0.2">
      <c r="J2" s="47" t="s">
        <v>835</v>
      </c>
      <c r="K2" s="48" t="str">
        <f>VLOOKUP($AB$2,$AC$2:$AJ$37,2,FALSE)</f>
        <v>Türkiye</v>
      </c>
      <c r="L2" s="49"/>
      <c r="M2" s="47" t="s">
        <v>841</v>
      </c>
      <c r="N2" s="48" t="str">
        <f>VLOOKUP($AB$2,$AC$2:$AJ$37,3,FALSE)</f>
        <v>Tahmini Temettü Verimine Göre</v>
      </c>
      <c r="O2" s="49"/>
      <c r="P2" s="49"/>
      <c r="Q2" s="49"/>
      <c r="W2" s="42" t="s">
        <v>136</v>
      </c>
      <c r="Z2" s="42">
        <v>1</v>
      </c>
      <c r="AA2" s="42">
        <v>1</v>
      </c>
      <c r="AB2" s="42">
        <f>(IF((AND(X1=1,X11=1))=TRUE,AC2,(IF((AND(X1=1,X11=2))=TRUE,AC3,(IF((AND(X1=1,X11=3))=TRUE,AC4,(IF((AND(X1=1,X11=4))=TRUE,AC5,(IF((AND(X1=1,X11=5))=TRUE,AC6,(IF((AND(X1=1,X11=6))=TRUE,AC7,(IF((AND(X1=2,X11=1))=TRUE,AC8,(IF((AND(X1=2,X11=2))=TRUE,AC9,(IF((AND(X1=2,X11=3))=TRUE,AC10,(IF((AND(X1=2,X11=4))=TRUE,AC11,(IF((AND(X1=2,X11=5))=TRUE,AC12,(IF((AND(X1=2,X11=6))=TRUE,AC13,(IF((AND(X1=3,X11=1))=TRUE,AC14,(IF((AND(X1=3,X11=2))=TRUE,AC15,(IF((AND(X1=3,X11=3))=TRUE,AC16,(IF((AND(X1=3,X11=4))=TRUE,AC17,(IF((AND(X1=3,X11=5))=TRUE,AC18,(IF((AND(X1=3,X11=6))=TRUE,AC19,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))))))))))))))))))))))))))))))))))))</f>
        <v>14</v>
      </c>
      <c r="AC2" s="42">
        <v>10</v>
      </c>
      <c r="AD2" s="42" t="s">
        <v>136</v>
      </c>
      <c r="AE2" s="50" t="s">
        <v>15</v>
      </c>
      <c r="AF2" s="50" t="s">
        <v>170</v>
      </c>
      <c r="AG2" s="50" t="s">
        <v>167</v>
      </c>
      <c r="AH2" s="50" t="s">
        <v>861</v>
      </c>
      <c r="AI2" s="50" t="s">
        <v>865</v>
      </c>
      <c r="AJ2" s="50" t="s">
        <v>886</v>
      </c>
      <c r="AK2" s="42">
        <v>44</v>
      </c>
      <c r="AL2" s="42">
        <v>8</v>
      </c>
      <c r="AM2" s="42">
        <v>9</v>
      </c>
      <c r="AN2" s="51" t="s">
        <v>853</v>
      </c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</row>
    <row r="3" spans="2:51" ht="14.1" customHeight="1" x14ac:dyDescent="0.2">
      <c r="B3" s="53" t="str">
        <f>VLOOKUP($AB$2,$AC$2:$AP$37,12,FALSE)</f>
        <v>Özet tabloda tahmini temettü verimi belirlenen kriterlerden büyük ve küçük olanlar birlikte listelenmiştir. Tamamı aşağıdaki tabloda görüntülenmektedir.</v>
      </c>
      <c r="C3" s="53"/>
      <c r="D3" s="53"/>
      <c r="E3" s="53"/>
      <c r="F3" s="53"/>
      <c r="G3" s="53"/>
      <c r="H3" s="53"/>
      <c r="I3" s="53"/>
      <c r="J3" s="53"/>
      <c r="K3" s="53"/>
      <c r="W3" s="42" t="s">
        <v>138</v>
      </c>
      <c r="Z3" s="42">
        <v>1</v>
      </c>
      <c r="AA3" s="42">
        <v>2</v>
      </c>
      <c r="AC3" s="42">
        <f>AC2+1</f>
        <v>11</v>
      </c>
      <c r="AD3" s="42" t="s">
        <v>136</v>
      </c>
      <c r="AE3" s="50" t="s">
        <v>16</v>
      </c>
      <c r="AF3" s="50" t="s">
        <v>827</v>
      </c>
      <c r="AG3" s="50" t="s">
        <v>828</v>
      </c>
      <c r="AH3" s="50" t="s">
        <v>8</v>
      </c>
      <c r="AI3" s="50" t="s">
        <v>9</v>
      </c>
      <c r="AJ3" s="50" t="s">
        <v>829</v>
      </c>
      <c r="AK3" s="42">
        <v>2</v>
      </c>
      <c r="AL3" s="42">
        <v>3</v>
      </c>
      <c r="AM3" s="42">
        <v>5</v>
      </c>
      <c r="AN3" s="50" t="s">
        <v>857</v>
      </c>
    </row>
    <row r="4" spans="2:51" ht="14.1" customHeight="1" x14ac:dyDescent="0.2">
      <c r="B4" s="54" t="str">
        <f>IF(ISERROR((VLOOKUP(1,$AC$45:$AD$80,2,FALSE)))=TRUE," ",((VLOOKUP(1,$AC$45:$AD$80,2,FALSE))))</f>
        <v>ARCLK TI Equity</v>
      </c>
      <c r="C4" s="55" t="str">
        <f>(IF($X$1=1,(VLOOKUP(B4,'X1'!$B:$AP,41,FALSE)),(IF($X$1=2,(VLOOKUP(B4,'X2'!$B:$AP,41,FALSE)),(IF($X$1=3,(VLOOKUP(B4,'X3'!$B:$AP,41,FALSE)),(IF($X$1=4,(VLOOKUP(B4,'X4'!$B:$AP,41,FALSE)),(IF($X$1=5,(VLOOKUP(B4,'X5'!$B:$AP,41,FALSE)),(VLOOKUP(B4,'X6'!$B:$AP,41,FALSE))))))))))))</f>
        <v>Consumer Discretionary</v>
      </c>
      <c r="D4" s="55"/>
      <c r="E4" s="56" t="str">
        <f>IF(ISERROR((VLOOKUP(2,$AC$45:$AD$80,2,FALSE)))=TRUE," ",((VLOOKUP(2,$AC$45:$AD$80,2,FALSE))))</f>
        <v>CCOLA TI Equity</v>
      </c>
      <c r="F4" s="55" t="str">
        <f>(IF($X$1=1,(VLOOKUP(E4,'X1'!$B:$AP,41,FALSE)),(IF($X$1=2,(VLOOKUP(E4,'X2'!$B:$AP,41,FALSE)),(IF($X$1=3,(VLOOKUP(E4,'X3'!$B:$AP,41,FALSE)),(IF($X$1=4,(VLOOKUP(E4,'X4'!$B:$AP,41,FALSE)),(IF($X$1=5,(VLOOKUP(E4,'X5'!$B:$AP,41,FALSE)),(VLOOKUP(E4,'X6'!$B:$AP,41,FALSE))))))))))))</f>
        <v>Consumer Staples</v>
      </c>
      <c r="G4" s="55"/>
      <c r="H4" s="56" t="str">
        <f>IF(ISERROR((VLOOKUP(3,$AC$45:$AD$80,2,FALSE)))=TRUE," ",((VLOOKUP(3,$AC$45:$AD$80,2,FALSE))))</f>
        <v>ENJSA TI Equity</v>
      </c>
      <c r="I4" s="55" t="str">
        <f>(IF($X$1=1,(VLOOKUP(H4,'X1'!$B:$AP,41,FALSE)),(IF($X$1=2,(VLOOKUP(H4,'X2'!$B:$AP,41,FALSE)),(IF($X$1=3,(VLOOKUP(H4,'X3'!$B:$AP,41,FALSE)),(IF($X$1=4,(VLOOKUP(H4,'X4'!$B:$AP,41,FALSE)),(IF($X$1=5,(VLOOKUP(H4,'X5'!$B:$AP,41,FALSE)),(VLOOKUP(H4,'X6'!$B:$AP,41,FALSE))))))))))))</f>
        <v>Utilities</v>
      </c>
      <c r="J4" s="55"/>
      <c r="K4" s="56" t="str">
        <f>IF(ISERROR((VLOOKUP(4,$AC$45:$AD$80,2,FALSE)))=TRUE," ",((VLOOKUP(4,$AC$45:$AD$80,2,FALSE))))</f>
        <v>EREGL TI Equity</v>
      </c>
      <c r="L4" s="55" t="str">
        <f>(IF($X$1=1,(VLOOKUP(K4,'X1'!$B:$AP,41,FALSE)),(IF($X$1=2,(VLOOKUP(K4,'X2'!$B:$AP,41,FALSE)),(IF($X$1=3,(VLOOKUP(K4,'X3'!$B:$AP,41,FALSE)),(IF($X$1=4,(VLOOKUP(K4,'X4'!$B:$AP,41,FALSE)),(IF($X$1=5,(VLOOKUP(K4,'X5'!$B:$AP,41,FALSE)),(VLOOKUP(K4,'X6'!$B:$AP,41,FALSE))))))))))))</f>
        <v>Materials</v>
      </c>
      <c r="M4" s="55"/>
      <c r="N4" s="56" t="str">
        <f>IF(ISERROR((VLOOKUP(5,$AC$45:$AD$80,2,FALSE)))=TRUE," ",((VLOOKUP(5,$AC$45:$AD$80,2,FALSE))))</f>
        <v>FROTO TI Equity</v>
      </c>
      <c r="O4" s="55" t="str">
        <f>(IF($X$1=1,(VLOOKUP(N4,'X1'!$B:$AP,41,FALSE)),(IF($X$1=2,(VLOOKUP(N4,'X2'!$B:$AP,41,FALSE)),(IF($X$1=3,(VLOOKUP(N4,'X3'!$B:$AP,41,FALSE)),(IF($X$1=4,(VLOOKUP(N4,'X4'!$B:$AP,41,FALSE)),(IF($X$1=5,(VLOOKUP(N4,'X5'!$B:$AP,41,FALSE)),(VLOOKUP(N4,'X6'!$B:$AP,41,FALSE))))))))))))</f>
        <v>Consumer Discretionary</v>
      </c>
      <c r="P4" s="55"/>
      <c r="Q4" s="56" t="str">
        <f>IF(ISERROR((VLOOKUP(6,$AC$45:$AD$80,2,FALSE)))=TRUE," ",((VLOOKUP(6,$AC$45:$AD$80,2,FALSE))))</f>
        <v>INDES TI Equity</v>
      </c>
      <c r="R4" s="55" t="str">
        <f>(IF($X$1=1,(VLOOKUP(Q4,'X1'!$B:$AP,41,FALSE)),(IF($X$1=2,(VLOOKUP(Q4,'X2'!$B:$AP,41,FALSE)),(IF($X$1=3,(VLOOKUP(Q4,'X3'!$B:$AP,41,FALSE)),(IF($X$1=4,(VLOOKUP(Q4,'X4'!$B:$AP,41,FALSE)),(IF($X$1=5,(VLOOKUP(Q4,'X5'!$B:$AP,41,FALSE)),(VLOOKUP(Q4,'X6'!$B:$AP,41,FALSE))))))))))))</f>
        <v>Information Technology</v>
      </c>
      <c r="S4" s="57"/>
      <c r="W4" s="42" t="s">
        <v>139</v>
      </c>
      <c r="Z4" s="42">
        <v>1</v>
      </c>
      <c r="AA4" s="42">
        <v>3</v>
      </c>
      <c r="AC4" s="42">
        <f t="shared" ref="AC4:AC7" si="0">AC3+1</f>
        <v>12</v>
      </c>
      <c r="AD4" s="42" t="s">
        <v>136</v>
      </c>
      <c r="AE4" s="50" t="s">
        <v>17</v>
      </c>
      <c r="AF4" s="50" t="s">
        <v>882</v>
      </c>
      <c r="AG4" s="50" t="s">
        <v>884</v>
      </c>
      <c r="AH4" s="50" t="s">
        <v>878</v>
      </c>
      <c r="AI4" s="50" t="s">
        <v>881</v>
      </c>
      <c r="AJ4" s="50" t="s">
        <v>147</v>
      </c>
      <c r="AK4" s="42">
        <v>9</v>
      </c>
      <c r="AL4" s="42">
        <v>10</v>
      </c>
      <c r="AM4" s="42">
        <v>45</v>
      </c>
      <c r="AN4" s="50" t="s">
        <v>849</v>
      </c>
    </row>
    <row r="5" spans="2:51" ht="14.1" customHeight="1" x14ac:dyDescent="0.2">
      <c r="B5" s="58" t="s">
        <v>120</v>
      </c>
      <c r="C5" s="59" t="s">
        <v>144</v>
      </c>
      <c r="D5" s="60" t="s">
        <v>863</v>
      </c>
      <c r="E5" s="61" t="s">
        <v>120</v>
      </c>
      <c r="F5" s="59" t="s">
        <v>144</v>
      </c>
      <c r="G5" s="60" t="s">
        <v>145</v>
      </c>
      <c r="H5" s="61" t="s">
        <v>120</v>
      </c>
      <c r="I5" s="59" t="s">
        <v>144</v>
      </c>
      <c r="J5" s="60" t="s">
        <v>145</v>
      </c>
      <c r="K5" s="61" t="s">
        <v>120</v>
      </c>
      <c r="L5" s="59" t="s">
        <v>144</v>
      </c>
      <c r="M5" s="60" t="s">
        <v>145</v>
      </c>
      <c r="N5" s="61" t="s">
        <v>120</v>
      </c>
      <c r="O5" s="59" t="s">
        <v>144</v>
      </c>
      <c r="P5" s="60" t="s">
        <v>145</v>
      </c>
      <c r="Q5" s="61" t="s">
        <v>120</v>
      </c>
      <c r="R5" s="59" t="s">
        <v>144</v>
      </c>
      <c r="S5" s="62" t="s">
        <v>145</v>
      </c>
      <c r="T5" s="63"/>
      <c r="U5" s="46"/>
      <c r="W5" s="42" t="s">
        <v>824</v>
      </c>
      <c r="Z5" s="42">
        <v>1</v>
      </c>
      <c r="AA5" s="42">
        <v>4</v>
      </c>
      <c r="AC5" s="42">
        <f t="shared" si="0"/>
        <v>13</v>
      </c>
      <c r="AD5" s="42" t="s">
        <v>136</v>
      </c>
      <c r="AE5" s="50" t="s">
        <v>18</v>
      </c>
      <c r="AF5" s="50" t="s">
        <v>883</v>
      </c>
      <c r="AG5" s="50" t="s">
        <v>885</v>
      </c>
      <c r="AH5" s="50" t="s">
        <v>878</v>
      </c>
      <c r="AI5" s="50" t="s">
        <v>881</v>
      </c>
      <c r="AJ5" s="50" t="s">
        <v>147</v>
      </c>
      <c r="AK5" s="42">
        <v>11</v>
      </c>
      <c r="AL5" s="42">
        <v>12</v>
      </c>
      <c r="AM5" s="42">
        <v>46</v>
      </c>
      <c r="AN5" s="50" t="s">
        <v>850</v>
      </c>
    </row>
    <row r="6" spans="2:51" ht="14.1" customHeight="1" x14ac:dyDescent="0.2">
      <c r="B6" s="64">
        <f>IF(ISERROR(((IF($X$1=1,(VLOOKUP(B4,'X1'!$B:$AP,7,FALSE)),(IF($X$1=2,(VLOOKUP(B4,'X2'!$B:$AP,7,FALSE)),(IF($X$1=3,(VLOOKUP(B4,'X3'!$B:$AP,7,FALSE)),(IF($X$1=4,(VLOOKUP(B4,'X4'!$B:$AP,7,FALSE)),(IF($X$1=5,(VLOOKUP(B4,'X5'!$B:$AP,7,FALSE)),(VLOOKUP(B4,'X6'!$B:$AP,7,FALSE))))))))))))))=TRUE," ",(((IF($X$1=1,(VLOOKUP(B4,'X1'!$B:$AP,7,FALSE)),(IF($X$1=2,(VLOOKUP(B4,'X2'!$B:$AP,7,FALSE)),(IF($X$1=3,(VLOOKUP(B4,'X3'!$B:$AP,7,FALSE)),(IF($X$1=4,(VLOOKUP(B4,'X4'!$B:$AP,7,FALSE)),(IF($X$1=5,(VLOOKUP(B4,'X5'!$B:$AP,7,FALSE)),(VLOOKUP(B4,'X6'!$B:$AP,7,FALSE)))))))))))))))</f>
        <v>19.34</v>
      </c>
      <c r="C6" s="65">
        <f>(IF((IF($X$1=1,(VLOOKUP(B4,'X1'!$B:$AO,6,FALSE)),(IF($X$1=2,(VLOOKUP(B4,'X2'!$B:$AO,6,FALSE)),(IF($X$1=3,(VLOOKUP(B4,'X3'!$B:$AO,6,FALSE)),(IF($X$1=4,(VLOOKUP(B4,'X4'!$B:$AO,6,FALSE)),(IF($X$1=5,(VLOOKUP(B4,'X5'!$B:$AO,6,FALSE)),(VLOOKUP(B4,'X6'!$B:$AO,6,FALSE))))))))))))=$V$1," ",((IF($X$1=1,(VLOOKUP(B4,'X1'!$B:$AO,6,FALSE)),(IF($X$1=2,(VLOOKUP(B4,'X2'!$B:$AO,6,FALSE)),(IF($X$1=3,(VLOOKUP(B4,'X3'!$B:$AO,6,FALSE)),(IF($X$1=4,(VLOOKUP(B4,'X4'!$B:$AO,6,FALSE)),(IF($X$1=5,(VLOOKUP(B4,'X5'!$B:$AO,6,FALSE)),(VLOOKUP(B4,'X6'!$B:$AO,6,FALSE)))))))))))))))</f>
        <v>24</v>
      </c>
      <c r="D6" s="66">
        <f>IF(ISERROR((IF($X$1=1,(VLOOKUP(B4,'X1'!$B:$AZ,44,FALSE)),(IF($X$1=2,(VLOOKUP(B4,'X2'!$B:$AZ,44,FALSE)),(IF($X$1=3,(VLOOKUP(B4,'X3'!$B:$AZ,44,FALSE)),(IF($X$1=4,(VLOOKUP(B4,'X4'!$B:$AZ,44,FALSE)),(IF($X$1=5,(VLOOKUP(B4,'X5'!$B:$AZ,44,FALSE)),(VLOOKUP(B4,'X6'!$B:$AZ,44,FALSE)))))))))))))=TRUE," ",((IF($X$1=1,(VLOOKUP(B4,'X1'!$B:$AZ,44,FALSE)),(IF($X$1=2,(VLOOKUP(B4,'X2'!$B:$AZ,44,FALSE)),(IF($X$1=3,(VLOOKUP(B4,'X3'!$B:$AZ,44,FALSE)),(IF($X$1=4,(VLOOKUP(B4,'X4'!$B:$AZ,44,FALSE)),(IF($X$1=5,(VLOOKUP(B4,'X5'!$B:$AZ,44,FALSE)),(VLOOKUP(B4,'X6'!$B:$AZ,44,FALSE))))))))))))))</f>
        <v>24.095139607032067</v>
      </c>
      <c r="E6" s="67">
        <f>IF(ISERROR(((IF($X$1=1,(VLOOKUP(E4,'X1'!$B:$AP,7,FALSE)),(IF($X$1=2,(VLOOKUP(E4,'X2'!$B:$AP,7,FALSE)),(IF($X$1=3,(VLOOKUP(E4,'X3'!$B:$AP,7,FALSE)),(IF($X$1=4,(VLOOKUP(E4,'X4'!$B:$AP,7,FALSE)),(IF($X$1=5,(VLOOKUP(E4,'X5'!$B:$AP,7,FALSE)),(VLOOKUP(E4,'X6'!$B:$AP,7,FALSE))))))))))))))=TRUE," ",(((IF($X$1=1,(VLOOKUP(E4,'X1'!$B:$AP,7,FALSE)),(IF($X$1=2,(VLOOKUP(E4,'X2'!$B:$AP,7,FALSE)),(IF($X$1=3,(VLOOKUP(E4,'X3'!$B:$AP,7,FALSE)),(IF($X$1=4,(VLOOKUP(E4,'X4'!$B:$AP,7,FALSE)),(IF($X$1=5,(VLOOKUP(E4,'X5'!$B:$AP,7,FALSE)),(VLOOKUP(E4,'X6'!$B:$AP,7,FALSE)))))))))))))))</f>
        <v>44.16</v>
      </c>
      <c r="F6" s="65">
        <f>(IF((IF($X$1=1,(VLOOKUP(E4,'X1'!$B:$AO,6,FALSE)),(IF($X$1=2,(VLOOKUP(E4,'X2'!$B:$AO,6,FALSE)),(IF($X$1=3,(VLOOKUP(E4,'X3'!$B:$AO,6,FALSE)),(IF($X$1=4,(VLOOKUP(E4,'X4'!$B:$AO,6,FALSE)),(IF($X$1=5,(VLOOKUP(E4,'X5'!$B:$AO,6,FALSE)),(VLOOKUP(E4,'X6'!$B:$AO,6,FALSE))))))))))))=$V$1," ",((IF($X$1=1,(VLOOKUP(E4,'X1'!$B:$AO,6,FALSE)),(IF($X$1=2,(VLOOKUP(E4,'X2'!$B:$AO,6,FALSE)),(IF($X$1=3,(VLOOKUP(E4,'X3'!$B:$AO,6,FALSE)),(IF($X$1=4,(VLOOKUP(E4,'X4'!$B:$AO,6,FALSE)),(IF($X$1=5,(VLOOKUP(E4,'X5'!$B:$AO,6,FALSE)),(VLOOKUP(E4,'X6'!$B:$AO,6,FALSE)))))))))))))))</f>
        <v>47.930000305175781</v>
      </c>
      <c r="G6" s="66">
        <f>IF(ISERROR((IF($X$1=1,(VLOOKUP(E4,'X1'!$B:$AZ,44,FALSE)),(IF($X$1=2,(VLOOKUP(E4,'X2'!$B:$AZ,44,FALSE)),(IF($X$1=3,(VLOOKUP(E4,'X3'!$B:$AZ,44,FALSE)),(IF($X$1=4,(VLOOKUP(E4,'X4'!$B:$AZ,44,FALSE)),(IF($X$1=5,(VLOOKUP(E4,'X5'!$B:$AZ,44,FALSE)),(VLOOKUP(E4,'X6'!$B:$AZ,44,FALSE)))))))))))))=TRUE," ",((IF($X$1=1,(VLOOKUP(E4,'X1'!$B:$AZ,44,FALSE)),(IF($X$1=2,(VLOOKUP(E4,'X2'!$B:$AZ,44,FALSE)),(IF($X$1=3,(VLOOKUP(E4,'X3'!$B:$AZ,44,FALSE)),(IF($X$1=4,(VLOOKUP(E4,'X4'!$B:$AZ,44,FALSE)),(IF($X$1=5,(VLOOKUP(E4,'X5'!$B:$AZ,44,FALSE)),(VLOOKUP(E4,'X6'!$B:$AZ,44,FALSE))))))))))))))</f>
        <v>8.5371383722277816</v>
      </c>
      <c r="H6" s="67">
        <f>IF(ISERROR(((IF($X$1=1,(VLOOKUP(H4,'X1'!$B:$AP,7,FALSE)),(IF($X$1=2,(VLOOKUP(H4,'X2'!$B:$AP,7,FALSE)),(IF($X$1=3,(VLOOKUP(H4,'X3'!$B:$AP,7,FALSE)),(IF($X$1=4,(VLOOKUP(H4,'X4'!$B:$AP,7,FALSE)),(IF($X$1=5,(VLOOKUP(H4,'X5'!$B:$AP,7,FALSE)),(VLOOKUP(H4,'X6'!$B:$AP,7,FALSE))))))))))))))=TRUE," ",(((IF($X$1=1,(VLOOKUP(H4,'X1'!$B:$AP,7,FALSE)),(IF($X$1=2,(VLOOKUP(H4,'X2'!$B:$AP,7,FALSE)),(IF($X$1=3,(VLOOKUP(H4,'X3'!$B:$AP,7,FALSE)),(IF($X$1=4,(VLOOKUP(H4,'X4'!$B:$AP,7,FALSE)),(IF($X$1=5,(VLOOKUP(H4,'X5'!$B:$AP,7,FALSE)),(VLOOKUP(H4,'X6'!$B:$AP,7,FALSE)))))))))))))))</f>
        <v>8.17</v>
      </c>
      <c r="I6" s="65">
        <f>(IF((IF($X$1=1,(VLOOKUP(H4,'X1'!$B:$AO,6,FALSE)),(IF($X$1=2,(VLOOKUP(H4,'X2'!$B:$AO,6,FALSE)),(IF($X$1=3,(VLOOKUP(H4,'X3'!$B:$AO,6,FALSE)),(IF($X$1=4,(VLOOKUP(H4,'X4'!$B:$AO,6,FALSE)),(IF($X$1=5,(VLOOKUP(H4,'X5'!$B:$AO,6,FALSE)),(VLOOKUP(H4,'X6'!$B:$AO,6,FALSE))))))))))))=$V$1," ",((IF($X$1=1,(VLOOKUP(H4,'X1'!$B:$AO,6,FALSE)),(IF($X$1=2,(VLOOKUP(H4,'X2'!$B:$AO,6,FALSE)),(IF($X$1=3,(VLOOKUP(H4,'X3'!$B:$AO,6,FALSE)),(IF($X$1=4,(VLOOKUP(H4,'X4'!$B:$AO,6,FALSE)),(IF($X$1=5,(VLOOKUP(H4,'X5'!$B:$AO,6,FALSE)),(VLOOKUP(H4,'X6'!$B:$AO,6,FALSE)))))))))))))))</f>
        <v>9.25</v>
      </c>
      <c r="J6" s="66">
        <f>IF(ISERROR((IF($X$1=1,(VLOOKUP(H4,'X1'!$B:$AZ,44,FALSE)),(IF($X$1=2,(VLOOKUP(H4,'X2'!$B:$AZ,44,FALSE)),(IF($X$1=3,(VLOOKUP(H4,'X3'!$B:$AZ,44,FALSE)),(IF($X$1=4,(VLOOKUP(H4,'X4'!$B:$AZ,44,FALSE)),(IF($X$1=5,(VLOOKUP(H4,'X5'!$B:$AZ,44,FALSE)),(VLOOKUP(H4,'X6'!$B:$AZ,44,FALSE)))))))))))))=TRUE," ",((IF($X$1=1,(VLOOKUP(H4,'X1'!$B:$AZ,44,FALSE)),(IF($X$1=2,(VLOOKUP(H4,'X2'!$B:$AZ,44,FALSE)),(IF($X$1=3,(VLOOKUP(H4,'X3'!$B:$AZ,44,FALSE)),(IF($X$1=4,(VLOOKUP(H4,'X4'!$B:$AZ,44,FALSE)),(IF($X$1=5,(VLOOKUP(H4,'X5'!$B:$AZ,44,FALSE)),(VLOOKUP(H4,'X6'!$B:$AZ,44,FALSE))))))))))))))</f>
        <v>13.219094247246034</v>
      </c>
      <c r="K6" s="67">
        <f>IF(ISERROR(((IF($X$1=1,(VLOOKUP(K4,'X1'!$B:$AP,7,FALSE)),(IF($X$1=2,(VLOOKUP(K4,'X2'!$B:$AP,7,FALSE)),(IF($X$1=3,(VLOOKUP(K4,'X3'!$B:$AP,7,FALSE)),(IF($X$1=4,(VLOOKUP(K4,'X4'!$B:$AP,7,FALSE)),(IF($X$1=5,(VLOOKUP(K4,'X5'!$B:$AP,7,FALSE)),(VLOOKUP(K4,'X6'!$B:$AP,7,FALSE))))))))))))))=TRUE," ",(((IF($X$1=1,(VLOOKUP(K4,'X1'!$B:$AP,7,FALSE)),(IF($X$1=2,(VLOOKUP(K4,'X2'!$B:$AP,7,FALSE)),(IF($X$1=3,(VLOOKUP(K4,'X3'!$B:$AP,7,FALSE)),(IF($X$1=4,(VLOOKUP(K4,'X4'!$B:$AP,7,FALSE)),(IF($X$1=5,(VLOOKUP(K4,'X5'!$B:$AP,7,FALSE)),(VLOOKUP(K4,'X6'!$B:$AP,7,FALSE)))))))))))))))</f>
        <v>8.67</v>
      </c>
      <c r="L6" s="65">
        <f>(IF((IF($X$1=1,(VLOOKUP(K4,'X1'!$B:$AO,6,FALSE)),(IF($X$1=2,(VLOOKUP(K4,'X2'!$B:$AO,6,FALSE)),(IF($X$1=3,(VLOOKUP(K4,'X3'!$B:$AO,6,FALSE)),(IF($X$1=4,(VLOOKUP(K4,'X4'!$B:$AO,6,FALSE)),(IF($X$1=5,(VLOOKUP(K4,'X5'!$B:$AO,6,FALSE)),(VLOOKUP(K4,'X6'!$B:$AO,6,FALSE))))))))))))=$V$1," ",((IF($X$1=1,(VLOOKUP(K4,'X1'!$B:$AO,6,FALSE)),(IF($X$1=2,(VLOOKUP(K4,'X2'!$B:$AO,6,FALSE)),(IF($X$1=3,(VLOOKUP(K4,'X3'!$B:$AO,6,FALSE)),(IF($X$1=4,(VLOOKUP(K4,'X4'!$B:$AO,6,FALSE)),(IF($X$1=5,(VLOOKUP(K4,'X5'!$B:$AO,6,FALSE)),(VLOOKUP(K4,'X6'!$B:$AO,6,FALSE)))))))))))))))</f>
        <v>10.649999618530273</v>
      </c>
      <c r="M6" s="66">
        <f>IF(ISERROR((IF($X$1=1,(VLOOKUP(K4,'X1'!$B:$AZ,44,FALSE)),(IF($X$1=2,(VLOOKUP(K4,'X2'!$B:$AZ,44,FALSE)),(IF($X$1=3,(VLOOKUP(K4,'X3'!$B:$AZ,44,FALSE)),(IF($X$1=4,(VLOOKUP(K4,'X4'!$B:$AZ,44,FALSE)),(IF($X$1=5,(VLOOKUP(K4,'X5'!$B:$AZ,44,FALSE)),(VLOOKUP(K4,'X6'!$B:$AZ,44,FALSE)))))))))))))=TRUE," ",((IF($X$1=1,(VLOOKUP(K4,'X1'!$B:$AZ,44,FALSE)),(IF($X$1=2,(VLOOKUP(K4,'X2'!$B:$AZ,44,FALSE)),(IF($X$1=3,(VLOOKUP(K4,'X3'!$B:$AZ,44,FALSE)),(IF($X$1=4,(VLOOKUP(K4,'X4'!$B:$AZ,44,FALSE)),(IF($X$1=5,(VLOOKUP(K4,'X5'!$B:$AZ,44,FALSE)),(VLOOKUP(K4,'X6'!$B:$AZ,44,FALSE))))))))))))))</f>
        <v>22.837365842333025</v>
      </c>
      <c r="N6" s="67">
        <f>IF(ISERROR(((IF($X$1=1,(VLOOKUP(N4,'X1'!$B:$AP,7,FALSE)),(IF($X$1=2,(VLOOKUP(N4,'X2'!$B:$AP,7,FALSE)),(IF($X$1=3,(VLOOKUP(N4,'X3'!$B:$AP,7,FALSE)),(IF($X$1=4,(VLOOKUP(N4,'X4'!$B:$AP,7,FALSE)),(IF($X$1=5,(VLOOKUP(N4,'X5'!$B:$AP,7,FALSE)),(VLOOKUP(N4,'X6'!$B:$AP,7,FALSE))))))))))))))=TRUE," ",(((IF($X$1=1,(VLOOKUP(N4,'X1'!$B:$AP,7,FALSE)),(IF($X$1=2,(VLOOKUP(N4,'X2'!$B:$AP,7,FALSE)),(IF($X$1=3,(VLOOKUP(N4,'X3'!$B:$AP,7,FALSE)),(IF($X$1=4,(VLOOKUP(N4,'X4'!$B:$AP,7,FALSE)),(IF($X$1=5,(VLOOKUP(N4,'X5'!$B:$AP,7,FALSE)),(VLOOKUP(N4,'X6'!$B:$AP,7,FALSE)))))))))))))))</f>
        <v>77.599999999999994</v>
      </c>
      <c r="O6" s="65">
        <f>(IF((IF($X$1=1,(VLOOKUP(N4,'X1'!$B:$AO,6,FALSE)),(IF($X$1=2,(VLOOKUP(N4,'X2'!$B:$AO,6,FALSE)),(IF($X$1=3,(VLOOKUP(N4,'X3'!$B:$AO,6,FALSE)),(IF($X$1=4,(VLOOKUP(N4,'X4'!$B:$AO,6,FALSE)),(IF($X$1=5,(VLOOKUP(N4,'X5'!$B:$AO,6,FALSE)),(VLOOKUP(N4,'X6'!$B:$AO,6,FALSE))))))))))))=$V$1," ",((IF($X$1=1,(VLOOKUP(N4,'X1'!$B:$AO,6,FALSE)),(IF($X$1=2,(VLOOKUP(N4,'X2'!$B:$AO,6,FALSE)),(IF($X$1=3,(VLOOKUP(N4,'X3'!$B:$AO,6,FALSE)),(IF($X$1=4,(VLOOKUP(N4,'X4'!$B:$AO,6,FALSE)),(IF($X$1=5,(VLOOKUP(N4,'X5'!$B:$AO,6,FALSE)),(VLOOKUP(N4,'X6'!$B:$AO,6,FALSE)))))))))))))))</f>
        <v>84.5</v>
      </c>
      <c r="P6" s="66">
        <f>IF(ISERROR((IF($X$1=1,(VLOOKUP(N4,'X1'!$B:$AZ,44,FALSE)),(IF($X$1=2,(VLOOKUP(N4,'X2'!$B:$AZ,44,FALSE)),(IF($X$1=3,(VLOOKUP(N4,'X3'!$B:$AZ,44,FALSE)),(IF($X$1=4,(VLOOKUP(N4,'X4'!$B:$AZ,44,FALSE)),(IF($X$1=5,(VLOOKUP(N4,'X5'!$B:$AZ,44,FALSE)),(VLOOKUP(N4,'X6'!$B:$AZ,44,FALSE)))))))))))))=TRUE," ",((IF($X$1=1,(VLOOKUP(N4,'X1'!$B:$AZ,44,FALSE)),(IF($X$1=2,(VLOOKUP(N4,'X2'!$B:$AZ,44,FALSE)),(IF($X$1=3,(VLOOKUP(N4,'X3'!$B:$AZ,44,FALSE)),(IF($X$1=4,(VLOOKUP(N4,'X4'!$B:$AZ,44,FALSE)),(IF($X$1=5,(VLOOKUP(N4,'X5'!$B:$AZ,44,FALSE)),(VLOOKUP(N4,'X6'!$B:$AZ,44,FALSE))))))))))))))</f>
        <v>8.8917525773196004</v>
      </c>
      <c r="Q6" s="67">
        <f>IF(ISERROR(((IF($X$1=1,(VLOOKUP(Q4,'X1'!$B:$AP,7,FALSE)),(IF($X$1=2,(VLOOKUP(Q4,'X2'!$B:$AP,7,FALSE)),(IF($X$1=3,(VLOOKUP(Q4,'X3'!$B:$AP,7,FALSE)),(IF($X$1=4,(VLOOKUP(Q4,'X4'!$B:$AP,7,FALSE)),(IF($X$1=5,(VLOOKUP(Q4,'X5'!$B:$AP,7,FALSE)),(VLOOKUP(Q4,'X6'!$B:$AP,7,FALSE))))))))))))))=TRUE," ",(((IF($X$1=1,(VLOOKUP(Q4,'X1'!$B:$AP,7,FALSE)),(IF($X$1=2,(VLOOKUP(Q4,'X2'!$B:$AP,7,FALSE)),(IF($X$1=3,(VLOOKUP(Q4,'X3'!$B:$AP,7,FALSE)),(IF($X$1=4,(VLOOKUP(Q4,'X4'!$B:$AP,7,FALSE)),(IF($X$1=5,(VLOOKUP(Q4,'X5'!$B:$AP,7,FALSE)),(VLOOKUP(Q4,'X6'!$B:$AP,7,FALSE)))))))))))))))</f>
        <v>11.64</v>
      </c>
      <c r="R6" s="65">
        <f>(IF((IF($X$1=1,(VLOOKUP(Q4,'X1'!$B:$AO,6,FALSE)),(IF($X$1=2,(VLOOKUP(Q4,'X2'!$B:$AO,6,FALSE)),(IF($X$1=3,(VLOOKUP(Q4,'X3'!$B:$AO,6,FALSE)),(IF($X$1=4,(VLOOKUP(Q4,'X4'!$B:$AO,6,FALSE)),(IF($X$1=5,(VLOOKUP(Q4,'X5'!$B:$AO,6,FALSE)),(VLOOKUP(Q4,'X6'!$B:$AO,6,FALSE))))))))))))=$V$1," ",((IF($X$1=1,(VLOOKUP(Q4,'X1'!$B:$AO,6,FALSE)),(IF($X$1=2,(VLOOKUP(Q4,'X2'!$B:$AO,6,FALSE)),(IF($X$1=3,(VLOOKUP(Q4,'X3'!$B:$AO,6,FALSE)),(IF($X$1=4,(VLOOKUP(Q4,'X4'!$B:$AO,6,FALSE)),(IF($X$1=5,(VLOOKUP(Q4,'X5'!$B:$AO,6,FALSE)),(VLOOKUP(Q4,'X6'!$B:$AO,6,FALSE)))))))))))))))</f>
        <v>11.399999618530273</v>
      </c>
      <c r="S6" s="68">
        <f>IF(ISERROR((IF($X$1=1,(VLOOKUP(Q4,'X1'!$B:$AZ,44,FALSE)),(IF($X$1=2,(VLOOKUP(Q4,'X2'!$B:$AZ,44,FALSE)),(IF($X$1=3,(VLOOKUP(Q4,'X3'!$B:$AZ,44,FALSE)),(IF($X$1=4,(VLOOKUP(Q4,'X4'!$B:$AZ,44,FALSE)),(IF($X$1=5,(VLOOKUP(Q4,'X5'!$B:$AZ,44,FALSE)),(VLOOKUP(Q4,'X6'!$B:$AZ,44,FALSE)))))))))))))=TRUE," ",((IF($X$1=1,(VLOOKUP(Q4,'X1'!$B:$AZ,44,FALSE)),(IF($X$1=2,(VLOOKUP(Q4,'X2'!$B:$AZ,44,FALSE)),(IF($X$1=3,(VLOOKUP(Q4,'X3'!$B:$AZ,44,FALSE)),(IF($X$1=4,(VLOOKUP(Q4,'X4'!$B:$AZ,44,FALSE)),(IF($X$1=5,(VLOOKUP(Q4,'X5'!$B:$AZ,44,FALSE)),(VLOOKUP(Q4,'X6'!$B:$AZ,44,FALSE))))))))))))))</f>
        <v>-2.0618589473344273</v>
      </c>
      <c r="T6" s="63"/>
      <c r="U6" s="46"/>
      <c r="W6" s="42" t="s">
        <v>825</v>
      </c>
      <c r="Z6" s="42">
        <v>1</v>
      </c>
      <c r="AA6" s="42">
        <v>5</v>
      </c>
      <c r="AC6" s="42">
        <f t="shared" si="0"/>
        <v>14</v>
      </c>
      <c r="AD6" s="42" t="s">
        <v>136</v>
      </c>
      <c r="AE6" s="50" t="s">
        <v>19</v>
      </c>
      <c r="AF6" s="50" t="s">
        <v>1236</v>
      </c>
      <c r="AG6" s="50" t="s">
        <v>1237</v>
      </c>
      <c r="AH6" s="50" t="s">
        <v>862</v>
      </c>
      <c r="AI6" s="50" t="s">
        <v>864</v>
      </c>
      <c r="AJ6" s="50" t="s">
        <v>886</v>
      </c>
      <c r="AK6" s="42">
        <v>8</v>
      </c>
      <c r="AL6" s="42">
        <v>15</v>
      </c>
      <c r="AM6" s="42">
        <v>9</v>
      </c>
      <c r="AN6" s="50" t="s">
        <v>851</v>
      </c>
      <c r="AO6" s="50"/>
      <c r="AP6" s="50"/>
    </row>
    <row r="7" spans="2:51" ht="14.1" customHeight="1" x14ac:dyDescent="0.2">
      <c r="B7" s="58" t="str">
        <f>VLOOKUP($AB$2,$AC$2:$AJ$37,6,FALSE)</f>
        <v>Piy.Deg.mn$</v>
      </c>
      <c r="C7" s="59" t="str">
        <f>VLOOKUP($AB$2,$AC$2:$AJ$37,7,FALSE)</f>
        <v>Tem.Ver.%</v>
      </c>
      <c r="D7" s="60" t="str">
        <f>VLOOKUP($AB$2,$AC$2:$AJ$37,8,FALSE)</f>
        <v>2019 FK</v>
      </c>
      <c r="E7" s="61" t="str">
        <f>VLOOKUP($AB$2,$AC$2:$AJ$37,6,FALSE)</f>
        <v>Piy.Deg.mn$</v>
      </c>
      <c r="F7" s="59" t="str">
        <f>VLOOKUP($AB$2,$AC$2:$AJ$37,7,FALSE)</f>
        <v>Tem.Ver.%</v>
      </c>
      <c r="G7" s="60" t="str">
        <f>VLOOKUP($AB$2,$AC$2:$AJ$37,8,FALSE)</f>
        <v>2019 FK</v>
      </c>
      <c r="H7" s="61" t="str">
        <f>VLOOKUP($AB$2,$AC$2:$AJ$37,6,FALSE)</f>
        <v>Piy.Deg.mn$</v>
      </c>
      <c r="I7" s="59" t="str">
        <f>VLOOKUP($AB$2,$AC$2:$AJ$37,7,FALSE)</f>
        <v>Tem.Ver.%</v>
      </c>
      <c r="J7" s="60" t="str">
        <f>VLOOKUP($AB$2,$AC$2:$AJ$37,8,FALSE)</f>
        <v>2019 FK</v>
      </c>
      <c r="K7" s="61" t="str">
        <f>VLOOKUP($AB$2,$AC$2:$AJ$37,6,FALSE)</f>
        <v>Piy.Deg.mn$</v>
      </c>
      <c r="L7" s="59" t="str">
        <f>VLOOKUP($AB$2,$AC$2:$AJ$37,7,FALSE)</f>
        <v>Tem.Ver.%</v>
      </c>
      <c r="M7" s="60" t="str">
        <f>VLOOKUP($AB$2,$AC$2:$AJ$37,8,FALSE)</f>
        <v>2019 FK</v>
      </c>
      <c r="N7" s="61" t="str">
        <f>VLOOKUP($AB$2,$AC$2:$AJ$37,6,FALSE)</f>
        <v>Piy.Deg.mn$</v>
      </c>
      <c r="O7" s="59" t="str">
        <f>VLOOKUP($AB$2,$AC$2:$AJ$37,7,FALSE)</f>
        <v>Tem.Ver.%</v>
      </c>
      <c r="P7" s="60" t="str">
        <f>VLOOKUP($AB$2,$AC$2:$AJ$37,8,FALSE)</f>
        <v>2019 FK</v>
      </c>
      <c r="Q7" s="61" t="str">
        <f>VLOOKUP($AB$2,$AC$2:$AJ$37,6,FALSE)</f>
        <v>Piy.Deg.mn$</v>
      </c>
      <c r="R7" s="59" t="str">
        <f>VLOOKUP($AB$2,$AC$2:$AJ$37,7,FALSE)</f>
        <v>Tem.Ver.%</v>
      </c>
      <c r="S7" s="62" t="str">
        <f>VLOOKUP($AB$2,$AC$2:$AJ$37,8,FALSE)</f>
        <v>2019 FK</v>
      </c>
      <c r="T7" s="63"/>
      <c r="U7" s="46"/>
      <c r="W7" s="42" t="s">
        <v>952</v>
      </c>
      <c r="Z7" s="69">
        <v>1</v>
      </c>
      <c r="AA7" s="69">
        <v>6</v>
      </c>
      <c r="AB7" s="69"/>
      <c r="AC7" s="69">
        <f t="shared" si="0"/>
        <v>15</v>
      </c>
      <c r="AD7" s="69" t="s">
        <v>136</v>
      </c>
      <c r="AE7" s="70" t="s">
        <v>131</v>
      </c>
      <c r="AF7" s="70" t="s">
        <v>169</v>
      </c>
      <c r="AG7" s="70" t="s">
        <v>168</v>
      </c>
      <c r="AH7" s="70" t="s">
        <v>148</v>
      </c>
      <c r="AI7" s="70" t="s">
        <v>150</v>
      </c>
      <c r="AJ7" s="70" t="s">
        <v>886</v>
      </c>
      <c r="AK7" s="69">
        <v>13</v>
      </c>
      <c r="AL7" s="69">
        <v>14</v>
      </c>
      <c r="AM7" s="69">
        <v>9</v>
      </c>
      <c r="AN7" s="71" t="s">
        <v>852</v>
      </c>
    </row>
    <row r="8" spans="2:51" ht="14.1" customHeight="1" x14ac:dyDescent="0.2">
      <c r="B8" s="72">
        <f>IF(ISERROR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=TRUE," ",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)</f>
        <v>2132.3000000000002</v>
      </c>
      <c r="C8" s="73">
        <f>IF(ISERROR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=TRUE," ",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)</f>
        <v>4.3</v>
      </c>
      <c r="D8" s="66">
        <f>IF(ISERROR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=TRUE," ",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)</f>
        <v>13.9</v>
      </c>
      <c r="E8" s="74">
        <f>IF(ISERROR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=TRUE," ",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)</f>
        <v>1832.8</v>
      </c>
      <c r="F8" s="73">
        <f>IF(ISERROR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=TRUE," ",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)</f>
        <v>4.2</v>
      </c>
      <c r="G8" s="66">
        <f>IF(ISERROR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=TRUE," ",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)</f>
        <v>13.8</v>
      </c>
      <c r="H8" s="74">
        <f>IF(ISERROR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=TRUE," ",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)</f>
        <v>1574.4</v>
      </c>
      <c r="I8" s="73">
        <f>IF(ISERROR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=TRUE," ",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)</f>
        <v>8.1999999999999993</v>
      </c>
      <c r="J8" s="66">
        <f>IF(ISERROR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=TRUE," ",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)</f>
        <v>9.3000000000000007</v>
      </c>
      <c r="K8" s="74">
        <f>IF(ISERROR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=TRUE," ",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)</f>
        <v>4951.2</v>
      </c>
      <c r="L8" s="73">
        <f>IF(ISERROR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=TRUE," ",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)</f>
        <v>11.4</v>
      </c>
      <c r="M8" s="66">
        <f>IF(ISERROR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=TRUE," ",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)</f>
        <v>7.9</v>
      </c>
      <c r="N8" s="74">
        <f>IF(ISERROR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=TRUE," ",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)</f>
        <v>4443.1000000000004</v>
      </c>
      <c r="O8" s="73">
        <f>IF(ISERROR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=TRUE," ",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)</f>
        <v>6.3</v>
      </c>
      <c r="P8" s="66">
        <f>IF(ISERROR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=TRUE," ",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)</f>
        <v>13.6</v>
      </c>
      <c r="Q8" s="74">
        <f>IF(ISERROR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=TRUE," ",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)</f>
        <v>106.4</v>
      </c>
      <c r="R8" s="73">
        <f>IF(ISERROR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=TRUE," ",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)</f>
        <v>6.3</v>
      </c>
      <c r="S8" s="68">
        <f>IF(ISERROR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=TRUE," ",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)</f>
        <v>7.8</v>
      </c>
      <c r="T8" s="63"/>
      <c r="U8" s="46"/>
      <c r="Z8" s="42">
        <v>2</v>
      </c>
      <c r="AA8" s="42">
        <v>1</v>
      </c>
      <c r="AC8" s="42">
        <v>20</v>
      </c>
      <c r="AD8" s="42" t="s">
        <v>138</v>
      </c>
      <c r="AE8" s="50" t="s">
        <v>15</v>
      </c>
      <c r="AF8" s="50" t="s">
        <v>170</v>
      </c>
      <c r="AG8" s="50" t="s">
        <v>167</v>
      </c>
      <c r="AH8" s="50" t="s">
        <v>861</v>
      </c>
      <c r="AI8" s="50" t="s">
        <v>865</v>
      </c>
      <c r="AJ8" s="50" t="s">
        <v>886</v>
      </c>
      <c r="AK8" s="42">
        <v>44</v>
      </c>
      <c r="AL8" s="42">
        <v>8</v>
      </c>
      <c r="AM8" s="42">
        <v>9</v>
      </c>
      <c r="AN8" s="75" t="s">
        <v>853</v>
      </c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2:51" ht="14.1" customHeight="1" x14ac:dyDescent="0.2">
      <c r="B9" s="58" t="str">
        <f>IF(ISERROR((VLOOKUP(7,$AC$45:$AD$80,2,FALSE)))=TRUE," ",((VLOOKUP(7,$AC$45:$AD$80,2,FALSE))))</f>
        <v>ISDMR TI Equity</v>
      </c>
      <c r="C9" s="77" t="str">
        <f>(IF($X$1=1,(VLOOKUP(B9,'X1'!$B:$AP,41,FALSE)),(IF($X$1=2,(VLOOKUP(B9,'X2'!$B:$AP,41,FALSE)),(IF($X$1=3,(VLOOKUP(B9,'X3'!$B:$AP,41,FALSE)),(IF($X$1=4,(VLOOKUP(B9,'X4'!$B:$AP,41,FALSE)),(IF($X$1=5,(VLOOKUP(B9,'X5'!$B:$AP,41,FALSE)),(VLOOKUP(B9,'X6'!$B:$AP,41,FALSE))))))))))))</f>
        <v>Materials</v>
      </c>
      <c r="D9" s="77"/>
      <c r="E9" s="61" t="str">
        <f>IF(ISERROR((VLOOKUP(8,$AC$45:$AD$80,2,FALSE)))=TRUE," ",((VLOOKUP(8,$AC$45:$AD$80,2,FALSE))))</f>
        <v>OTKAR TI Equity</v>
      </c>
      <c r="F9" s="77" t="str">
        <f>(IF($X$1=1,(VLOOKUP(E9,'X1'!$B:$AP,41,FALSE)),(IF($X$1=2,(VLOOKUP(E9,'X2'!$B:$AP,41,FALSE)),(IF($X$1=3,(VLOOKUP(E9,'X3'!$B:$AP,41,FALSE)),(IF($X$1=4,(VLOOKUP(E9,'X4'!$B:$AP,41,FALSE)),(IF($X$1=5,(VLOOKUP(E9,'X5'!$B:$AP,41,FALSE)),(VLOOKUP(E9,'X6'!$B:$AP,41,FALSE))))))))))))</f>
        <v>Industrials</v>
      </c>
      <c r="G9" s="77"/>
      <c r="H9" s="61" t="str">
        <f>IF(ISERROR((VLOOKUP(9,$AC$45:$AD$80,2,FALSE)))=TRUE," ",((VLOOKUP(9,$AC$45:$AD$80,2,FALSE))))</f>
        <v>PETKM TI Equity</v>
      </c>
      <c r="I9" s="77" t="str">
        <f>(IF($X$1=1,(VLOOKUP(H9,'X1'!$B:$AP,41,FALSE)),(IF($X$1=2,(VLOOKUP(H9,'X2'!$B:$AP,41,FALSE)),(IF($X$1=3,(VLOOKUP(H9,'X3'!$B:$AP,41,FALSE)),(IF($X$1=4,(VLOOKUP(H9,'X4'!$B:$AP,41,FALSE)),(IF($X$1=5,(VLOOKUP(H9,'X5'!$B:$AP,41,FALSE)),(VLOOKUP(H9,'X6'!$B:$AP,41,FALSE))))))))))))</f>
        <v>Materials</v>
      </c>
      <c r="J9" s="77"/>
      <c r="K9" s="61" t="str">
        <f>IF(ISERROR((VLOOKUP(10,$AC$45:$AD$80,2,FALSE)))=TRUE," ",((VLOOKUP(10,$AC$45:$AD$80,2,FALSE))))</f>
        <v>SISE TI Equity</v>
      </c>
      <c r="L9" s="77" t="str">
        <f>(IF($X$1=1,(VLOOKUP(K9,'X1'!$B:$AP,41,FALSE)),(IF($X$1=2,(VLOOKUP(K9,'X2'!$B:$AP,41,FALSE)),(IF($X$1=3,(VLOOKUP(K9,'X3'!$B:$AP,41,FALSE)),(IF($X$1=4,(VLOOKUP(K9,'X4'!$B:$AP,41,FALSE)),(IF($X$1=5,(VLOOKUP(K9,'X5'!$B:$AP,41,FALSE)),(VLOOKUP(K9,'X6'!$B:$AP,41,FALSE))))))))))))</f>
        <v>Industrials</v>
      </c>
      <c r="M9" s="77"/>
      <c r="N9" s="61" t="str">
        <f>IF(ISERROR((VLOOKUP(11,$AC$45:$AD$80,2,FALSE)))=TRUE," ",((VLOOKUP(11,$AC$45:$AD$80,2,FALSE))))</f>
        <v>TAVHL TI Equity</v>
      </c>
      <c r="O9" s="77" t="str">
        <f>(IF($X$1=1,(VLOOKUP(N9,'X1'!$B:$AP,41,FALSE)),(IF($X$1=2,(VLOOKUP(N9,'X2'!$B:$AP,41,FALSE)),(IF($X$1=3,(VLOOKUP(N9,'X3'!$B:$AP,41,FALSE)),(IF($X$1=4,(VLOOKUP(N9,'X4'!$B:$AP,41,FALSE)),(IF($X$1=5,(VLOOKUP(N9,'X5'!$B:$AP,41,FALSE)),(VLOOKUP(N9,'X6'!$B:$AP,41,FALSE))))))))))))</f>
        <v>Industrials</v>
      </c>
      <c r="P9" s="77"/>
      <c r="Q9" s="61" t="str">
        <f>IF(ISERROR((VLOOKUP(12,$AC$45:$AD$80,2,FALSE)))=TRUE," ",((VLOOKUP(12,$AC$45:$AD$80,2,FALSE))))</f>
        <v>TCELL TI Equity</v>
      </c>
      <c r="R9" s="77" t="str">
        <f>(IF($X$1=1,(VLOOKUP(Q9,'X1'!$B:$AP,41,FALSE)),(IF($X$1=2,(VLOOKUP(Q9,'X2'!$B:$AP,41,FALSE)),(IF($X$1=3,(VLOOKUP(Q9,'X3'!$B:$AP,41,FALSE)),(IF($X$1=4,(VLOOKUP(Q9,'X4'!$B:$AP,41,FALSE)),(IF($X$1=5,(VLOOKUP(Q9,'X5'!$B:$AP,41,FALSE)),(VLOOKUP(Q9,'X6'!$B:$AP,41,FALSE))))))))))))</f>
        <v>Communication Services</v>
      </c>
      <c r="S9" s="78"/>
      <c r="T9" s="63"/>
      <c r="U9" s="46"/>
      <c r="Z9" s="42">
        <v>2</v>
      </c>
      <c r="AA9" s="42">
        <v>2</v>
      </c>
      <c r="AC9" s="42">
        <f>AC8+1</f>
        <v>21</v>
      </c>
      <c r="AD9" s="42" t="s">
        <v>138</v>
      </c>
      <c r="AE9" s="50" t="s">
        <v>16</v>
      </c>
      <c r="AF9" s="50" t="s">
        <v>827</v>
      </c>
      <c r="AG9" s="50" t="s">
        <v>828</v>
      </c>
      <c r="AH9" s="50" t="s">
        <v>8</v>
      </c>
      <c r="AI9" s="50" t="s">
        <v>9</v>
      </c>
      <c r="AJ9" s="50" t="s">
        <v>829</v>
      </c>
      <c r="AK9" s="42">
        <v>2</v>
      </c>
      <c r="AL9" s="42">
        <v>3</v>
      </c>
      <c r="AM9" s="42">
        <v>5</v>
      </c>
      <c r="AN9" s="71" t="s">
        <v>857</v>
      </c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</row>
    <row r="10" spans="2:51" ht="14.1" customHeight="1" x14ac:dyDescent="0.2">
      <c r="B10" s="58" t="s">
        <v>120</v>
      </c>
      <c r="C10" s="59" t="s">
        <v>144</v>
      </c>
      <c r="D10" s="60" t="s">
        <v>145</v>
      </c>
      <c r="E10" s="61" t="s">
        <v>120</v>
      </c>
      <c r="F10" s="59" t="s">
        <v>144</v>
      </c>
      <c r="G10" s="60" t="s">
        <v>145</v>
      </c>
      <c r="H10" s="61" t="s">
        <v>120</v>
      </c>
      <c r="I10" s="59" t="s">
        <v>144</v>
      </c>
      <c r="J10" s="60" t="s">
        <v>145</v>
      </c>
      <c r="K10" s="61" t="s">
        <v>120</v>
      </c>
      <c r="L10" s="59" t="s">
        <v>144</v>
      </c>
      <c r="M10" s="60" t="s">
        <v>145</v>
      </c>
      <c r="N10" s="61" t="s">
        <v>120</v>
      </c>
      <c r="O10" s="59" t="s">
        <v>144</v>
      </c>
      <c r="P10" s="60" t="s">
        <v>145</v>
      </c>
      <c r="Q10" s="61" t="s">
        <v>120</v>
      </c>
      <c r="R10" s="59" t="s">
        <v>144</v>
      </c>
      <c r="S10" s="62" t="s">
        <v>145</v>
      </c>
      <c r="T10" s="46"/>
      <c r="U10" s="46"/>
      <c r="Z10" s="42">
        <v>2</v>
      </c>
      <c r="AA10" s="42">
        <v>3</v>
      </c>
      <c r="AC10" s="42">
        <f t="shared" ref="AC10:AC13" si="1">AC9+1</f>
        <v>22</v>
      </c>
      <c r="AD10" s="42" t="s">
        <v>138</v>
      </c>
      <c r="AE10" s="50" t="s">
        <v>17</v>
      </c>
      <c r="AF10" s="50" t="s">
        <v>882</v>
      </c>
      <c r="AG10" s="50" t="s">
        <v>884</v>
      </c>
      <c r="AH10" s="50" t="s">
        <v>878</v>
      </c>
      <c r="AI10" s="50" t="s">
        <v>881</v>
      </c>
      <c r="AJ10" s="50" t="s">
        <v>147</v>
      </c>
      <c r="AK10" s="42">
        <v>9</v>
      </c>
      <c r="AL10" s="42">
        <v>10</v>
      </c>
      <c r="AM10" s="42">
        <v>45</v>
      </c>
      <c r="AN10" s="71" t="s">
        <v>849</v>
      </c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</row>
    <row r="11" spans="2:51" ht="14.1" customHeight="1" x14ac:dyDescent="0.2">
      <c r="B11" s="64">
        <f>IF(ISERROR(((IF($X$1=1,(VLOOKUP(B9,'X1'!$B:$AP,7,FALSE)),(IF($X$1=2,(VLOOKUP(B9,'X2'!$B:$AP,7,FALSE)),(IF($X$1=3,(VLOOKUP(B9,'X3'!$B:$AP,7,FALSE)),(IF($X$1=4,(VLOOKUP(B9,'X4'!$B:$AP,7,FALSE)),(IF($X$1=5,(VLOOKUP(B9,'X5'!$B:$AP,7,FALSE)),(VLOOKUP(B9,'X6'!$B:$AP,7,FALSE))))))))))))))=TRUE," ",(((IF($X$1=1,(VLOOKUP(B9,'X1'!$B:$AP,7,FALSE)),(IF($X$1=2,(VLOOKUP(B9,'X2'!$B:$AP,7,FALSE)),(IF($X$1=3,(VLOOKUP(B9,'X3'!$B:$AP,7,FALSE)),(IF($X$1=4,(VLOOKUP(B9,'X4'!$B:$AP,7,FALSE)),(IF($X$1=5,(VLOOKUP(B9,'X5'!$B:$AP,7,FALSE)),(VLOOKUP(B9,'X6'!$B:$AP,7,FALSE)))))))))))))))</f>
        <v>7.23</v>
      </c>
      <c r="C11" s="65">
        <f>(IF((IF($X$1=1,(VLOOKUP(B9,'X1'!$B:$AO,6,FALSE)),(IF($X$1=2,(VLOOKUP(B9,'X2'!$B:$AO,6,FALSE)),(IF($X$1=3,(VLOOKUP(B9,'X3'!$B:$AO,6,FALSE)),(IF($X$1=4,(VLOOKUP(B9,'X4'!$B:$AO,6,FALSE)),(IF($X$1=5,(VLOOKUP(B9,'X5'!$B:$AO,6,FALSE)),(VLOOKUP(B9,'X6'!$B:$AO,6,FALSE))))))))))))=$V$1," ",((IF($X$1=1,(VLOOKUP(B9,'X1'!$B:$AO,6,FALSE)),(IF($X$1=2,(VLOOKUP(B9,'X2'!$B:$AO,6,FALSE)),(IF($X$1=3,(VLOOKUP(B9,'X3'!$B:$AO,6,FALSE)),(IF($X$1=4,(VLOOKUP(B9,'X4'!$B:$AO,6,FALSE)),(IF($X$1=5,(VLOOKUP(B9,'X5'!$B:$AO,6,FALSE)),(VLOOKUP(B9,'X6'!$B:$AO,6,FALSE)))))))))))))))</f>
        <v>7.875</v>
      </c>
      <c r="D11" s="66">
        <f>IF(ISERROR((IF($X$1=1,(VLOOKUP(B9,'X1'!$B:$AZ,44,FALSE)),(IF($X$1=2,(VLOOKUP(B9,'X2'!$B:$AZ,44,FALSE)),(IF($X$1=3,(VLOOKUP(B9,'X3'!$B:$AZ,44,FALSE)),(IF($X$1=4,(VLOOKUP(B9,'X4'!$B:$AZ,44,FALSE)),(IF($X$1=5,(VLOOKUP(B9,'X5'!$B:$AZ,44,FALSE)),(VLOOKUP(B9,'X6'!$B:$AZ,44,FALSE)))))))))))))=TRUE," ",((IF($X$1=1,(VLOOKUP(B9,'X1'!$B:$AZ,44,FALSE)),(IF($X$1=2,(VLOOKUP(B9,'X2'!$B:$AZ,44,FALSE)),(IF($X$1=3,(VLOOKUP(B9,'X3'!$B:$AZ,44,FALSE)),(IF($X$1=4,(VLOOKUP(B9,'X4'!$B:$AZ,44,FALSE)),(IF($X$1=5,(VLOOKUP(B9,'X5'!$B:$AZ,44,FALSE)),(VLOOKUP(B9,'X6'!$B:$AZ,44,FALSE))))))))))))))</f>
        <v>8.9211618257261307</v>
      </c>
      <c r="E11" s="67">
        <f>IF(ISERROR(((IF($X$1=1,(VLOOKUP(E9,'X1'!$B:$AP,7,FALSE)),(IF($X$1=2,(VLOOKUP(E9,'X2'!$B:$AP,7,FALSE)),(IF($X$1=3,(VLOOKUP(E9,'X3'!$B:$AP,7,FALSE)),(IF($X$1=4,(VLOOKUP(E9,'X4'!$B:$AP,7,FALSE)),(IF($X$1=5,(VLOOKUP(E9,'X5'!$B:$AP,7,FALSE)),(VLOOKUP(E9,'X6'!$B:$AP,7,FALSE))))))))))))))=TRUE," ",(((IF($X$1=1,(VLOOKUP(E9,'X1'!$B:$AP,7,FALSE)),(IF($X$1=2,(VLOOKUP(E9,'X2'!$B:$AP,7,FALSE)),(IF($X$1=3,(VLOOKUP(E9,'X3'!$B:$AP,7,FALSE)),(IF($X$1=4,(VLOOKUP(E9,'X4'!$B:$AP,7,FALSE)),(IF($X$1=5,(VLOOKUP(E9,'X5'!$B:$AP,7,FALSE)),(VLOOKUP(E9,'X6'!$B:$AP,7,FALSE)))))))))))))))</f>
        <v>158</v>
      </c>
      <c r="F11" s="65">
        <f>(IF((IF($X$1=1,(VLOOKUP(E9,'X1'!$B:$AO,6,FALSE)),(IF($X$1=2,(VLOOKUP(E9,'X2'!$B:$AO,6,FALSE)),(IF($X$1=3,(VLOOKUP(E9,'X3'!$B:$AO,6,FALSE)),(IF($X$1=4,(VLOOKUP(E9,'X4'!$B:$AO,6,FALSE)),(IF($X$1=5,(VLOOKUP(E9,'X5'!$B:$AO,6,FALSE)),(VLOOKUP(E9,'X6'!$B:$AO,6,FALSE))))))))))))=$V$1," ",((IF($X$1=1,(VLOOKUP(E9,'X1'!$B:$AO,6,FALSE)),(IF($X$1=2,(VLOOKUP(E9,'X2'!$B:$AO,6,FALSE)),(IF($X$1=3,(VLOOKUP(E9,'X3'!$B:$AO,6,FALSE)),(IF($X$1=4,(VLOOKUP(E9,'X4'!$B:$AO,6,FALSE)),(IF($X$1=5,(VLOOKUP(E9,'X5'!$B:$AO,6,FALSE)),(VLOOKUP(E9,'X6'!$B:$AO,6,FALSE)))))))))))))))</f>
        <v>189</v>
      </c>
      <c r="G11" s="66">
        <f>IF(ISERROR((IF($X$1=1,(VLOOKUP(E9,'X1'!$B:$AZ,44,FALSE)),(IF($X$1=2,(VLOOKUP(E9,'X2'!$B:$AZ,44,FALSE)),(IF($X$1=3,(VLOOKUP(E9,'X3'!$B:$AZ,44,FALSE)),(IF($X$1=4,(VLOOKUP(E9,'X4'!$B:$AZ,44,FALSE)),(IF($X$1=5,(VLOOKUP(E9,'X5'!$B:$AZ,44,FALSE)),(VLOOKUP(E9,'X6'!$B:$AZ,44,FALSE)))))))))))))=TRUE," ",((IF($X$1=1,(VLOOKUP(E9,'X1'!$B:$AZ,44,FALSE)),(IF($X$1=2,(VLOOKUP(E9,'X2'!$B:$AZ,44,FALSE)),(IF($X$1=3,(VLOOKUP(E9,'X3'!$B:$AZ,44,FALSE)),(IF($X$1=4,(VLOOKUP(E9,'X4'!$B:$AZ,44,FALSE)),(IF($X$1=5,(VLOOKUP(E9,'X5'!$B:$AZ,44,FALSE)),(VLOOKUP(E9,'X6'!$B:$AZ,44,FALSE))))))))))))))</f>
        <v>19.620253164556956</v>
      </c>
      <c r="H11" s="67">
        <f>IF(ISERROR(((IF($X$1=1,(VLOOKUP(H9,'X1'!$B:$AP,7,FALSE)),(IF($X$1=2,(VLOOKUP(H9,'X2'!$B:$AP,7,FALSE)),(IF($X$1=3,(VLOOKUP(H9,'X3'!$B:$AP,7,FALSE)),(IF($X$1=4,(VLOOKUP(H9,'X4'!$B:$AP,7,FALSE)),(IF($X$1=5,(VLOOKUP(H9,'X5'!$B:$AP,7,FALSE)),(VLOOKUP(H9,'X6'!$B:$AP,7,FALSE))))))))))))))=TRUE," ",(((IF($X$1=1,(VLOOKUP(H9,'X1'!$B:$AP,7,FALSE)),(IF($X$1=2,(VLOOKUP(H9,'X2'!$B:$AP,7,FALSE)),(IF($X$1=3,(VLOOKUP(H9,'X3'!$B:$AP,7,FALSE)),(IF($X$1=4,(VLOOKUP(H9,'X4'!$B:$AP,7,FALSE)),(IF($X$1=5,(VLOOKUP(H9,'X5'!$B:$AP,7,FALSE)),(VLOOKUP(H9,'X6'!$B:$AP,7,FALSE)))))))))))))))</f>
        <v>3.92</v>
      </c>
      <c r="I11" s="65">
        <f>(IF((IF($X$1=1,(VLOOKUP(H9,'X1'!$B:$AO,6,FALSE)),(IF($X$1=2,(VLOOKUP(H9,'X2'!$B:$AO,6,FALSE)),(IF($X$1=3,(VLOOKUP(H9,'X3'!$B:$AO,6,FALSE)),(IF($X$1=4,(VLOOKUP(H9,'X4'!$B:$AO,6,FALSE)),(IF($X$1=5,(VLOOKUP(H9,'X5'!$B:$AO,6,FALSE)),(VLOOKUP(H9,'X6'!$B:$AO,6,FALSE))))))))))))=$V$1," ",((IF($X$1=1,(VLOOKUP(H9,'X1'!$B:$AO,6,FALSE)),(IF($X$1=2,(VLOOKUP(H9,'X2'!$B:$AO,6,FALSE)),(IF($X$1=3,(VLOOKUP(H9,'X3'!$B:$AO,6,FALSE)),(IF($X$1=4,(VLOOKUP(H9,'X4'!$B:$AO,6,FALSE)),(IF($X$1=5,(VLOOKUP(H9,'X5'!$B:$AO,6,FALSE)),(VLOOKUP(H9,'X6'!$B:$AO,6,FALSE)))))))))))))))</f>
        <v>4.8000001907348633</v>
      </c>
      <c r="J11" s="66">
        <f>IF(ISERROR((IF($X$1=1,(VLOOKUP(H9,'X1'!$B:$AZ,44,FALSE)),(IF($X$1=2,(VLOOKUP(H9,'X2'!$B:$AZ,44,FALSE)),(IF($X$1=3,(VLOOKUP(H9,'X3'!$B:$AZ,44,FALSE)),(IF($X$1=4,(VLOOKUP(H9,'X4'!$B:$AZ,44,FALSE)),(IF($X$1=5,(VLOOKUP(H9,'X5'!$B:$AZ,44,FALSE)),(VLOOKUP(H9,'X6'!$B:$AZ,44,FALSE)))))))))))))=TRUE," ",((IF($X$1=1,(VLOOKUP(H9,'X1'!$B:$AZ,44,FALSE)),(IF($X$1=2,(VLOOKUP(H9,'X2'!$B:$AZ,44,FALSE)),(IF($X$1=3,(VLOOKUP(H9,'X3'!$B:$AZ,44,FALSE)),(IF($X$1=4,(VLOOKUP(H9,'X4'!$B:$AZ,44,FALSE)),(IF($X$1=5,(VLOOKUP(H9,'X5'!$B:$AZ,44,FALSE)),(VLOOKUP(H9,'X6'!$B:$AZ,44,FALSE))))))))))))))</f>
        <v>22.448984457522016</v>
      </c>
      <c r="K11" s="67">
        <f>IF(ISERROR(((IF($X$1=1,(VLOOKUP(K9,'X1'!$B:$AP,7,FALSE)),(IF($X$1=2,(VLOOKUP(K9,'X2'!$B:$AP,7,FALSE)),(IF($X$1=3,(VLOOKUP(K9,'X3'!$B:$AP,7,FALSE)),(IF($X$1=4,(VLOOKUP(K9,'X4'!$B:$AP,7,FALSE)),(IF($X$1=5,(VLOOKUP(K9,'X5'!$B:$AP,7,FALSE)),(VLOOKUP(K9,'X6'!$B:$AP,7,FALSE))))))))))))))=TRUE," ",(((IF($X$1=1,(VLOOKUP(K9,'X1'!$B:$AP,7,FALSE)),(IF($X$1=2,(VLOOKUP(K9,'X2'!$B:$AP,7,FALSE)),(IF($X$1=3,(VLOOKUP(K9,'X3'!$B:$AP,7,FALSE)),(IF($X$1=4,(VLOOKUP(K9,'X4'!$B:$AP,7,FALSE)),(IF($X$1=5,(VLOOKUP(K9,'X5'!$B:$AP,7,FALSE)),(VLOOKUP(K9,'X6'!$B:$AP,7,FALSE)))))))))))))))</f>
        <v>5.16</v>
      </c>
      <c r="L11" s="65">
        <f>(IF((IF($X$1=1,(VLOOKUP(K9,'X1'!$B:$AO,6,FALSE)),(IF($X$1=2,(VLOOKUP(K9,'X2'!$B:$AO,6,FALSE)),(IF($X$1=3,(VLOOKUP(K9,'X3'!$B:$AO,6,FALSE)),(IF($X$1=4,(VLOOKUP(K9,'X4'!$B:$AO,6,FALSE)),(IF($X$1=5,(VLOOKUP(K9,'X5'!$B:$AO,6,FALSE)),(VLOOKUP(K9,'X6'!$B:$AO,6,FALSE))))))))))))=$V$1," ",((IF($X$1=1,(VLOOKUP(K9,'X1'!$B:$AO,6,FALSE)),(IF($X$1=2,(VLOOKUP(K9,'X2'!$B:$AO,6,FALSE)),(IF($X$1=3,(VLOOKUP(K9,'X3'!$B:$AO,6,FALSE)),(IF($X$1=4,(VLOOKUP(K9,'X4'!$B:$AO,6,FALSE)),(IF($X$1=5,(VLOOKUP(K9,'X5'!$B:$AO,6,FALSE)),(VLOOKUP(K9,'X6'!$B:$AO,6,FALSE)))))))))))))))</f>
        <v>6.3000001907348633</v>
      </c>
      <c r="M11" s="66">
        <f>IF(ISERROR((IF($X$1=1,(VLOOKUP(K9,'X1'!$B:$AZ,44,FALSE)),(IF($X$1=2,(VLOOKUP(K9,'X2'!$B:$AZ,44,FALSE)),(IF($X$1=3,(VLOOKUP(K9,'X3'!$B:$AZ,44,FALSE)),(IF($X$1=4,(VLOOKUP(K9,'X4'!$B:$AZ,44,FALSE)),(IF($X$1=5,(VLOOKUP(K9,'X5'!$B:$AZ,44,FALSE)),(VLOOKUP(K9,'X6'!$B:$AZ,44,FALSE)))))))))))))=TRUE," ",((IF($X$1=1,(VLOOKUP(K9,'X1'!$B:$AZ,44,FALSE)),(IF($X$1=2,(VLOOKUP(K9,'X2'!$B:$AZ,44,FALSE)),(IF($X$1=3,(VLOOKUP(K9,'X3'!$B:$AZ,44,FALSE)),(IF($X$1=4,(VLOOKUP(K9,'X4'!$B:$AZ,44,FALSE)),(IF($X$1=5,(VLOOKUP(K9,'X5'!$B:$AZ,44,FALSE)),(VLOOKUP(K9,'X6'!$B:$AZ,44,FALSE))))))))))))))</f>
        <v>22.093026952226037</v>
      </c>
      <c r="N11" s="67">
        <f>IF(ISERROR(((IF($X$1=1,(VLOOKUP(N9,'X1'!$B:$AP,7,FALSE)),(IF($X$1=2,(VLOOKUP(N9,'X2'!$B:$AP,7,FALSE)),(IF($X$1=3,(VLOOKUP(N9,'X3'!$B:$AP,7,FALSE)),(IF($X$1=4,(VLOOKUP(N9,'X4'!$B:$AP,7,FALSE)),(IF($X$1=5,(VLOOKUP(N9,'X5'!$B:$AP,7,FALSE)),(VLOOKUP(N9,'X6'!$B:$AP,7,FALSE))))))))))))))=TRUE," ",(((IF($X$1=1,(VLOOKUP(N9,'X1'!$B:$AP,7,FALSE)),(IF($X$1=2,(VLOOKUP(N9,'X2'!$B:$AP,7,FALSE)),(IF($X$1=3,(VLOOKUP(N9,'X3'!$B:$AP,7,FALSE)),(IF($X$1=4,(VLOOKUP(N9,'X4'!$B:$AP,7,FALSE)),(IF($X$1=5,(VLOOKUP(N9,'X5'!$B:$AP,7,FALSE)),(VLOOKUP(N9,'X6'!$B:$AP,7,FALSE)))))))))))))))</f>
        <v>24.08</v>
      </c>
      <c r="O11" s="65">
        <f>(IF((IF($X$1=1,(VLOOKUP(N9,'X1'!$B:$AO,6,FALSE)),(IF($X$1=2,(VLOOKUP(N9,'X2'!$B:$AO,6,FALSE)),(IF($X$1=3,(VLOOKUP(N9,'X3'!$B:$AO,6,FALSE)),(IF($X$1=4,(VLOOKUP(N9,'X4'!$B:$AO,6,FALSE)),(IF($X$1=5,(VLOOKUP(N9,'X5'!$B:$AO,6,FALSE)),(VLOOKUP(N9,'X6'!$B:$AO,6,FALSE))))))))))))=$V$1," ",((IF($X$1=1,(VLOOKUP(N9,'X1'!$B:$AO,6,FALSE)),(IF($X$1=2,(VLOOKUP(N9,'X2'!$B:$AO,6,FALSE)),(IF($X$1=3,(VLOOKUP(N9,'X3'!$B:$AO,6,FALSE)),(IF($X$1=4,(VLOOKUP(N9,'X4'!$B:$AO,6,FALSE)),(IF($X$1=5,(VLOOKUP(N9,'X5'!$B:$AO,6,FALSE)),(VLOOKUP(N9,'X6'!$B:$AO,6,FALSE)))))))))))))))</f>
        <v>35.900001525878906</v>
      </c>
      <c r="P11" s="66">
        <f>IF(ISERROR((IF($X$1=1,(VLOOKUP(N9,'X1'!$B:$AZ,44,FALSE)),(IF($X$1=2,(VLOOKUP(N9,'X2'!$B:$AZ,44,FALSE)),(IF($X$1=3,(VLOOKUP(N9,'X3'!$B:$AZ,44,FALSE)),(IF($X$1=4,(VLOOKUP(N9,'X4'!$B:$AZ,44,FALSE)),(IF($X$1=5,(VLOOKUP(N9,'X5'!$B:$AZ,44,FALSE)),(VLOOKUP(N9,'X6'!$B:$AZ,44,FALSE)))))))))))))=TRUE," ",((IF($X$1=1,(VLOOKUP(N9,'X1'!$B:$AZ,44,FALSE)),(IF($X$1=2,(VLOOKUP(N9,'X2'!$B:$AZ,44,FALSE)),(IF($X$1=3,(VLOOKUP(N9,'X3'!$B:$AZ,44,FALSE)),(IF($X$1=4,(VLOOKUP(N9,'X4'!$B:$AZ,44,FALSE)),(IF($X$1=5,(VLOOKUP(N9,'X5'!$B:$AZ,44,FALSE)),(VLOOKUP(N9,'X6'!$B:$AZ,44,FALSE))))))))))))))</f>
        <v>49.086385074247964</v>
      </c>
      <c r="Q11" s="67">
        <f>IF(ISERROR(((IF($X$1=1,(VLOOKUP(Q9,'X1'!$B:$AP,7,FALSE)),(IF($X$1=2,(VLOOKUP(Q9,'X2'!$B:$AP,7,FALSE)),(IF($X$1=3,(VLOOKUP(Q9,'X3'!$B:$AP,7,FALSE)),(IF($X$1=4,(VLOOKUP(Q9,'X4'!$B:$AP,7,FALSE)),(IF($X$1=5,(VLOOKUP(Q9,'X5'!$B:$AP,7,FALSE)),(VLOOKUP(Q9,'X6'!$B:$AP,7,FALSE))))))))))))))=TRUE," ",(((IF($X$1=1,(VLOOKUP(Q9,'X1'!$B:$AP,7,FALSE)),(IF($X$1=2,(VLOOKUP(Q9,'X2'!$B:$AP,7,FALSE)),(IF($X$1=3,(VLOOKUP(Q9,'X3'!$B:$AP,7,FALSE)),(IF($X$1=4,(VLOOKUP(Q9,'X4'!$B:$AP,7,FALSE)),(IF($X$1=5,(VLOOKUP(Q9,'X5'!$B:$AP,7,FALSE)),(VLOOKUP(Q9,'X6'!$B:$AP,7,FALSE)))))))))))))))</f>
        <v>14.16</v>
      </c>
      <c r="R11" s="65">
        <f>(IF((IF($X$1=1,(VLOOKUP(Q9,'X1'!$B:$AO,6,FALSE)),(IF($X$1=2,(VLOOKUP(Q9,'X2'!$B:$AO,6,FALSE)),(IF($X$1=3,(VLOOKUP(Q9,'X3'!$B:$AO,6,FALSE)),(IF($X$1=4,(VLOOKUP(Q9,'X4'!$B:$AO,6,FALSE)),(IF($X$1=5,(VLOOKUP(Q9,'X5'!$B:$AO,6,FALSE)),(VLOOKUP(Q9,'X6'!$B:$AO,6,FALSE))))))))))))=$V$1," ",((IF($X$1=1,(VLOOKUP(Q9,'X1'!$B:$AO,6,FALSE)),(IF($X$1=2,(VLOOKUP(Q9,'X2'!$B:$AO,6,FALSE)),(IF($X$1=3,(VLOOKUP(Q9,'X3'!$B:$AO,6,FALSE)),(IF($X$1=4,(VLOOKUP(Q9,'X4'!$B:$AO,6,FALSE)),(IF($X$1=5,(VLOOKUP(Q9,'X5'!$B:$AO,6,FALSE)),(VLOOKUP(Q9,'X6'!$B:$AO,6,FALSE)))))))))))))))</f>
        <v>18</v>
      </c>
      <c r="S11" s="68">
        <f>IF(ISERROR((IF($X$1=1,(VLOOKUP(Q9,'X1'!$B:$AZ,44,FALSE)),(IF($X$1=2,(VLOOKUP(Q9,'X2'!$B:$AZ,44,FALSE)),(IF($X$1=3,(VLOOKUP(Q9,'X3'!$B:$AZ,44,FALSE)),(IF($X$1=4,(VLOOKUP(Q9,'X4'!$B:$AZ,44,FALSE)),(IF($X$1=5,(VLOOKUP(Q9,'X5'!$B:$AZ,44,FALSE)),(VLOOKUP(Q9,'X6'!$B:$AZ,44,FALSE)))))))))))))=TRUE," ",((IF($X$1=1,(VLOOKUP(Q9,'X1'!$B:$AZ,44,FALSE)),(IF($X$1=2,(VLOOKUP(Q9,'X2'!$B:$AZ,44,FALSE)),(IF($X$1=3,(VLOOKUP(Q9,'X3'!$B:$AZ,44,FALSE)),(IF($X$1=4,(VLOOKUP(Q9,'X4'!$B:$AZ,44,FALSE)),(IF($X$1=5,(VLOOKUP(Q9,'X5'!$B:$AZ,44,FALSE)),(VLOOKUP(Q9,'X6'!$B:$AZ,44,FALSE))))))))))))))</f>
        <v>27.118644067796605</v>
      </c>
      <c r="T11" s="46"/>
      <c r="U11" s="46"/>
      <c r="W11" s="42" t="s">
        <v>135</v>
      </c>
      <c r="X11" s="42">
        <v>5</v>
      </c>
      <c r="Z11" s="42">
        <v>2</v>
      </c>
      <c r="AA11" s="42">
        <v>4</v>
      </c>
      <c r="AC11" s="42">
        <f t="shared" si="1"/>
        <v>23</v>
      </c>
      <c r="AD11" s="42" t="s">
        <v>138</v>
      </c>
      <c r="AE11" s="50" t="s">
        <v>18</v>
      </c>
      <c r="AF11" s="50" t="s">
        <v>883</v>
      </c>
      <c r="AG11" s="50" t="s">
        <v>885</v>
      </c>
      <c r="AH11" s="50" t="s">
        <v>878</v>
      </c>
      <c r="AI11" s="50" t="s">
        <v>881</v>
      </c>
      <c r="AJ11" s="50" t="s">
        <v>147</v>
      </c>
      <c r="AK11" s="42">
        <v>11</v>
      </c>
      <c r="AL11" s="42">
        <v>12</v>
      </c>
      <c r="AM11" s="42">
        <v>46</v>
      </c>
      <c r="AN11" s="71" t="s">
        <v>850</v>
      </c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</row>
    <row r="12" spans="2:51" ht="14.1" customHeight="1" x14ac:dyDescent="0.2">
      <c r="B12" s="58" t="str">
        <f>VLOOKUP($AB$2,$AC$2:$AJ$37,6,FALSE)</f>
        <v>Piy.Deg.mn$</v>
      </c>
      <c r="C12" s="59" t="str">
        <f>VLOOKUP($AB$2,$AC$2:$AJ$37,7,FALSE)</f>
        <v>Tem.Ver.%</v>
      </c>
      <c r="D12" s="60" t="str">
        <f>VLOOKUP($AB$2,$AC$2:$AJ$37,8,FALSE)</f>
        <v>2019 FK</v>
      </c>
      <c r="E12" s="61" t="str">
        <f>VLOOKUP($AB$2,$AC$2:$AJ$37,6,FALSE)</f>
        <v>Piy.Deg.mn$</v>
      </c>
      <c r="F12" s="59" t="str">
        <f>VLOOKUP($AB$2,$AC$2:$AJ$37,7,FALSE)</f>
        <v>Tem.Ver.%</v>
      </c>
      <c r="G12" s="60" t="str">
        <f>VLOOKUP($AB$2,$AC$2:$AJ$37,8,FALSE)</f>
        <v>2019 FK</v>
      </c>
      <c r="H12" s="61" t="str">
        <f>VLOOKUP($AB$2,$AC$2:$AJ$37,6,FALSE)</f>
        <v>Piy.Deg.mn$</v>
      </c>
      <c r="I12" s="59" t="str">
        <f>VLOOKUP($AB$2,$AC$2:$AJ$37,7,FALSE)</f>
        <v>Tem.Ver.%</v>
      </c>
      <c r="J12" s="60" t="str">
        <f>VLOOKUP($AB$2,$AC$2:$AJ$37,8,FALSE)</f>
        <v>2019 FK</v>
      </c>
      <c r="K12" s="61" t="str">
        <f>VLOOKUP($AB$2,$AC$2:$AJ$37,6,FALSE)</f>
        <v>Piy.Deg.mn$</v>
      </c>
      <c r="L12" s="59" t="str">
        <f>VLOOKUP($AB$2,$AC$2:$AJ$37,7,FALSE)</f>
        <v>Tem.Ver.%</v>
      </c>
      <c r="M12" s="60" t="str">
        <f>VLOOKUP($AB$2,$AC$2:$AJ$37,8,FALSE)</f>
        <v>2019 FK</v>
      </c>
      <c r="N12" s="61" t="str">
        <f>VLOOKUP($AB$2,$AC$2:$AJ$37,6,FALSE)</f>
        <v>Piy.Deg.mn$</v>
      </c>
      <c r="O12" s="59" t="str">
        <f>VLOOKUP($AB$2,$AC$2:$AJ$37,7,FALSE)</f>
        <v>Tem.Ver.%</v>
      </c>
      <c r="P12" s="60" t="str">
        <f>VLOOKUP($AB$2,$AC$2:$AJ$37,8,FALSE)</f>
        <v>2019 FK</v>
      </c>
      <c r="Q12" s="61" t="str">
        <f>VLOOKUP($AB$2,$AC$2:$AJ$37,6,FALSE)</f>
        <v>Piy.Deg.mn$</v>
      </c>
      <c r="R12" s="59" t="str">
        <f>VLOOKUP($AB$2,$AC$2:$AJ$37,7,FALSE)</f>
        <v>Tem.Ver.%</v>
      </c>
      <c r="S12" s="62" t="str">
        <f>VLOOKUP($AB$2,$AC$2:$AJ$37,8,FALSE)</f>
        <v>2019 FK</v>
      </c>
      <c r="T12" s="46"/>
      <c r="U12" s="46"/>
      <c r="W12" s="42" t="s">
        <v>15</v>
      </c>
      <c r="X12" s="42" t="s">
        <v>137</v>
      </c>
      <c r="Z12" s="42">
        <v>2</v>
      </c>
      <c r="AA12" s="42">
        <v>5</v>
      </c>
      <c r="AC12" s="42">
        <f t="shared" si="1"/>
        <v>24</v>
      </c>
      <c r="AD12" s="42" t="s">
        <v>138</v>
      </c>
      <c r="AE12" s="50" t="s">
        <v>19</v>
      </c>
      <c r="AF12" s="50" t="s">
        <v>1236</v>
      </c>
      <c r="AG12" s="50" t="s">
        <v>1237</v>
      </c>
      <c r="AH12" s="50" t="s">
        <v>862</v>
      </c>
      <c r="AI12" s="50" t="s">
        <v>864</v>
      </c>
      <c r="AJ12" s="50" t="s">
        <v>886</v>
      </c>
      <c r="AK12" s="42">
        <v>8</v>
      </c>
      <c r="AL12" s="42">
        <v>15</v>
      </c>
      <c r="AM12" s="42">
        <v>9</v>
      </c>
      <c r="AN12" s="50" t="s">
        <v>851</v>
      </c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</row>
    <row r="13" spans="2:51" ht="14.1" customHeight="1" x14ac:dyDescent="0.2">
      <c r="B13" s="72">
        <f>IF(ISERROR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=TRUE," ",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)</f>
        <v>3421.1</v>
      </c>
      <c r="C13" s="73">
        <f>IF(ISERROR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=TRUE," ",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)</f>
        <v>11.1</v>
      </c>
      <c r="D13" s="66">
        <f>IF(ISERROR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=TRUE," ",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)</f>
        <v>8</v>
      </c>
      <c r="E13" s="74">
        <f>IF(ISERROR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=TRUE," ",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)</f>
        <v>618.70000000000005</v>
      </c>
      <c r="F13" s="73">
        <f>IF(ISERROR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=TRUE," ",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)</f>
        <v>8.1999999999999993</v>
      </c>
      <c r="G13" s="66">
        <f>IF(ISERROR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=TRUE," ",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)</f>
        <v>10.4</v>
      </c>
      <c r="H13" s="74">
        <f>IF(ISERROR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=TRUE," ",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)</f>
        <v>1350.8</v>
      </c>
      <c r="I13" s="73">
        <f>IF(ISERROR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=TRUE," ",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)</f>
        <v>8.5</v>
      </c>
      <c r="J13" s="66">
        <f>IF(ISERROR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=TRUE," ",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)</f>
        <v>7.9</v>
      </c>
      <c r="K13" s="74">
        <f>IF(ISERROR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=TRUE," ",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)</f>
        <v>1894.3</v>
      </c>
      <c r="L13" s="73">
        <f>IF(ISERROR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=TRUE," ",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)</f>
        <v>4.7</v>
      </c>
      <c r="M13" s="66">
        <f>IF(ISERROR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=TRUE," ",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)</f>
        <v>5.7</v>
      </c>
      <c r="N13" s="74">
        <f>IF(ISERROR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=TRUE," ",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)</f>
        <v>1427.3</v>
      </c>
      <c r="O13" s="73">
        <f>IF(ISERROR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=TRUE," ",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)</f>
        <v>4.9000000000000004</v>
      </c>
      <c r="P13" s="66">
        <f>IF(ISERROR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=TRUE," ",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)</f>
        <v>10.1</v>
      </c>
      <c r="Q13" s="74">
        <f>IF(ISERROR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=TRUE," ",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)</f>
        <v>5082.8999999999996</v>
      </c>
      <c r="R13" s="73">
        <f>IF(ISERROR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=TRUE," ",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)</f>
        <v>7.1</v>
      </c>
      <c r="S13" s="68">
        <f>IF(ISERROR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=TRUE," ",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)</f>
        <v>10.3</v>
      </c>
      <c r="T13" s="46"/>
      <c r="U13" s="46"/>
      <c r="W13" s="42" t="s">
        <v>16</v>
      </c>
      <c r="X13" s="42" t="s">
        <v>137</v>
      </c>
      <c r="Z13" s="69">
        <v>2</v>
      </c>
      <c r="AA13" s="69">
        <v>6</v>
      </c>
      <c r="AB13" s="69"/>
      <c r="AC13" s="69">
        <f t="shared" si="1"/>
        <v>25</v>
      </c>
      <c r="AD13" s="69" t="s">
        <v>138</v>
      </c>
      <c r="AE13" s="70" t="s">
        <v>131</v>
      </c>
      <c r="AF13" s="70" t="s">
        <v>169</v>
      </c>
      <c r="AG13" s="70" t="s">
        <v>168</v>
      </c>
      <c r="AH13" s="70" t="s">
        <v>148</v>
      </c>
      <c r="AI13" s="70" t="s">
        <v>150</v>
      </c>
      <c r="AJ13" s="70" t="s">
        <v>886</v>
      </c>
      <c r="AK13" s="69">
        <v>13</v>
      </c>
      <c r="AL13" s="69">
        <v>14</v>
      </c>
      <c r="AM13" s="69">
        <v>9</v>
      </c>
      <c r="AN13" s="70" t="s">
        <v>852</v>
      </c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</row>
    <row r="14" spans="2:51" ht="14.1" customHeight="1" x14ac:dyDescent="0.2">
      <c r="B14" s="58" t="str">
        <f>IF(ISERROR((VLOOKUP(13,$AC$45:$AD$80,2,FALSE)))=TRUE," ",((VLOOKUP(13,$AC$45:$AD$80,2,FALSE))))</f>
        <v>TKFEN TI Equity</v>
      </c>
      <c r="C14" s="77" t="str">
        <f>(IF($X$1=1,(VLOOKUP(B14,'X1'!$B:$AP,41,FALSE)),(IF($X$1=2,(VLOOKUP(B14,'X2'!$B:$AP,41,FALSE)),(IF($X$1=3,(VLOOKUP(B14,'X3'!$B:$AP,41,FALSE)),(IF($X$1=4,(VLOOKUP(B14,'X4'!$B:$AP,41,FALSE)),(IF($X$1=5,(VLOOKUP(B14,'X5'!$B:$AP,41,FALSE)),(VLOOKUP(B14,'X6'!$B:$AP,41,FALSE))))))))))))</f>
        <v>Industrials</v>
      </c>
      <c r="D14" s="77"/>
      <c r="E14" s="61" t="str">
        <f>IF(ISERROR((VLOOKUP(14,$AC$45:$AD$80,2,FALSE)))=TRUE," ",((VLOOKUP(14,$AC$45:$AD$80,2,FALSE))))</f>
        <v>TOASO TI Equity</v>
      </c>
      <c r="F14" s="77" t="str">
        <f>(IF($X$1=1,(VLOOKUP(E14,'X1'!$B:$AP,41,FALSE)),(IF($X$1=2,(VLOOKUP(E14,'X2'!$B:$AP,41,FALSE)),(IF($X$1=3,(VLOOKUP(E14,'X3'!$B:$AP,41,FALSE)),(IF($X$1=4,(VLOOKUP(E14,'X4'!$B:$AP,41,FALSE)),(IF($X$1=5,(VLOOKUP(E14,'X5'!$B:$AP,41,FALSE)),(VLOOKUP(E14,'X6'!$B:$AP,41,FALSE))))))))))))</f>
        <v>Consumer Discretionary</v>
      </c>
      <c r="G14" s="77"/>
      <c r="H14" s="61" t="str">
        <f>IF(ISERROR((VLOOKUP(15,$AC$45:$AD$80,2,FALSE)))=TRUE," ",((VLOOKUP(15,$AC$45:$AD$80,2,FALSE))))</f>
        <v>TRKCM TI Equity</v>
      </c>
      <c r="I14" s="77" t="str">
        <f>(IF($X$1=1,(VLOOKUP(H14,'X1'!$B:$AP,41,FALSE)),(IF($X$1=2,(VLOOKUP(H14,'X2'!$B:$AP,41,FALSE)),(IF($X$1=3,(VLOOKUP(H14,'X3'!$B:$AP,41,FALSE)),(IF($X$1=4,(VLOOKUP(H14,'X4'!$B:$AP,41,FALSE)),(IF($X$1=5,(VLOOKUP(H14,'X5'!$B:$AP,41,FALSE)),(VLOOKUP(H14,'X6'!$B:$AP,41,FALSE))))))))))))</f>
        <v>Industrials</v>
      </c>
      <c r="J14" s="77"/>
      <c r="K14" s="61" t="str">
        <f>IF(ISERROR((VLOOKUP(16,$AC$45:$AD$80,2,FALSE)))=TRUE," ",((VLOOKUP(16,$AC$45:$AD$80,2,FALSE))))</f>
        <v>TTKOM TI Equity</v>
      </c>
      <c r="L14" s="77" t="str">
        <f>(IF($X$1=1,(VLOOKUP(K14,'X1'!$B:$AP,41,FALSE)),(IF($X$1=2,(VLOOKUP(K14,'X2'!$B:$AP,41,FALSE)),(IF($X$1=3,(VLOOKUP(K14,'X3'!$B:$AP,41,FALSE)),(IF($X$1=4,(VLOOKUP(K14,'X4'!$B:$AP,41,FALSE)),(IF($X$1=5,(VLOOKUP(K14,'X5'!$B:$AP,41,FALSE)),(VLOOKUP(K14,'X6'!$B:$AP,41,FALSE))))))))))))</f>
        <v>Communication Services</v>
      </c>
      <c r="M14" s="77"/>
      <c r="N14" s="61" t="str">
        <f>IF(ISERROR((VLOOKUP(17,$AC$45:$AD$80,2,FALSE)))=TRUE," ",((VLOOKUP(17,$AC$45:$AD$80,2,FALSE))))</f>
        <v>TTRAK TI Equity</v>
      </c>
      <c r="O14" s="77" t="str">
        <f>(IF($X$1=1,(VLOOKUP(N14,'X1'!$B:$AP,41,FALSE)),(IF($X$1=2,(VLOOKUP(N14,'X2'!$B:$AP,41,FALSE)),(IF($X$1=3,(VLOOKUP(N14,'X3'!$B:$AP,41,FALSE)),(IF($X$1=4,(VLOOKUP(N14,'X4'!$B:$AP,41,FALSE)),(IF($X$1=5,(VLOOKUP(N14,'X5'!$B:$AP,41,FALSE)),(VLOOKUP(N14,'X6'!$B:$AP,41,FALSE))))))))))))</f>
        <v>Industrials</v>
      </c>
      <c r="P14" s="77"/>
      <c r="Q14" s="61" t="str">
        <f>IF(ISERROR((VLOOKUP(18,$AC$45:$AD$80,2,FALSE)))=TRUE," ",((VLOOKUP(18,$AC$45:$AD$80,2,FALSE))))</f>
        <v>TUPRS TI Equity</v>
      </c>
      <c r="R14" s="77" t="str">
        <f>(IF($X$1=1,(VLOOKUP(Q14,'X1'!$B:$AP,41,FALSE)),(IF($X$1=2,(VLOOKUP(Q14,'X2'!$B:$AP,41,FALSE)),(IF($X$1=3,(VLOOKUP(Q14,'X3'!$B:$AP,41,FALSE)),(IF($X$1=4,(VLOOKUP(Q14,'X4'!$B:$AP,41,FALSE)),(IF($X$1=5,(VLOOKUP(Q14,'X5'!$B:$AP,41,FALSE)),(VLOOKUP(Q14,'X6'!$B:$AP,41,FALSE))))))))))))</f>
        <v>Energy</v>
      </c>
      <c r="S14" s="78"/>
      <c r="T14" s="46"/>
      <c r="U14" s="46"/>
      <c r="W14" s="42" t="s">
        <v>17</v>
      </c>
      <c r="X14" s="42" t="s">
        <v>137</v>
      </c>
      <c r="Z14" s="42">
        <v>3</v>
      </c>
      <c r="AA14" s="42">
        <v>1</v>
      </c>
      <c r="AC14" s="42">
        <v>30</v>
      </c>
      <c r="AD14" s="42" t="s">
        <v>139</v>
      </c>
      <c r="AE14" s="50" t="s">
        <v>15</v>
      </c>
      <c r="AF14" s="50" t="s">
        <v>170</v>
      </c>
      <c r="AG14" s="50" t="s">
        <v>167</v>
      </c>
      <c r="AH14" s="50" t="s">
        <v>861</v>
      </c>
      <c r="AI14" s="50" t="s">
        <v>865</v>
      </c>
      <c r="AJ14" s="50" t="s">
        <v>886</v>
      </c>
      <c r="AK14" s="42">
        <v>44</v>
      </c>
      <c r="AL14" s="42">
        <v>8</v>
      </c>
      <c r="AM14" s="42">
        <v>9</v>
      </c>
      <c r="AN14" s="50" t="s">
        <v>853</v>
      </c>
    </row>
    <row r="15" spans="2:51" ht="14.1" customHeight="1" x14ac:dyDescent="0.2">
      <c r="B15" s="58" t="s">
        <v>120</v>
      </c>
      <c r="C15" s="59" t="s">
        <v>144</v>
      </c>
      <c r="D15" s="60" t="s">
        <v>145</v>
      </c>
      <c r="E15" s="61" t="s">
        <v>120</v>
      </c>
      <c r="F15" s="59" t="s">
        <v>144</v>
      </c>
      <c r="G15" s="60" t="s">
        <v>145</v>
      </c>
      <c r="H15" s="61" t="s">
        <v>120</v>
      </c>
      <c r="I15" s="59" t="s">
        <v>144</v>
      </c>
      <c r="J15" s="60" t="s">
        <v>145</v>
      </c>
      <c r="K15" s="61" t="s">
        <v>120</v>
      </c>
      <c r="L15" s="59" t="s">
        <v>144</v>
      </c>
      <c r="M15" s="60" t="s">
        <v>145</v>
      </c>
      <c r="N15" s="61" t="s">
        <v>120</v>
      </c>
      <c r="O15" s="59" t="s">
        <v>144</v>
      </c>
      <c r="P15" s="60" t="s">
        <v>145</v>
      </c>
      <c r="Q15" s="61" t="s">
        <v>120</v>
      </c>
      <c r="R15" s="59" t="s">
        <v>144</v>
      </c>
      <c r="S15" s="62" t="s">
        <v>145</v>
      </c>
      <c r="T15" s="46"/>
      <c r="U15" s="46"/>
      <c r="W15" s="42" t="s">
        <v>18</v>
      </c>
      <c r="X15" s="42" t="s">
        <v>137</v>
      </c>
      <c r="Z15" s="42">
        <v>3</v>
      </c>
      <c r="AA15" s="42">
        <v>2</v>
      </c>
      <c r="AC15" s="42">
        <f>AC14+1</f>
        <v>31</v>
      </c>
      <c r="AD15" s="42" t="s">
        <v>139</v>
      </c>
      <c r="AE15" s="50" t="s">
        <v>16</v>
      </c>
      <c r="AF15" s="50" t="s">
        <v>827</v>
      </c>
      <c r="AG15" s="50" t="s">
        <v>828</v>
      </c>
      <c r="AH15" s="50" t="s">
        <v>8</v>
      </c>
      <c r="AI15" s="50" t="s">
        <v>9</v>
      </c>
      <c r="AJ15" s="50" t="s">
        <v>829</v>
      </c>
      <c r="AK15" s="42">
        <v>2</v>
      </c>
      <c r="AL15" s="42">
        <v>3</v>
      </c>
      <c r="AM15" s="42">
        <v>5</v>
      </c>
      <c r="AN15" s="50" t="s">
        <v>857</v>
      </c>
    </row>
    <row r="16" spans="2:51" ht="14.1" customHeight="1" x14ac:dyDescent="0.2">
      <c r="B16" s="64">
        <f>IF(ISERROR(((IF($X$1=1,(VLOOKUP(B14,'X1'!$B:$AP,7,FALSE)),(IF($X$1=2,(VLOOKUP(B14,'X2'!$B:$AP,7,FALSE)),(IF($X$1=3,(VLOOKUP(B14,'X3'!$B:$AP,7,FALSE)),(IF($X$1=4,(VLOOKUP(B14,'X4'!$B:$AP,7,FALSE)),(IF($X$1=5,(VLOOKUP(B14,'X5'!$B:$AP,7,FALSE)),(VLOOKUP(B14,'X6'!$B:$AP,7,FALSE))))))))))))))=TRUE," ",(((IF($X$1=1,(VLOOKUP(B14,'X1'!$B:$AP,7,FALSE)),(IF($X$1=2,(VLOOKUP(B14,'X2'!$B:$AP,7,FALSE)),(IF($X$1=3,(VLOOKUP(B14,'X3'!$B:$AP,7,FALSE)),(IF($X$1=4,(VLOOKUP(B14,'X4'!$B:$AP,7,FALSE)),(IF($X$1=5,(VLOOKUP(B14,'X5'!$B:$AP,7,FALSE)),(VLOOKUP(B14,'X6'!$B:$AP,7,FALSE)))))))))))))))</f>
        <v>16.75</v>
      </c>
      <c r="C16" s="65">
        <f>(IF((IF($X$1=1,(VLOOKUP(B14,'X1'!$B:$AO,6,FALSE)),(IF($X$1=2,(VLOOKUP(B14,'X2'!$B:$AO,6,FALSE)),(IF($X$1=3,(VLOOKUP(B14,'X3'!$B:$AO,6,FALSE)),(IF($X$1=4,(VLOOKUP(B14,'X4'!$B:$AO,6,FALSE)),(IF($X$1=5,(VLOOKUP(B14,'X5'!$B:$AO,6,FALSE)),(VLOOKUP(B14,'X6'!$B:$AO,6,FALSE))))))))))))=$V$1," ",((IF($X$1=1,(VLOOKUP(B14,'X1'!$B:$AO,6,FALSE)),(IF($X$1=2,(VLOOKUP(B14,'X2'!$B:$AO,6,FALSE)),(IF($X$1=3,(VLOOKUP(B14,'X3'!$B:$AO,6,FALSE)),(IF($X$1=4,(VLOOKUP(B14,'X4'!$B:$AO,6,FALSE)),(IF($X$1=5,(VLOOKUP(B14,'X5'!$B:$AO,6,FALSE)),(VLOOKUP(B14,'X6'!$B:$AO,6,FALSE)))))))))))))))</f>
        <v>25.174999237060547</v>
      </c>
      <c r="D16" s="66">
        <f>IF(ISERROR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=TRUE," ",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)</f>
        <v>50.298502907824158</v>
      </c>
      <c r="E16" s="67">
        <f>IF(ISERROR(((IF($X$1=1,(VLOOKUP(E14,'X1'!$B:$AP,7,FALSE)),(IF($X$1=2,(VLOOKUP(E14,'X2'!$B:$AP,7,FALSE)),(IF($X$1=3,(VLOOKUP(E14,'X3'!$B:$AP,7,FALSE)),(IF($X$1=4,(VLOOKUP(E14,'X4'!$B:$AP,7,FALSE)),(IF($X$1=5,(VLOOKUP(E14,'X5'!$B:$AP,7,FALSE)),(VLOOKUP(E14,'X6'!$B:$AP,7,FALSE))))))))))))))=TRUE," ",(((IF($X$1=1,(VLOOKUP(E14,'X1'!$B:$AP,7,FALSE)),(IF($X$1=2,(VLOOKUP(E14,'X2'!$B:$AP,7,FALSE)),(IF($X$1=3,(VLOOKUP(E14,'X3'!$B:$AP,7,FALSE)),(IF($X$1=4,(VLOOKUP(E14,'X4'!$B:$AP,7,FALSE)),(IF($X$1=5,(VLOOKUP(E14,'X5'!$B:$AP,7,FALSE)),(VLOOKUP(E14,'X6'!$B:$AP,7,FALSE)))))))))))))))</f>
        <v>25.92</v>
      </c>
      <c r="F16" s="65">
        <f>(IF((IF($X$1=1,(VLOOKUP(E14,'X1'!$B:$AO,6,FALSE)),(IF($X$1=2,(VLOOKUP(E14,'X2'!$B:$AO,6,FALSE)),(IF($X$1=3,(VLOOKUP(E14,'X3'!$B:$AO,6,FALSE)),(IF($X$1=4,(VLOOKUP(E14,'X4'!$B:$AO,6,FALSE)),(IF($X$1=5,(VLOOKUP(E14,'X5'!$B:$AO,6,FALSE)),(VLOOKUP(E14,'X6'!$B:$AO,6,FALSE))))))))))))=$V$1," ",((IF($X$1=1,(VLOOKUP(E14,'X1'!$B:$AO,6,FALSE)),(IF($X$1=2,(VLOOKUP(E14,'X2'!$B:$AO,6,FALSE)),(IF($X$1=3,(VLOOKUP(E14,'X3'!$B:$AO,6,FALSE)),(IF($X$1=4,(VLOOKUP(E14,'X4'!$B:$AO,6,FALSE)),(IF($X$1=5,(VLOOKUP(E14,'X5'!$B:$AO,6,FALSE)),(VLOOKUP(E14,'X6'!$B:$AO,6,FALSE)))))))))))))))</f>
        <v>32.25</v>
      </c>
      <c r="G16" s="66">
        <f>IF(ISERROR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=TRUE," ",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)</f>
        <v>24.42129629629628</v>
      </c>
      <c r="H16" s="67">
        <f>IF(ISERROR(((IF($X$1=1,(VLOOKUP(H14,'X1'!$B:$AP,7,FALSE)),(IF($X$1=2,(VLOOKUP(H14,'X2'!$B:$AP,7,FALSE)),(IF($X$1=3,(VLOOKUP(H14,'X3'!$B:$AP,7,FALSE)),(IF($X$1=4,(VLOOKUP(H14,'X4'!$B:$AP,7,FALSE)),(IF($X$1=5,(VLOOKUP(H14,'X5'!$B:$AP,7,FALSE)),(VLOOKUP(H14,'X6'!$B:$AP,7,FALSE))))))))))))))=TRUE," ",(((IF($X$1=1,(VLOOKUP(H14,'X1'!$B:$AP,7,FALSE)),(IF($X$1=2,(VLOOKUP(H14,'X2'!$B:$AP,7,FALSE)),(IF($X$1=3,(VLOOKUP(H14,'X3'!$B:$AP,7,FALSE)),(IF($X$1=4,(VLOOKUP(H14,'X4'!$B:$AP,7,FALSE)),(IF($X$1=5,(VLOOKUP(H14,'X5'!$B:$AP,7,FALSE)),(VLOOKUP(H14,'X6'!$B:$AP,7,FALSE)))))))))))))))</f>
        <v>3.6</v>
      </c>
      <c r="I16" s="65">
        <f>(IF((IF($X$1=1,(VLOOKUP(H14,'X1'!$B:$AO,6,FALSE)),(IF($X$1=2,(VLOOKUP(H14,'X2'!$B:$AO,6,FALSE)),(IF($X$1=3,(VLOOKUP(H14,'X3'!$B:$AO,6,FALSE)),(IF($X$1=4,(VLOOKUP(H14,'X4'!$B:$AO,6,FALSE)),(IF($X$1=5,(VLOOKUP(H14,'X5'!$B:$AO,6,FALSE)),(VLOOKUP(H14,'X6'!$B:$AO,6,FALSE))))))))))))=$V$1," ",((IF($X$1=1,(VLOOKUP(H14,'X1'!$B:$AO,6,FALSE)),(IF($X$1=2,(VLOOKUP(H14,'X2'!$B:$AO,6,FALSE)),(IF($X$1=3,(VLOOKUP(H14,'X3'!$B:$AO,6,FALSE)),(IF($X$1=4,(VLOOKUP(H14,'X4'!$B:$AO,6,FALSE)),(IF($X$1=5,(VLOOKUP(H14,'X5'!$B:$AO,6,FALSE)),(VLOOKUP(H14,'X6'!$B:$AO,6,FALSE)))))))))))))))</f>
        <v>4.3000001907348633</v>
      </c>
      <c r="J16" s="66">
        <f>IF(ISERROR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=TRUE," ",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)</f>
        <v>19.444449742635083</v>
      </c>
      <c r="K16" s="67">
        <f>IF(ISERROR(((IF($X$1=1,(VLOOKUP(K14,'X1'!$B:$AP,7,FALSE)),(IF($X$1=2,(VLOOKUP(K14,'X2'!$B:$AP,7,FALSE)),(IF($X$1=3,(VLOOKUP(K14,'X3'!$B:$AP,7,FALSE)),(IF($X$1=4,(VLOOKUP(K14,'X4'!$B:$AP,7,FALSE)),(IF($X$1=5,(VLOOKUP(K14,'X5'!$B:$AP,7,FALSE)),(VLOOKUP(K14,'X6'!$B:$AP,7,FALSE))))))))))))))=TRUE," ",(((IF($X$1=1,(VLOOKUP(K14,'X1'!$B:$AP,7,FALSE)),(IF($X$1=2,(VLOOKUP(K14,'X2'!$B:$AP,7,FALSE)),(IF($X$1=3,(VLOOKUP(K14,'X3'!$B:$AP,7,FALSE)),(IF($X$1=4,(VLOOKUP(K14,'X4'!$B:$AP,7,FALSE)),(IF($X$1=5,(VLOOKUP(K14,'X5'!$B:$AP,7,FALSE)),(VLOOKUP(K14,'X6'!$B:$AP,7,FALSE)))))))))))))))</f>
        <v>8.4</v>
      </c>
      <c r="L16" s="65">
        <f>(IF((IF($X$1=1,(VLOOKUP(K14,'X1'!$B:$AO,6,FALSE)),(IF($X$1=2,(VLOOKUP(K14,'X2'!$B:$AO,6,FALSE)),(IF($X$1=3,(VLOOKUP(K14,'X3'!$B:$AO,6,FALSE)),(IF($X$1=4,(VLOOKUP(K14,'X4'!$B:$AO,6,FALSE)),(IF($X$1=5,(VLOOKUP(K14,'X5'!$B:$AO,6,FALSE)),(VLOOKUP(K14,'X6'!$B:$AO,6,FALSE))))))))))))=$V$1," ",((IF($X$1=1,(VLOOKUP(K14,'X1'!$B:$AO,6,FALSE)),(IF($X$1=2,(VLOOKUP(K14,'X2'!$B:$AO,6,FALSE)),(IF($X$1=3,(VLOOKUP(K14,'X3'!$B:$AO,6,FALSE)),(IF($X$1=4,(VLOOKUP(K14,'X4'!$B:$AO,6,FALSE)),(IF($X$1=5,(VLOOKUP(K14,'X5'!$B:$AO,6,FALSE)),(VLOOKUP(K14,'X6'!$B:$AO,6,FALSE)))))))))))))))</f>
        <v>9.3500003814697266</v>
      </c>
      <c r="M16" s="66">
        <f>IF(ISERROR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=TRUE," ",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)</f>
        <v>11.309528350830078</v>
      </c>
      <c r="N16" s="67">
        <f>IF(ISERROR(((IF($X$1=1,(VLOOKUP(N14,'X1'!$B:$AP,7,FALSE)),(IF($X$1=2,(VLOOKUP(N14,'X2'!$B:$AP,7,FALSE)),(IF($X$1=3,(VLOOKUP(N14,'X3'!$B:$AP,7,FALSE)),(IF($X$1=4,(VLOOKUP(N14,'X4'!$B:$AP,7,FALSE)),(IF($X$1=5,(VLOOKUP(N14,'X5'!$B:$AP,7,FALSE)),(VLOOKUP(N14,'X6'!$B:$AP,7,FALSE))))))))))))))=TRUE," ",(((IF($X$1=1,(VLOOKUP(N14,'X1'!$B:$AP,7,FALSE)),(IF($X$1=2,(VLOOKUP(N14,'X2'!$B:$AP,7,FALSE)),(IF($X$1=3,(VLOOKUP(N14,'X3'!$B:$AP,7,FALSE)),(IF($X$1=4,(VLOOKUP(N14,'X4'!$B:$AP,7,FALSE)),(IF($X$1=5,(VLOOKUP(N14,'X5'!$B:$AP,7,FALSE)),(VLOOKUP(N14,'X6'!$B:$AP,7,FALSE)))))))))))))))</f>
        <v>61.5</v>
      </c>
      <c r="O16" s="65">
        <f>(IF((IF($X$1=1,(VLOOKUP(N14,'X1'!$B:$AO,6,FALSE)),(IF($X$1=2,(VLOOKUP(N14,'X2'!$B:$AO,6,FALSE)),(IF($X$1=3,(VLOOKUP(N14,'X3'!$B:$AO,6,FALSE)),(IF($X$1=4,(VLOOKUP(N14,'X4'!$B:$AO,6,FALSE)),(IF($X$1=5,(VLOOKUP(N14,'X5'!$B:$AO,6,FALSE)),(VLOOKUP(N14,'X6'!$B:$AO,6,FALSE))))))))))))=$V$1," ",((IF($X$1=1,(VLOOKUP(N14,'X1'!$B:$AO,6,FALSE)),(IF($X$1=2,(VLOOKUP(N14,'X2'!$B:$AO,6,FALSE)),(IF($X$1=3,(VLOOKUP(N14,'X3'!$B:$AO,6,FALSE)),(IF($X$1=4,(VLOOKUP(N14,'X4'!$B:$AO,6,FALSE)),(IF($X$1=5,(VLOOKUP(N14,'X5'!$B:$AO,6,FALSE)),(VLOOKUP(N14,'X6'!$B:$AO,6,FALSE)))))))))))))))</f>
        <v>68.75</v>
      </c>
      <c r="P16" s="66">
        <f>IF(ISERROR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=TRUE," ",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)</f>
        <v>11.788617886178866</v>
      </c>
      <c r="Q16" s="67">
        <f>IF(ISERROR(((IF($X$1=1,(VLOOKUP(Q14,'X1'!$B:$AP,7,FALSE)),(IF($X$1=2,(VLOOKUP(Q14,'X2'!$B:$AP,7,FALSE)),(IF($X$1=3,(VLOOKUP(Q14,'X3'!$B:$AP,7,FALSE)),(IF($X$1=4,(VLOOKUP(Q14,'X4'!$B:$AP,7,FALSE)),(IF($X$1=5,(VLOOKUP(Q14,'X5'!$B:$AP,7,FALSE)),(VLOOKUP(Q14,'X6'!$B:$AP,7,FALSE))))))))))))))=TRUE," ",(((IF($X$1=1,(VLOOKUP(Q14,'X1'!$B:$AP,7,FALSE)),(IF($X$1=2,(VLOOKUP(Q14,'X2'!$B:$AP,7,FALSE)),(IF($X$1=3,(VLOOKUP(Q14,'X3'!$B:$AP,7,FALSE)),(IF($X$1=4,(VLOOKUP(Q14,'X4'!$B:$AP,7,FALSE)),(IF($X$1=5,(VLOOKUP(Q14,'X5'!$B:$AP,7,FALSE)),(VLOOKUP(Q14,'X6'!$B:$AP,7,FALSE)))))))))))))))</f>
        <v>111</v>
      </c>
      <c r="R16" s="65">
        <f>(IF((IF($X$1=1,(VLOOKUP(Q14,'X1'!$B:$AO,6,FALSE)),(IF($X$1=2,(VLOOKUP(Q14,'X2'!$B:$AO,6,FALSE)),(IF($X$1=3,(VLOOKUP(Q14,'X3'!$B:$AO,6,FALSE)),(IF($X$1=4,(VLOOKUP(Q14,'X4'!$B:$AO,6,FALSE)),(IF($X$1=5,(VLOOKUP(Q14,'X5'!$B:$AO,6,FALSE)),(VLOOKUP(Q14,'X6'!$B:$AO,6,FALSE))))))))))))=$V$1," ",((IF($X$1=1,(VLOOKUP(Q14,'X1'!$B:$AO,6,FALSE)),(IF($X$1=2,(VLOOKUP(Q14,'X2'!$B:$AO,6,FALSE)),(IF($X$1=3,(VLOOKUP(Q14,'X3'!$B:$AO,6,FALSE)),(IF($X$1=4,(VLOOKUP(Q14,'X4'!$B:$AO,6,FALSE)),(IF($X$1=5,(VLOOKUP(Q14,'X5'!$B:$AO,6,FALSE)),(VLOOKUP(Q14,'X6'!$B:$AO,6,FALSE)))))))))))))))</f>
        <v>146</v>
      </c>
      <c r="S16" s="68">
        <f>IF(ISERROR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=TRUE," ",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)</f>
        <v>31.531531531531542</v>
      </c>
      <c r="T16" s="46"/>
      <c r="U16" s="181">
        <v>1</v>
      </c>
      <c r="W16" s="42" t="s">
        <v>19</v>
      </c>
      <c r="X16" s="42" t="s">
        <v>137</v>
      </c>
      <c r="Z16" s="42">
        <v>3</v>
      </c>
      <c r="AA16" s="42">
        <v>3</v>
      </c>
      <c r="AC16" s="42">
        <f t="shared" ref="AC16:AC19" si="2">AC15+1</f>
        <v>32</v>
      </c>
      <c r="AD16" s="42" t="s">
        <v>139</v>
      </c>
      <c r="AE16" s="50" t="s">
        <v>17</v>
      </c>
      <c r="AF16" s="50" t="s">
        <v>882</v>
      </c>
      <c r="AG16" s="50" t="s">
        <v>884</v>
      </c>
      <c r="AH16" s="50" t="s">
        <v>878</v>
      </c>
      <c r="AI16" s="50" t="s">
        <v>881</v>
      </c>
      <c r="AJ16" s="50" t="s">
        <v>147</v>
      </c>
      <c r="AK16" s="42">
        <v>9</v>
      </c>
      <c r="AL16" s="42">
        <v>10</v>
      </c>
      <c r="AM16" s="42">
        <v>45</v>
      </c>
      <c r="AN16" s="50" t="s">
        <v>849</v>
      </c>
    </row>
    <row r="17" spans="2:51" ht="14.1" customHeight="1" x14ac:dyDescent="0.2">
      <c r="B17" s="58" t="str">
        <f>VLOOKUP($AB$2,$AC$2:$AJ$37,6,FALSE)</f>
        <v>Piy.Deg.mn$</v>
      </c>
      <c r="C17" s="59" t="str">
        <f>VLOOKUP($AB$2,$AC$2:$AJ$37,7,FALSE)</f>
        <v>Tem.Ver.%</v>
      </c>
      <c r="D17" s="60" t="str">
        <f>VLOOKUP($AB$2,$AC$2:$AJ$37,8,FALSE)</f>
        <v>2019 FK</v>
      </c>
      <c r="E17" s="61" t="str">
        <f>VLOOKUP($AB$2,$AC$2:$AJ$37,6,FALSE)</f>
        <v>Piy.Deg.mn$</v>
      </c>
      <c r="F17" s="59" t="str">
        <f>VLOOKUP($AB$2,$AC$2:$AJ$37,7,FALSE)</f>
        <v>Tem.Ver.%</v>
      </c>
      <c r="G17" s="60" t="str">
        <f>VLOOKUP($AB$2,$AC$2:$AJ$37,8,FALSE)</f>
        <v>2019 FK</v>
      </c>
      <c r="H17" s="61" t="str">
        <f>VLOOKUP($AB$2,$AC$2:$AJ$37,6,FALSE)</f>
        <v>Piy.Deg.mn$</v>
      </c>
      <c r="I17" s="59" t="str">
        <f>VLOOKUP($AB$2,$AC$2:$AJ$37,7,FALSE)</f>
        <v>Tem.Ver.%</v>
      </c>
      <c r="J17" s="60" t="str">
        <f>VLOOKUP($AB$2,$AC$2:$AJ$37,8,FALSE)</f>
        <v>2019 FK</v>
      </c>
      <c r="K17" s="61" t="str">
        <f>VLOOKUP($AB$2,$AC$2:$AJ$37,6,FALSE)</f>
        <v>Piy.Deg.mn$</v>
      </c>
      <c r="L17" s="59" t="str">
        <f>VLOOKUP($AB$2,$AC$2:$AJ$37,7,FALSE)</f>
        <v>Tem.Ver.%</v>
      </c>
      <c r="M17" s="60" t="str">
        <f>VLOOKUP($AB$2,$AC$2:$AJ$37,8,FALSE)</f>
        <v>2019 FK</v>
      </c>
      <c r="N17" s="61" t="str">
        <f>VLOOKUP($AB$2,$AC$2:$AJ$37,6,FALSE)</f>
        <v>Piy.Deg.mn$</v>
      </c>
      <c r="O17" s="59" t="str">
        <f>VLOOKUP($AB$2,$AC$2:$AJ$37,7,FALSE)</f>
        <v>Tem.Ver.%</v>
      </c>
      <c r="P17" s="60" t="str">
        <f>VLOOKUP($AB$2,$AC$2:$AJ$37,8,FALSE)</f>
        <v>2019 FK</v>
      </c>
      <c r="Q17" s="61" t="str">
        <f>VLOOKUP($AB$2,$AC$2:$AJ$37,6,FALSE)</f>
        <v>Piy.Deg.mn$</v>
      </c>
      <c r="R17" s="59" t="str">
        <f>VLOOKUP($AB$2,$AC$2:$AJ$37,7,FALSE)</f>
        <v>Tem.Ver.%</v>
      </c>
      <c r="S17" s="62" t="str">
        <f>VLOOKUP($AB$2,$AC$2:$AJ$37,8,FALSE)</f>
        <v>2019 FK</v>
      </c>
      <c r="T17" s="46"/>
      <c r="U17" s="46"/>
      <c r="W17" s="42" t="s">
        <v>131</v>
      </c>
      <c r="X17" s="42" t="s">
        <v>137</v>
      </c>
      <c r="Z17" s="42">
        <v>3</v>
      </c>
      <c r="AA17" s="42">
        <v>4</v>
      </c>
      <c r="AC17" s="42">
        <f t="shared" si="2"/>
        <v>33</v>
      </c>
      <c r="AD17" s="42" t="s">
        <v>139</v>
      </c>
      <c r="AE17" s="50" t="s">
        <v>18</v>
      </c>
      <c r="AF17" s="50" t="s">
        <v>883</v>
      </c>
      <c r="AG17" s="50" t="s">
        <v>885</v>
      </c>
      <c r="AH17" s="50" t="s">
        <v>878</v>
      </c>
      <c r="AI17" s="50" t="s">
        <v>881</v>
      </c>
      <c r="AJ17" s="50" t="s">
        <v>147</v>
      </c>
      <c r="AK17" s="42">
        <v>11</v>
      </c>
      <c r="AL17" s="42">
        <v>12</v>
      </c>
      <c r="AM17" s="42">
        <v>46</v>
      </c>
      <c r="AN17" s="50" t="s">
        <v>850</v>
      </c>
    </row>
    <row r="18" spans="2:51" ht="14.1" customHeight="1" x14ac:dyDescent="0.2">
      <c r="B18" s="72">
        <f>IF(ISERROR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=TRUE," ",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)</f>
        <v>1011.2</v>
      </c>
      <c r="C18" s="73">
        <f>IF(ISERROR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=TRUE," ",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)</f>
        <v>6.7</v>
      </c>
      <c r="D18" s="66">
        <f>IF(ISERROR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=TRUE," ",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)</f>
        <v>3.6</v>
      </c>
      <c r="E18" s="74">
        <f>IF(ISERROR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=TRUE," ",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)</f>
        <v>2114.6</v>
      </c>
      <c r="F18" s="73">
        <f>IF(ISERROR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=TRUE," ",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)</f>
        <v>6.9</v>
      </c>
      <c r="G18" s="66">
        <f>IF(ISERROR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=TRUE," ",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)</f>
        <v>8.9</v>
      </c>
      <c r="H18" s="74">
        <f>IF(ISERROR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=TRUE," ",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)</f>
        <v>734.2</v>
      </c>
      <c r="I18" s="73">
        <f>IF(ISERROR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=TRUE," ",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)</f>
        <v>4.4000000000000004</v>
      </c>
      <c r="J18" s="66">
        <f>IF(ISERROR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=TRUE," ",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)</f>
        <v>5.8</v>
      </c>
      <c r="K18" s="74">
        <f>IF(ISERROR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=TRUE," ",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)</f>
        <v>4797</v>
      </c>
      <c r="L18" s="73">
        <f>IF(ISERROR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=TRUE," ",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)</f>
        <v>8.5</v>
      </c>
      <c r="M18" s="66">
        <f>IF(ISERROR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=TRUE," ",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)</f>
        <v>12.4</v>
      </c>
      <c r="N18" s="74">
        <f>IF(ISERROR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=TRUE," ",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)</f>
        <v>535.5</v>
      </c>
      <c r="O18" s="73">
        <f>IF(ISERROR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=TRUE," ",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)</f>
        <v>6</v>
      </c>
      <c r="P18" s="66">
        <f>IF(ISERROR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=TRUE," ",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)</f>
        <v>33.200000000000003</v>
      </c>
      <c r="Q18" s="74">
        <f>IF(ISERROR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=TRUE," ",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)</f>
        <v>4535.3999999999996</v>
      </c>
      <c r="R18" s="73">
        <f>IF(ISERROR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=TRUE," ",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)</f>
        <v>11.9</v>
      </c>
      <c r="S18" s="68" t="str">
        <f>IF(ISERROR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=TRUE," ",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)</f>
        <v xml:space="preserve"> </v>
      </c>
      <c r="T18" s="46"/>
      <c r="U18" s="46"/>
      <c r="Z18" s="42">
        <v>3</v>
      </c>
      <c r="AA18" s="42">
        <v>5</v>
      </c>
      <c r="AC18" s="42">
        <f t="shared" si="2"/>
        <v>34</v>
      </c>
      <c r="AD18" s="42" t="s">
        <v>139</v>
      </c>
      <c r="AE18" s="50" t="s">
        <v>19</v>
      </c>
      <c r="AF18" s="50" t="s">
        <v>1236</v>
      </c>
      <c r="AG18" s="50" t="s">
        <v>1237</v>
      </c>
      <c r="AH18" s="50" t="s">
        <v>862</v>
      </c>
      <c r="AI18" s="50" t="s">
        <v>864</v>
      </c>
      <c r="AJ18" s="50" t="s">
        <v>886</v>
      </c>
      <c r="AK18" s="42">
        <v>8</v>
      </c>
      <c r="AL18" s="42">
        <v>15</v>
      </c>
      <c r="AM18" s="42">
        <v>9</v>
      </c>
      <c r="AN18" s="50" t="s">
        <v>851</v>
      </c>
    </row>
    <row r="19" spans="2:51" ht="14.1" customHeight="1" x14ac:dyDescent="0.2">
      <c r="B19" s="79" t="str">
        <f>IF(ISERROR((VLOOKUP(19,$AC$45:$AD$80,2,FALSE)))=TRUE," ",((VLOOKUP(19,$AC$45:$AD$80,2,FALSE))))</f>
        <v/>
      </c>
      <c r="C19" s="77" t="e">
        <f>(IF($X$1=1,(VLOOKUP(B19,'X1'!$B:$AP,41,FALSE)),(IF($X$1=2,(VLOOKUP(B19,'X2'!$B:$AP,41,FALSE)),(IF($X$1=3,(VLOOKUP(B19,'X3'!$B:$AP,41,FALSE)),(IF($X$1=4,(VLOOKUP(B19,'X4'!$B:$AP,41,FALSE)),(IF($X$1=5,(VLOOKUP(B19,'X5'!$B:$AP,41,FALSE)),(VLOOKUP(B19,'X6'!$B:$AP,41,FALSE))))))))))))</f>
        <v>#N/A</v>
      </c>
      <c r="D19" s="77"/>
      <c r="E19" s="61" t="str">
        <f>IF(ISERROR((VLOOKUP(20,$AC$45:$AD$80,2,FALSE)))=TRUE," ",((VLOOKUP(20,$AC$45:$AD$80,2,FALSE))))</f>
        <v/>
      </c>
      <c r="F19" s="77" t="e">
        <f>(IF($X$1=1,(VLOOKUP(E19,'X1'!$B:$AP,41,FALSE)),(IF($X$1=2,(VLOOKUP(E19,'X2'!$B:$AP,41,FALSE)),(IF($X$1=3,(VLOOKUP(E19,'X3'!$B:$AP,41,FALSE)),(IF($X$1=4,(VLOOKUP(E19,'X4'!$B:$AP,41,FALSE)),(IF($X$1=5,(VLOOKUP(E19,'X5'!$B:$AP,41,FALSE)),(VLOOKUP(E19,'X6'!$B:$AP,41,FALSE))))))))))))</f>
        <v>#N/A</v>
      </c>
      <c r="G19" s="77"/>
      <c r="H19" s="61" t="str">
        <f>IF(ISERROR((VLOOKUP(21,$AC$45:$AD$80,2,FALSE)))=TRUE," ",((VLOOKUP(21,$AC$45:$AD$80,2,FALSE))))</f>
        <v/>
      </c>
      <c r="I19" s="77" t="e">
        <f>(IF($X$1=1,(VLOOKUP(H19,'X1'!$B:$AP,41,FALSE)),(IF($X$1=2,(VLOOKUP(H19,'X2'!$B:$AP,41,FALSE)),(IF($X$1=3,(VLOOKUP(H19,'X3'!$B:$AP,41,FALSE)),(IF($X$1=4,(VLOOKUP(H19,'X4'!$B:$AP,41,FALSE)),(IF($X$1=5,(VLOOKUP(H19,'X5'!$B:$AP,41,FALSE)),(VLOOKUP(H19,'X6'!$B:$AP,41,FALSE))))))))))))</f>
        <v>#N/A</v>
      </c>
      <c r="J19" s="77"/>
      <c r="K19" s="61" t="str">
        <f>IF(ISERROR((VLOOKUP(22,$AC$45:$AD$80,2,FALSE)))=TRUE," ",((VLOOKUP(22,$AC$45:$AD$80,2,FALSE))))</f>
        <v/>
      </c>
      <c r="L19" s="77" t="e">
        <f>(IF($X$1=1,(VLOOKUP(K19,'X1'!$B:$AP,41,FALSE)),(IF($X$1=2,(VLOOKUP(K19,'X2'!$B:$AP,41,FALSE)),(IF($X$1=3,(VLOOKUP(K19,'X3'!$B:$AP,41,FALSE)),(IF($X$1=4,(VLOOKUP(K19,'X4'!$B:$AP,41,FALSE)),(IF($X$1=5,(VLOOKUP(K19,'X5'!$B:$AP,41,FALSE)),(VLOOKUP(K19,'X6'!$B:$AP,41,FALSE))))))))))))</f>
        <v>#N/A</v>
      </c>
      <c r="M19" s="77"/>
      <c r="N19" s="61" t="str">
        <f>IF(ISERROR((VLOOKUP(23,$AC$45:$AD$80,2,FALSE)))=TRUE," ",((VLOOKUP(23,$AC$45:$AD$80,2,FALSE))))</f>
        <v/>
      </c>
      <c r="O19" s="77" t="e">
        <f>(IF($X$1=1,(VLOOKUP(N19,'X1'!$B:$AP,41,FALSE)),(IF($X$1=2,(VLOOKUP(N19,'X2'!$B:$AP,41,FALSE)),(IF($X$1=3,(VLOOKUP(N19,'X3'!$B:$AP,41,FALSE)),(IF($X$1=4,(VLOOKUP(N19,'X4'!$B:$AP,41,FALSE)),(IF($X$1=5,(VLOOKUP(N19,'X5'!$B:$AP,41,FALSE)),(VLOOKUP(N19,'X6'!$B:$AP,41,FALSE))))))))))))</f>
        <v>#N/A</v>
      </c>
      <c r="P19" s="77"/>
      <c r="Q19" s="61" t="str">
        <f>IF(ISERROR((VLOOKUP(24,$AC$45:$AD$80,2,FALSE)))=TRUE," ",((VLOOKUP(24,$AC$45:$AD$80,2,FALSE))))</f>
        <v/>
      </c>
      <c r="R19" s="77" t="e">
        <f>(IF($X$1=1,(VLOOKUP(Q19,'X1'!$B:$AP,41,FALSE)),(IF($X$1=2,(VLOOKUP(Q19,'X2'!$B:$AP,41,FALSE)),(IF($X$1=3,(VLOOKUP(Q19,'X3'!$B:$AP,41,FALSE)),(IF($X$1=4,(VLOOKUP(Q19,'X4'!$B:$AP,41,FALSE)),(IF($X$1=5,(VLOOKUP(Q19,'X5'!$B:$AP,41,FALSE)),(VLOOKUP(Q19,'X6'!$B:$AP,41,FALSE))))))))))))</f>
        <v>#N/A</v>
      </c>
      <c r="S19" s="78"/>
      <c r="T19" s="46"/>
      <c r="U19" s="46"/>
      <c r="Z19" s="69">
        <v>3</v>
      </c>
      <c r="AA19" s="69">
        <v>6</v>
      </c>
      <c r="AB19" s="69"/>
      <c r="AC19" s="69">
        <f t="shared" si="2"/>
        <v>35</v>
      </c>
      <c r="AD19" s="69" t="s">
        <v>139</v>
      </c>
      <c r="AE19" s="70" t="s">
        <v>131</v>
      </c>
      <c r="AF19" s="70" t="s">
        <v>169</v>
      </c>
      <c r="AG19" s="70" t="s">
        <v>168</v>
      </c>
      <c r="AH19" s="70" t="s">
        <v>148</v>
      </c>
      <c r="AI19" s="70" t="s">
        <v>150</v>
      </c>
      <c r="AJ19" s="70" t="s">
        <v>886</v>
      </c>
      <c r="AK19" s="69">
        <v>13</v>
      </c>
      <c r="AL19" s="69">
        <v>14</v>
      </c>
      <c r="AM19" s="69">
        <v>9</v>
      </c>
      <c r="AN19" s="71" t="s">
        <v>852</v>
      </c>
    </row>
    <row r="20" spans="2:51" ht="14.1" customHeight="1" x14ac:dyDescent="0.25">
      <c r="B20" s="58" t="s">
        <v>120</v>
      </c>
      <c r="C20" s="59" t="s">
        <v>144</v>
      </c>
      <c r="D20" s="60" t="s">
        <v>145</v>
      </c>
      <c r="E20" s="61" t="s">
        <v>120</v>
      </c>
      <c r="F20" s="59" t="s">
        <v>144</v>
      </c>
      <c r="G20" s="60" t="s">
        <v>145</v>
      </c>
      <c r="H20" s="61" t="s">
        <v>120</v>
      </c>
      <c r="I20" s="59" t="s">
        <v>144</v>
      </c>
      <c r="J20" s="60" t="s">
        <v>145</v>
      </c>
      <c r="K20" s="61" t="s">
        <v>120</v>
      </c>
      <c r="L20" s="59" t="s">
        <v>144</v>
      </c>
      <c r="M20" s="60" t="s">
        <v>145</v>
      </c>
      <c r="N20" s="61" t="s">
        <v>120</v>
      </c>
      <c r="O20" s="59" t="s">
        <v>144</v>
      </c>
      <c r="P20" s="60" t="s">
        <v>145</v>
      </c>
      <c r="Q20" s="61" t="s">
        <v>120</v>
      </c>
      <c r="R20" s="59" t="s">
        <v>144</v>
      </c>
      <c r="S20" s="62" t="s">
        <v>145</v>
      </c>
      <c r="T20" s="46"/>
      <c r="U20" s="46"/>
      <c r="Y20" s="42" t="str">
        <f>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</f>
        <v>B</v>
      </c>
      <c r="Z20" s="80">
        <v>4</v>
      </c>
      <c r="AA20" s="80">
        <v>1</v>
      </c>
      <c r="AC20" s="42">
        <v>40</v>
      </c>
      <c r="AD20" s="42" t="s">
        <v>824</v>
      </c>
      <c r="AE20" s="50" t="s">
        <v>15</v>
      </c>
      <c r="AF20" s="50" t="s">
        <v>170</v>
      </c>
      <c r="AG20" s="50" t="s">
        <v>167</v>
      </c>
      <c r="AH20" s="50" t="s">
        <v>861</v>
      </c>
      <c r="AI20" s="50" t="s">
        <v>865</v>
      </c>
      <c r="AJ20" s="50" t="s">
        <v>886</v>
      </c>
      <c r="AK20" s="42">
        <v>44</v>
      </c>
      <c r="AL20" s="42">
        <v>8</v>
      </c>
      <c r="AM20" s="42">
        <v>9</v>
      </c>
      <c r="AN20" s="75" t="s">
        <v>853</v>
      </c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2:51" ht="14.1" customHeight="1" x14ac:dyDescent="0.25">
      <c r="B21" s="64" t="str">
        <f>IF(ISERROR(((IF($X$1=1,(VLOOKUP(B19,'X1'!$B:$AP,7,FALSE)),(IF($X$1=2,(VLOOKUP(B19,'X2'!$B:$AP,7,FALSE)),(IF($X$1=3,(VLOOKUP(B19,'X3'!$B:$AP,7,FALSE)),(IF($X$1=4,(VLOOKUP(B19,'X4'!$B:$AP,7,FALSE)),(IF($X$1=5,(VLOOKUP(B19,'X5'!$B:$AP,7,FALSE)),(VLOOKUP(B19,'X6'!$B:$AP,7,FALSE))))))))))))))=TRUE," ",(((IF($X$1=1,(VLOOKUP(B19,'X1'!$B:$AP,7,FALSE)),(IF($X$1=2,(VLOOKUP(B19,'X2'!$B:$AP,7,FALSE)),(IF($X$1=3,(VLOOKUP(B19,'X3'!$B:$AP,7,FALSE)),(IF($X$1=4,(VLOOKUP(B19,'X4'!$B:$AP,7,FALSE)),(IF($X$1=5,(VLOOKUP(B19,'X5'!$B:$AP,7,FALSE)),(VLOOKUP(B19,'X6'!$B:$AP,7,FALSE)))))))))))))))</f>
        <v xml:space="preserve"> </v>
      </c>
      <c r="C21" s="65" t="e">
        <f>(IF((IF($X$1=1,(VLOOKUP(B19,'X1'!$B:$AO,6,FALSE)),(IF($X$1=2,(VLOOKUP(B19,'X2'!$B:$AO,6,FALSE)),(IF($X$1=3,(VLOOKUP(B19,'X3'!$B:$AO,6,FALSE)),(IF($X$1=4,(VLOOKUP(B19,'X4'!$B:$AO,6,FALSE)),(IF($X$1=5,(VLOOKUP(B19,'X5'!$B:$AO,6,FALSE)),(VLOOKUP(B19,'X6'!$B:$AO,6,FALSE))))))))))))=$V$1," ",((IF($X$1=1,(VLOOKUP(B19,'X1'!$B:$AO,6,FALSE)),(IF($X$1=2,(VLOOKUP(B19,'X2'!$B:$AO,6,FALSE)),(IF($X$1=3,(VLOOKUP(B19,'X3'!$B:$AO,6,FALSE)),(IF($X$1=4,(VLOOKUP(B19,'X4'!$B:$AO,6,FALSE)),(IF($X$1=5,(VLOOKUP(B19,'X5'!$B:$AO,6,FALSE)),(VLOOKUP(B19,'X6'!$B:$AO,6,FALSE)))))))))))))))</f>
        <v>#N/A</v>
      </c>
      <c r="D21" s="66" t="str">
        <f>IF(ISERROR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=TRUE," ",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)</f>
        <v xml:space="preserve"> </v>
      </c>
      <c r="E21" s="67" t="str">
        <f>IF(ISERROR(((IF($X$1=1,(VLOOKUP(E19,'X1'!$B:$AP,7,FALSE)),(IF($X$1=2,(VLOOKUP(E19,'X2'!$B:$AP,7,FALSE)),(IF($X$1=3,(VLOOKUP(E19,'X3'!$B:$AP,7,FALSE)),(IF($X$1=4,(VLOOKUP(E19,'X4'!$B:$AP,7,FALSE)),(IF($X$1=5,(VLOOKUP(E19,'X5'!$B:$AP,7,FALSE)),(VLOOKUP(E19,'X6'!$B:$AP,7,FALSE))))))))))))))=TRUE," ",(((IF($X$1=1,(VLOOKUP(E19,'X1'!$B:$AP,7,FALSE)),(IF($X$1=2,(VLOOKUP(E19,'X2'!$B:$AP,7,FALSE)),(IF($X$1=3,(VLOOKUP(E19,'X3'!$B:$AP,7,FALSE)),(IF($X$1=4,(VLOOKUP(E19,'X4'!$B:$AP,7,FALSE)),(IF($X$1=5,(VLOOKUP(E19,'X5'!$B:$AP,7,FALSE)),(VLOOKUP(E19,'X6'!$B:$AP,7,FALSE)))))))))))))))</f>
        <v xml:space="preserve"> </v>
      </c>
      <c r="F21" s="65" t="e">
        <f>(IF((IF($X$1=1,(VLOOKUP(E19,'X1'!$B:$AO,6,FALSE)),(IF($X$1=2,(VLOOKUP(E19,'X2'!$B:$AO,6,FALSE)),(IF($X$1=3,(VLOOKUP(E19,'X3'!$B:$AO,6,FALSE)),(IF($X$1=4,(VLOOKUP(E19,'X4'!$B:$AO,6,FALSE)),(IF($X$1=5,(VLOOKUP(E19,'X5'!$B:$AO,6,FALSE)),(VLOOKUP(E19,'X6'!$B:$AO,6,FALSE))))))))))))=$V$1," ",((IF($X$1=1,(VLOOKUP(E19,'X1'!$B:$AO,6,FALSE)),(IF($X$1=2,(VLOOKUP(E19,'X2'!$B:$AO,6,FALSE)),(IF($X$1=3,(VLOOKUP(E19,'X3'!$B:$AO,6,FALSE)),(IF($X$1=4,(VLOOKUP(E19,'X4'!$B:$AO,6,FALSE)),(IF($X$1=5,(VLOOKUP(E19,'X5'!$B:$AO,6,FALSE)),(VLOOKUP(E19,'X6'!$B:$AO,6,FALSE)))))))))))))))</f>
        <v>#N/A</v>
      </c>
      <c r="G21" s="66" t="str">
        <f>IF(ISERROR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=TRUE," ",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)</f>
        <v xml:space="preserve"> </v>
      </c>
      <c r="H21" s="67" t="str">
        <f>IF(ISERROR(((IF($X$1=1,(VLOOKUP(H19,'X1'!$B:$AP,7,FALSE)),(IF($X$1=2,(VLOOKUP(H19,'X2'!$B:$AP,7,FALSE)),(IF($X$1=3,(VLOOKUP(H19,'X3'!$B:$AP,7,FALSE)),(IF($X$1=4,(VLOOKUP(H19,'X4'!$B:$AP,7,FALSE)),(IF($X$1=5,(VLOOKUP(H19,'X5'!$B:$AP,7,FALSE)),(VLOOKUP(H19,'X6'!$B:$AP,7,FALSE))))))))))))))=TRUE," ",(((IF($X$1=1,(VLOOKUP(H19,'X1'!$B:$AP,7,FALSE)),(IF($X$1=2,(VLOOKUP(H19,'X2'!$B:$AP,7,FALSE)),(IF($X$1=3,(VLOOKUP(H19,'X3'!$B:$AP,7,FALSE)),(IF($X$1=4,(VLOOKUP(H19,'X4'!$B:$AP,7,FALSE)),(IF($X$1=5,(VLOOKUP(H19,'X5'!$B:$AP,7,FALSE)),(VLOOKUP(H19,'X6'!$B:$AP,7,FALSE)))))))))))))))</f>
        <v xml:space="preserve"> </v>
      </c>
      <c r="I21" s="65" t="e">
        <f>(IF((IF($X$1=1,(VLOOKUP(H19,'X1'!$B:$AO,6,FALSE)),(IF($X$1=2,(VLOOKUP(H19,'X2'!$B:$AO,6,FALSE)),(IF($X$1=3,(VLOOKUP(H19,'X3'!$B:$AO,6,FALSE)),(IF($X$1=4,(VLOOKUP(H19,'X4'!$B:$AO,6,FALSE)),(IF($X$1=5,(VLOOKUP(H19,'X5'!$B:$AO,6,FALSE)),(VLOOKUP(H19,'X6'!$B:$AO,6,FALSE))))))))))))=$V$1," ",((IF($X$1=1,(VLOOKUP(H19,'X1'!$B:$AO,6,FALSE)),(IF($X$1=2,(VLOOKUP(H19,'X2'!$B:$AO,6,FALSE)),(IF($X$1=3,(VLOOKUP(H19,'X3'!$B:$AO,6,FALSE)),(IF($X$1=4,(VLOOKUP(H19,'X4'!$B:$AO,6,FALSE)),(IF($X$1=5,(VLOOKUP(H19,'X5'!$B:$AO,6,FALSE)),(VLOOKUP(H19,'X6'!$B:$AO,6,FALSE)))))))))))))))</f>
        <v>#N/A</v>
      </c>
      <c r="J21" s="66" t="str">
        <f>IF(ISERROR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=TRUE," ",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)</f>
        <v xml:space="preserve"> </v>
      </c>
      <c r="K21" s="67" t="str">
        <f>IF(ISERROR(((IF($X$1=1,(VLOOKUP(K19,'X1'!$B:$AP,7,FALSE)),(IF($X$1=2,(VLOOKUP(K19,'X2'!$B:$AP,7,FALSE)),(IF($X$1=3,(VLOOKUP(K19,'X3'!$B:$AP,7,FALSE)),(IF($X$1=4,(VLOOKUP(K19,'X4'!$B:$AP,7,FALSE)),(IF($X$1=5,(VLOOKUP(K19,'X5'!$B:$AP,7,FALSE)),(VLOOKUP(K19,'X6'!$B:$AP,7,FALSE))))))))))))))=TRUE," ",(((IF($X$1=1,(VLOOKUP(K19,'X1'!$B:$AP,7,FALSE)),(IF($X$1=2,(VLOOKUP(K19,'X2'!$B:$AP,7,FALSE)),(IF($X$1=3,(VLOOKUP(K19,'X3'!$B:$AP,7,FALSE)),(IF($X$1=4,(VLOOKUP(K19,'X4'!$B:$AP,7,FALSE)),(IF($X$1=5,(VLOOKUP(K19,'X5'!$B:$AP,7,FALSE)),(VLOOKUP(K19,'X6'!$B:$AP,7,FALSE)))))))))))))))</f>
        <v xml:space="preserve"> </v>
      </c>
      <c r="L21" s="65" t="e">
        <f>(IF((IF($X$1=1,(VLOOKUP(K19,'X1'!$B:$AO,6,FALSE)),(IF($X$1=2,(VLOOKUP(K19,'X2'!$B:$AO,6,FALSE)),(IF($X$1=3,(VLOOKUP(K19,'X3'!$B:$AO,6,FALSE)),(IF($X$1=4,(VLOOKUP(K19,'X4'!$B:$AO,6,FALSE)),(IF($X$1=5,(VLOOKUP(K19,'X5'!$B:$AO,6,FALSE)),(VLOOKUP(K19,'X6'!$B:$AO,6,FALSE))))))))))))=$V$1," ",((IF($X$1=1,(VLOOKUP(K19,'X1'!$B:$AO,6,FALSE)),(IF($X$1=2,(VLOOKUP(K19,'X2'!$B:$AO,6,FALSE)),(IF($X$1=3,(VLOOKUP(K19,'X3'!$B:$AO,6,FALSE)),(IF($X$1=4,(VLOOKUP(K19,'X4'!$B:$AO,6,FALSE)),(IF($X$1=5,(VLOOKUP(K19,'X5'!$B:$AO,6,FALSE)),(VLOOKUP(K19,'X6'!$B:$AO,6,FALSE)))))))))))))))</f>
        <v>#N/A</v>
      </c>
      <c r="M21" s="66" t="str">
        <f>IF(ISERROR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=TRUE," ",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)</f>
        <v xml:space="preserve"> </v>
      </c>
      <c r="N21" s="67" t="str">
        <f>IF(ISERROR(((IF($X$1=1,(VLOOKUP(N19,'X1'!$B:$AP,7,FALSE)),(IF($X$1=2,(VLOOKUP(N19,'X2'!$B:$AP,7,FALSE)),(IF($X$1=3,(VLOOKUP(N19,'X3'!$B:$AP,7,FALSE)),(IF($X$1=4,(VLOOKUP(N19,'X4'!$B:$AP,7,FALSE)),(IF($X$1=5,(VLOOKUP(N19,'X5'!$B:$AP,7,FALSE)),(VLOOKUP(N19,'X6'!$B:$AP,7,FALSE))))))))))))))=TRUE," ",(((IF($X$1=1,(VLOOKUP(N19,'X1'!$B:$AP,7,FALSE)),(IF($X$1=2,(VLOOKUP(N19,'X2'!$B:$AP,7,FALSE)),(IF($X$1=3,(VLOOKUP(N19,'X3'!$B:$AP,7,FALSE)),(IF($X$1=4,(VLOOKUP(N19,'X4'!$B:$AP,7,FALSE)),(IF($X$1=5,(VLOOKUP(N19,'X5'!$B:$AP,7,FALSE)),(VLOOKUP(N19,'X6'!$B:$AP,7,FALSE)))))))))))))))</f>
        <v xml:space="preserve"> </v>
      </c>
      <c r="O21" s="65" t="e">
        <f>(IF((IF($X$1=1,(VLOOKUP(N19,'X1'!$B:$AO,6,FALSE)),(IF($X$1=2,(VLOOKUP(N19,'X2'!$B:$AO,6,FALSE)),(IF($X$1=3,(VLOOKUP(N19,'X3'!$B:$AO,6,FALSE)),(IF($X$1=4,(VLOOKUP(N19,'X4'!$B:$AO,6,FALSE)),(IF($X$1=5,(VLOOKUP(N19,'X5'!$B:$AO,6,FALSE)),(VLOOKUP(N19,'X6'!$B:$AO,6,FALSE))))))))))))=$V$1," ",((IF($X$1=1,(VLOOKUP(N19,'X1'!$B:$AO,6,FALSE)),(IF($X$1=2,(VLOOKUP(N19,'X2'!$B:$AO,6,FALSE)),(IF($X$1=3,(VLOOKUP(N19,'X3'!$B:$AO,6,FALSE)),(IF($X$1=4,(VLOOKUP(N19,'X4'!$B:$AO,6,FALSE)),(IF($X$1=5,(VLOOKUP(N19,'X5'!$B:$AO,6,FALSE)),(VLOOKUP(N19,'X6'!$B:$AO,6,FALSE)))))))))))))))</f>
        <v>#N/A</v>
      </c>
      <c r="P21" s="66" t="str">
        <f>IF(ISERROR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=TRUE," ",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)</f>
        <v xml:space="preserve"> </v>
      </c>
      <c r="Q21" s="67" t="str">
        <f>IF(ISERROR(((IF($X$1=1,(VLOOKUP(Q19,'X1'!$B:$AP,7,FALSE)),(IF($X$1=2,(VLOOKUP(Q19,'X2'!$B:$AP,7,FALSE)),(IF($X$1=3,(VLOOKUP(Q19,'X3'!$B:$AP,7,FALSE)),(IF($X$1=4,(VLOOKUP(Q19,'X4'!$B:$AP,7,FALSE)),(IF($X$1=5,(VLOOKUP(Q19,'X5'!$B:$AP,7,FALSE)),(VLOOKUP(Q19,'X6'!$B:$AP,7,FALSE))))))))))))))=TRUE," ",(((IF($X$1=1,(VLOOKUP(Q19,'X1'!$B:$AP,7,FALSE)),(IF($X$1=2,(VLOOKUP(Q19,'X2'!$B:$AP,7,FALSE)),(IF($X$1=3,(VLOOKUP(Q19,'X3'!$B:$AP,7,FALSE)),(IF($X$1=4,(VLOOKUP(Q19,'X4'!$B:$AP,7,FALSE)),(IF($X$1=5,(VLOOKUP(Q19,'X5'!$B:$AP,7,FALSE)),(VLOOKUP(Q19,'X6'!$B:$AP,7,FALSE)))))))))))))))</f>
        <v xml:space="preserve"> </v>
      </c>
      <c r="R21" s="65" t="e">
        <f>(IF((IF($X$1=1,(VLOOKUP(Q19,'X1'!$B:$AO,6,FALSE)),(IF($X$1=2,(VLOOKUP(Q19,'X2'!$B:$AO,6,FALSE)),(IF($X$1=3,(VLOOKUP(Q19,'X3'!$B:$AO,6,FALSE)),(IF($X$1=4,(VLOOKUP(Q19,'X4'!$B:$AO,6,FALSE)),(IF($X$1=5,(VLOOKUP(Q19,'X5'!$B:$AO,6,FALSE)),(VLOOKUP(Q19,'X6'!$B:$AO,6,FALSE))))))))))))=$V$1," ",((IF($X$1=1,(VLOOKUP(Q19,'X1'!$B:$AO,6,FALSE)),(IF($X$1=2,(VLOOKUP(Q19,'X2'!$B:$AO,6,FALSE)),(IF($X$1=3,(VLOOKUP(Q19,'X3'!$B:$AO,6,FALSE)),(IF($X$1=4,(VLOOKUP(Q19,'X4'!$B:$AO,6,FALSE)),(IF($X$1=5,(VLOOKUP(Q19,'X5'!$B:$AO,6,FALSE)),(VLOOKUP(Q19,'X6'!$B:$AO,6,FALSE)))))))))))))))</f>
        <v>#N/A</v>
      </c>
      <c r="S21" s="68" t="str">
        <f>IF(ISERROR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=TRUE," ",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)</f>
        <v xml:space="preserve"> </v>
      </c>
      <c r="T21" s="46"/>
      <c r="U21" s="46"/>
      <c r="Z21" s="80">
        <v>4</v>
      </c>
      <c r="AA21" s="80">
        <v>2</v>
      </c>
      <c r="AC21" s="42">
        <f>AC20+1</f>
        <v>41</v>
      </c>
      <c r="AD21" s="42" t="s">
        <v>824</v>
      </c>
      <c r="AE21" s="50" t="s">
        <v>16</v>
      </c>
      <c r="AF21" s="50" t="s">
        <v>827</v>
      </c>
      <c r="AG21" s="50" t="s">
        <v>828</v>
      </c>
      <c r="AH21" s="50" t="s">
        <v>8</v>
      </c>
      <c r="AI21" s="50" t="s">
        <v>9</v>
      </c>
      <c r="AJ21" s="50" t="s">
        <v>829</v>
      </c>
      <c r="AK21" s="42">
        <v>2</v>
      </c>
      <c r="AL21" s="42">
        <v>3</v>
      </c>
      <c r="AM21" s="42">
        <v>5</v>
      </c>
      <c r="AN21" s="71" t="s">
        <v>857</v>
      </c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</row>
    <row r="22" spans="2:51" ht="14.1" customHeight="1" x14ac:dyDescent="0.25">
      <c r="B22" s="58" t="str">
        <f>VLOOKUP($AB$2,$AC$2:$AJ$37,6,FALSE)</f>
        <v>Piy.Deg.mn$</v>
      </c>
      <c r="C22" s="59" t="str">
        <f>VLOOKUP($AB$2,$AC$2:$AJ$37,7,FALSE)</f>
        <v>Tem.Ver.%</v>
      </c>
      <c r="D22" s="60" t="str">
        <f>VLOOKUP($AB$2,$AC$2:$AJ$37,8,FALSE)</f>
        <v>2019 FK</v>
      </c>
      <c r="E22" s="61" t="str">
        <f>VLOOKUP($AB$2,$AC$2:$AJ$37,6,FALSE)</f>
        <v>Piy.Deg.mn$</v>
      </c>
      <c r="F22" s="59" t="str">
        <f>VLOOKUP($AB$2,$AC$2:$AJ$37,7,FALSE)</f>
        <v>Tem.Ver.%</v>
      </c>
      <c r="G22" s="60" t="str">
        <f>VLOOKUP($AB$2,$AC$2:$AJ$37,8,FALSE)</f>
        <v>2019 FK</v>
      </c>
      <c r="H22" s="61" t="str">
        <f>VLOOKUP($AB$2,$AC$2:$AJ$37,6,FALSE)</f>
        <v>Piy.Deg.mn$</v>
      </c>
      <c r="I22" s="59" t="str">
        <f>VLOOKUP($AB$2,$AC$2:$AJ$37,7,FALSE)</f>
        <v>Tem.Ver.%</v>
      </c>
      <c r="J22" s="60" t="str">
        <f>VLOOKUP($AB$2,$AC$2:$AJ$37,8,FALSE)</f>
        <v>2019 FK</v>
      </c>
      <c r="K22" s="61" t="str">
        <f>VLOOKUP($AB$2,$AC$2:$AJ$37,6,FALSE)</f>
        <v>Piy.Deg.mn$</v>
      </c>
      <c r="L22" s="59" t="str">
        <f>VLOOKUP($AB$2,$AC$2:$AJ$37,7,FALSE)</f>
        <v>Tem.Ver.%</v>
      </c>
      <c r="M22" s="60" t="str">
        <f>VLOOKUP($AB$2,$AC$2:$AJ$37,8,FALSE)</f>
        <v>2019 FK</v>
      </c>
      <c r="N22" s="61" t="str">
        <f>VLOOKUP($AB$2,$AC$2:$AJ$37,6,FALSE)</f>
        <v>Piy.Deg.mn$</v>
      </c>
      <c r="O22" s="59" t="str">
        <f>VLOOKUP($AB$2,$AC$2:$AJ$37,7,FALSE)</f>
        <v>Tem.Ver.%</v>
      </c>
      <c r="P22" s="60" t="str">
        <f>VLOOKUP($AB$2,$AC$2:$AJ$37,8,FALSE)</f>
        <v>2019 FK</v>
      </c>
      <c r="Q22" s="61" t="str">
        <f>VLOOKUP($AB$2,$AC$2:$AJ$37,6,FALSE)</f>
        <v>Piy.Deg.mn$</v>
      </c>
      <c r="R22" s="59" t="str">
        <f>VLOOKUP($AB$2,$AC$2:$AJ$37,7,FALSE)</f>
        <v>Tem.Ver.%</v>
      </c>
      <c r="S22" s="62" t="str">
        <f>VLOOKUP($AB$2,$AC$2:$AJ$37,8,FALSE)</f>
        <v>2019 FK</v>
      </c>
      <c r="T22" s="46"/>
      <c r="U22" s="46"/>
      <c r="Z22" s="80">
        <v>4</v>
      </c>
      <c r="AA22" s="80">
        <v>3</v>
      </c>
      <c r="AC22" s="42">
        <f t="shared" ref="AC22:AC25" si="3">AC21+1</f>
        <v>42</v>
      </c>
      <c r="AD22" s="42" t="s">
        <v>824</v>
      </c>
      <c r="AE22" s="50" t="s">
        <v>17</v>
      </c>
      <c r="AF22" s="50" t="s">
        <v>882</v>
      </c>
      <c r="AG22" s="50" t="s">
        <v>884</v>
      </c>
      <c r="AH22" s="50" t="s">
        <v>878</v>
      </c>
      <c r="AI22" s="50" t="s">
        <v>881</v>
      </c>
      <c r="AJ22" s="50" t="s">
        <v>147</v>
      </c>
      <c r="AK22" s="42">
        <v>9</v>
      </c>
      <c r="AL22" s="42">
        <v>10</v>
      </c>
      <c r="AM22" s="42">
        <v>45</v>
      </c>
      <c r="AN22" s="71" t="s">
        <v>849</v>
      </c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</row>
    <row r="23" spans="2:51" ht="14.1" customHeight="1" x14ac:dyDescent="0.25">
      <c r="B23" s="72" t="str">
        <f>IF(ISERROR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=TRUE," ",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)</f>
        <v xml:space="preserve"> </v>
      </c>
      <c r="C23" s="73" t="str">
        <f>IF(ISERROR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=TRUE," ",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)</f>
        <v xml:space="preserve"> </v>
      </c>
      <c r="D23" s="66" t="str">
        <f>IF(ISERROR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=TRUE," ",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)</f>
        <v xml:space="preserve"> </v>
      </c>
      <c r="E23" s="74" t="str">
        <f>IF(ISERROR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=TRUE," ",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)</f>
        <v xml:space="preserve"> </v>
      </c>
      <c r="F23" s="73" t="str">
        <f>IF(ISERROR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=TRUE," ",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)</f>
        <v xml:space="preserve"> </v>
      </c>
      <c r="G23" s="66" t="str">
        <f>IF(ISERROR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=TRUE," ",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)</f>
        <v xml:space="preserve"> </v>
      </c>
      <c r="H23" s="74" t="str">
        <f>IF(ISERROR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=TRUE," ",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)</f>
        <v xml:space="preserve"> </v>
      </c>
      <c r="I23" s="73" t="str">
        <f>IF(ISERROR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=TRUE," ",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)</f>
        <v xml:space="preserve"> </v>
      </c>
      <c r="J23" s="66" t="str">
        <f>IF(ISERROR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=TRUE," ",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)</f>
        <v xml:space="preserve"> </v>
      </c>
      <c r="K23" s="74" t="str">
        <f>IF(ISERROR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=TRUE," ",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)</f>
        <v xml:space="preserve"> </v>
      </c>
      <c r="L23" s="73" t="str">
        <f>IF(ISERROR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=TRUE," ",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)</f>
        <v xml:space="preserve"> </v>
      </c>
      <c r="M23" s="66" t="str">
        <f>IF(ISERROR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=TRUE," ",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)</f>
        <v xml:space="preserve"> </v>
      </c>
      <c r="N23" s="74" t="str">
        <f>IF(ISERROR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=TRUE," ",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)</f>
        <v xml:space="preserve"> </v>
      </c>
      <c r="O23" s="73" t="str">
        <f>IF(ISERROR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=TRUE," ",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)</f>
        <v xml:space="preserve"> </v>
      </c>
      <c r="P23" s="66" t="str">
        <f>IF(ISERROR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=TRUE," ",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)</f>
        <v xml:space="preserve"> </v>
      </c>
      <c r="Q23" s="74" t="str">
        <f>IF(ISERROR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=TRUE," ",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)</f>
        <v xml:space="preserve"> </v>
      </c>
      <c r="R23" s="73" t="str">
        <f>IF(ISERROR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=TRUE," ",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)</f>
        <v xml:space="preserve"> </v>
      </c>
      <c r="S23" s="68" t="str">
        <f>IF(ISERROR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=TRUE," ",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)</f>
        <v xml:space="preserve"> </v>
      </c>
      <c r="T23" s="46"/>
      <c r="U23" s="46"/>
      <c r="Z23" s="80">
        <v>4</v>
      </c>
      <c r="AA23" s="80">
        <v>4</v>
      </c>
      <c r="AC23" s="42">
        <f t="shared" si="3"/>
        <v>43</v>
      </c>
      <c r="AD23" s="42" t="s">
        <v>824</v>
      </c>
      <c r="AE23" s="50" t="s">
        <v>18</v>
      </c>
      <c r="AF23" s="50" t="s">
        <v>883</v>
      </c>
      <c r="AG23" s="50" t="s">
        <v>885</v>
      </c>
      <c r="AH23" s="50" t="s">
        <v>878</v>
      </c>
      <c r="AI23" s="50" t="s">
        <v>881</v>
      </c>
      <c r="AJ23" s="50" t="s">
        <v>147</v>
      </c>
      <c r="AK23" s="42">
        <v>11</v>
      </c>
      <c r="AL23" s="42">
        <v>12</v>
      </c>
      <c r="AM23" s="42">
        <v>46</v>
      </c>
      <c r="AN23" s="71" t="s">
        <v>850</v>
      </c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</row>
    <row r="24" spans="2:51" ht="14.1" customHeight="1" x14ac:dyDescent="0.25">
      <c r="B24" s="58" t="str">
        <f>IF(ISERROR((VLOOKUP(25,$AC$45:$AD$80,2,FALSE)))=TRUE," ",((VLOOKUP(25,$AC$45:$AD$80,2,FALSE))))</f>
        <v/>
      </c>
      <c r="C24" s="77" t="e">
        <f>(IF($X$1=1,(VLOOKUP(B24,'X1'!$B:$AP,41,FALSE)),(IF($X$1=2,(VLOOKUP(B24,'X2'!$B:$AP,41,FALSE)),(IF($X$1=3,(VLOOKUP(B24,'X3'!$B:$AP,41,FALSE)),(IF($X$1=4,(VLOOKUP(B24,'X4'!$B:$AP,41,FALSE)),(IF($X$1=5,(VLOOKUP(B24,'X5'!$B:$AP,41,FALSE)),(VLOOKUP(B24,'X6'!$B:$AP,41,FALSE))))))))))))</f>
        <v>#N/A</v>
      </c>
      <c r="D24" s="77"/>
      <c r="E24" s="61" t="str">
        <f>IF(ISERROR((VLOOKUP(26,$AC$45:$AD$80,2,FALSE)))=TRUE," ",((VLOOKUP(26,$AC$45:$AD$80,2,FALSE))))</f>
        <v/>
      </c>
      <c r="F24" s="77" t="e">
        <f>(IF($X$1=1,(VLOOKUP(E24,'X1'!$B:$AP,41,FALSE)),(IF($X$1=2,(VLOOKUP(E24,'X2'!$B:$AP,41,FALSE)),(IF($X$1=3,(VLOOKUP(E24,'X3'!$B:$AP,41,FALSE)),(IF($X$1=4,(VLOOKUP(E24,'X4'!$B:$AP,41,FALSE)),(IF($X$1=5,(VLOOKUP(E24,'X5'!$B:$AP,41,FALSE)),(VLOOKUP(E24,'X6'!$B:$AP,41,FALSE))))))))))))</f>
        <v>#N/A</v>
      </c>
      <c r="G24" s="77"/>
      <c r="H24" s="61" t="str">
        <f>IF(ISERROR((VLOOKUP(27,$AC$45:$AD$80,2,FALSE)))=TRUE," ",((VLOOKUP(27,$AC$45:$AD$80,2,FALSE))))</f>
        <v/>
      </c>
      <c r="I24" s="77" t="e">
        <f>(IF($X$1=1,(VLOOKUP(H24,'X1'!$B:$AP,41,FALSE)),(IF($X$1=2,(VLOOKUP(H24,'X2'!$B:$AP,41,FALSE)),(IF($X$1=3,(VLOOKUP(H24,'X3'!$B:$AP,41,FALSE)),(IF($X$1=4,(VLOOKUP(H24,'X4'!$B:$AP,41,FALSE)),(IF($X$1=5,(VLOOKUP(H24,'X5'!$B:$AP,41,FALSE)),(VLOOKUP(H24,'X6'!$B:$AP,41,FALSE))))))))))))</f>
        <v>#N/A</v>
      </c>
      <c r="J24" s="77"/>
      <c r="K24" s="61" t="str">
        <f>IF(ISERROR((VLOOKUP(28,$AC$45:$AD$80,2,FALSE)))=TRUE," ",((VLOOKUP(28,$AC$45:$AD$80,2,FALSE))))</f>
        <v/>
      </c>
      <c r="L24" s="77" t="e">
        <f>(IF($X$1=1,(VLOOKUP(K24,'X1'!$B:$AP,41,FALSE)),(IF($X$1=2,(VLOOKUP(K24,'X2'!$B:$AP,41,FALSE)),(IF($X$1=3,(VLOOKUP(K24,'X3'!$B:$AP,41,FALSE)),(IF($X$1=4,(VLOOKUP(K24,'X4'!$B:$AP,41,FALSE)),(IF($X$1=5,(VLOOKUP(K24,'X5'!$B:$AP,41,FALSE)),(VLOOKUP(K24,'X6'!$B:$AP,41,FALSE))))))))))))</f>
        <v>#N/A</v>
      </c>
      <c r="M24" s="77"/>
      <c r="N24" s="61" t="str">
        <f>IF(ISERROR((VLOOKUP(29,$AC$45:$AD$80,2,FALSE)))=TRUE," ",((VLOOKUP(29,$AC$45:$AD$80,2,FALSE))))</f>
        <v/>
      </c>
      <c r="O24" s="77" t="e">
        <f>(IF($X$1=1,(VLOOKUP(N24,'X1'!$B:$AP,41,FALSE)),(IF($X$1=2,(VLOOKUP(N24,'X2'!$B:$AP,41,FALSE)),(IF($X$1=3,(VLOOKUP(N24,'X3'!$B:$AP,41,FALSE)),(IF($X$1=4,(VLOOKUP(N24,'X4'!$B:$AP,41,FALSE)),(IF($X$1=5,(VLOOKUP(N24,'X5'!$B:$AP,41,FALSE)),(VLOOKUP(N24,'X6'!$B:$AP,41,FALSE))))))))))))</f>
        <v>#N/A</v>
      </c>
      <c r="P24" s="77"/>
      <c r="Q24" s="61" t="str">
        <f>IF(ISERROR((VLOOKUP(30,$AC$45:$AD$80,2,FALSE)))=TRUE," ",((VLOOKUP(30,$AC$45:$AD$80,2,FALSE))))</f>
        <v/>
      </c>
      <c r="R24" s="77" t="e">
        <f>(IF($X$1=1,(VLOOKUP(Q24,'X1'!$B:$AP,41,FALSE)),(IF($X$1=2,(VLOOKUP(Q24,'X2'!$B:$AP,41,FALSE)),(IF($X$1=3,(VLOOKUP(Q24,'X3'!$B:$AP,41,FALSE)),(IF($X$1=4,(VLOOKUP(Q24,'X4'!$B:$AP,41,FALSE)),(IF($X$1=5,(VLOOKUP(Q24,'X5'!$B:$AP,41,FALSE)),(VLOOKUP(Q24,'X6'!$B:$AP,41,FALSE))))))))))))</f>
        <v>#N/A</v>
      </c>
      <c r="S24" s="78"/>
      <c r="T24" s="46"/>
      <c r="U24" s="46"/>
      <c r="Z24" s="80">
        <v>4</v>
      </c>
      <c r="AA24" s="80">
        <v>5</v>
      </c>
      <c r="AC24" s="42">
        <f t="shared" si="3"/>
        <v>44</v>
      </c>
      <c r="AD24" s="42" t="s">
        <v>824</v>
      </c>
      <c r="AE24" s="50" t="s">
        <v>19</v>
      </c>
      <c r="AF24" s="50" t="s">
        <v>1236</v>
      </c>
      <c r="AG24" s="50" t="s">
        <v>1237</v>
      </c>
      <c r="AH24" s="50" t="s">
        <v>862</v>
      </c>
      <c r="AI24" s="50" t="s">
        <v>864</v>
      </c>
      <c r="AJ24" s="50" t="s">
        <v>886</v>
      </c>
      <c r="AK24" s="42">
        <v>8</v>
      </c>
      <c r="AL24" s="42">
        <v>15</v>
      </c>
      <c r="AM24" s="42">
        <v>9</v>
      </c>
      <c r="AN24" s="50" t="s">
        <v>851</v>
      </c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</row>
    <row r="25" spans="2:51" ht="14.1" customHeight="1" x14ac:dyDescent="0.25">
      <c r="B25" s="64" t="s">
        <v>120</v>
      </c>
      <c r="C25" s="59" t="s">
        <v>144</v>
      </c>
      <c r="D25" s="60" t="s">
        <v>145</v>
      </c>
      <c r="E25" s="67" t="s">
        <v>120</v>
      </c>
      <c r="F25" s="59" t="s">
        <v>144</v>
      </c>
      <c r="G25" s="60" t="s">
        <v>145</v>
      </c>
      <c r="H25" s="61" t="s">
        <v>120</v>
      </c>
      <c r="I25" s="59" t="s">
        <v>144</v>
      </c>
      <c r="J25" s="60" t="s">
        <v>145</v>
      </c>
      <c r="K25" s="61" t="s">
        <v>120</v>
      </c>
      <c r="L25" s="59" t="s">
        <v>144</v>
      </c>
      <c r="M25" s="60" t="s">
        <v>145</v>
      </c>
      <c r="N25" s="61" t="s">
        <v>120</v>
      </c>
      <c r="O25" s="59" t="s">
        <v>144</v>
      </c>
      <c r="P25" s="60" t="s">
        <v>145</v>
      </c>
      <c r="Q25" s="61" t="s">
        <v>120</v>
      </c>
      <c r="R25" s="59" t="s">
        <v>144</v>
      </c>
      <c r="S25" s="62" t="s">
        <v>145</v>
      </c>
      <c r="T25" s="46"/>
      <c r="U25" s="46"/>
      <c r="Z25" s="81">
        <v>4</v>
      </c>
      <c r="AA25" s="81">
        <v>6</v>
      </c>
      <c r="AB25" s="69"/>
      <c r="AC25" s="69">
        <f t="shared" si="3"/>
        <v>45</v>
      </c>
      <c r="AD25" s="69" t="s">
        <v>824</v>
      </c>
      <c r="AE25" s="70" t="s">
        <v>131</v>
      </c>
      <c r="AF25" s="70" t="s">
        <v>169</v>
      </c>
      <c r="AG25" s="70" t="s">
        <v>168</v>
      </c>
      <c r="AH25" s="70" t="s">
        <v>148</v>
      </c>
      <c r="AI25" s="70" t="s">
        <v>150</v>
      </c>
      <c r="AJ25" s="70" t="s">
        <v>886</v>
      </c>
      <c r="AK25" s="69">
        <v>13</v>
      </c>
      <c r="AL25" s="69">
        <v>14</v>
      </c>
      <c r="AM25" s="69">
        <v>9</v>
      </c>
      <c r="AN25" s="70" t="s">
        <v>852</v>
      </c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</row>
    <row r="26" spans="2:51" ht="14.1" customHeight="1" x14ac:dyDescent="0.25">
      <c r="B26" s="64" t="str">
        <f>IF(ISERROR(((IF($X$1=1,(VLOOKUP(B24,'X1'!$B:$AP,7,FALSE)),(IF($X$1=2,(VLOOKUP(B24,'X2'!$B:$AP,7,FALSE)),(IF($X$1=3,(VLOOKUP(B24,'X3'!$B:$AP,7,FALSE)),(IF($X$1=4,(VLOOKUP(B24,'X4'!$B:$AP,7,FALSE)),(IF($X$1=5,(VLOOKUP(B24,'X5'!$B:$AP,7,FALSE)),(VLOOKUP(B24,'X6'!$B:$AP,7,FALSE))))))))))))))=TRUE," ",(((IF($X$1=1,(VLOOKUP(B24,'X1'!$B:$AP,7,FALSE)),(IF($X$1=2,(VLOOKUP(B24,'X2'!$B:$AP,7,FALSE)),(IF($X$1=3,(VLOOKUP(B24,'X3'!$B:$AP,7,FALSE)),(IF($X$1=4,(VLOOKUP(B24,'X4'!$B:$AP,7,FALSE)),(IF($X$1=5,(VLOOKUP(B24,'X5'!$B:$AP,7,FALSE)),(VLOOKUP(B24,'X6'!$B:$AP,7,FALSE)))))))))))))))</f>
        <v xml:space="preserve"> </v>
      </c>
      <c r="C26" s="65" t="e">
        <f>(IF((IF($X$1=1,(VLOOKUP(B24,'X1'!$B:$AO,6,FALSE)),(IF($X$1=2,(VLOOKUP(B24,'X2'!$B:$AO,6,FALSE)),(IF($X$1=3,(VLOOKUP(B24,'X3'!$B:$AO,6,FALSE)),(IF($X$1=4,(VLOOKUP(B24,'X4'!$B:$AO,6,FALSE)),(IF($X$1=5,(VLOOKUP(B24,'X5'!$B:$AO,6,FALSE)),(VLOOKUP(B24,'X6'!$B:$AO,6,FALSE))))))))))))=$V$1," ",((IF($X$1=1,(VLOOKUP(B24,'X1'!$B:$AO,6,FALSE)),(IF($X$1=2,(VLOOKUP(B24,'X2'!$B:$AO,6,FALSE)),(IF($X$1=3,(VLOOKUP(B24,'X3'!$B:$AO,6,FALSE)),(IF($X$1=4,(VLOOKUP(B24,'X4'!$B:$AO,6,FALSE)),(IF($X$1=5,(VLOOKUP(B24,'X5'!$B:$AO,6,FALSE)),(VLOOKUP(B24,'X6'!$B:$AO,6,FALSE)))))))))))))))</f>
        <v>#N/A</v>
      </c>
      <c r="D26" s="66" t="str">
        <f>IF(ISERROR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=TRUE," ",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)</f>
        <v xml:space="preserve"> </v>
      </c>
      <c r="E26" s="67" t="str">
        <f>IF(ISERROR(((IF($X$1=1,(VLOOKUP(E24,'X1'!$B:$AP,7,FALSE)),(IF($X$1=2,(VLOOKUP(E24,'X2'!$B:$AP,7,FALSE)),(IF($X$1=3,(VLOOKUP(E24,'X3'!$B:$AP,7,FALSE)),(IF($X$1=4,(VLOOKUP(E24,'X4'!$B:$AP,7,FALSE)),(IF($X$1=5,(VLOOKUP(E24,'X5'!$B:$AP,7,FALSE)),(VLOOKUP(E24,'X6'!$B:$AP,7,FALSE))))))))))))))=TRUE," ",(((IF($X$1=1,(VLOOKUP(E24,'X1'!$B:$AP,7,FALSE)),(IF($X$1=2,(VLOOKUP(E24,'X2'!$B:$AP,7,FALSE)),(IF($X$1=3,(VLOOKUP(E24,'X3'!$B:$AP,7,FALSE)),(IF($X$1=4,(VLOOKUP(E24,'X4'!$B:$AP,7,FALSE)),(IF($X$1=5,(VLOOKUP(E24,'X5'!$B:$AP,7,FALSE)),(VLOOKUP(E24,'X6'!$B:$AP,7,FALSE)))))))))))))))</f>
        <v xml:space="preserve"> </v>
      </c>
      <c r="F26" s="65" t="e">
        <f>(IF((IF($X$1=1,(VLOOKUP(E24,'X1'!$B:$AO,6,FALSE)),(IF($X$1=2,(VLOOKUP(E24,'X2'!$B:$AO,6,FALSE)),(IF($X$1=3,(VLOOKUP(E24,'X3'!$B:$AO,6,FALSE)),(IF($X$1=4,(VLOOKUP(E24,'X4'!$B:$AO,6,FALSE)),(IF($X$1=5,(VLOOKUP(E24,'X5'!$B:$AO,6,FALSE)),(VLOOKUP(E24,'X6'!$B:$AO,6,FALSE))))))))))))=$V$1," ",((IF($X$1=1,(VLOOKUP(E24,'X1'!$B:$AO,6,FALSE)),(IF($X$1=2,(VLOOKUP(E24,'X2'!$B:$AO,6,FALSE)),(IF($X$1=3,(VLOOKUP(E24,'X3'!$B:$AO,6,FALSE)),(IF($X$1=4,(VLOOKUP(E24,'X4'!$B:$AO,6,FALSE)),(IF($X$1=5,(VLOOKUP(E24,'X5'!$B:$AO,6,FALSE)),(VLOOKUP(E24,'X6'!$B:$AO,6,FALSE)))))))))))))))</f>
        <v>#N/A</v>
      </c>
      <c r="G26" s="66" t="str">
        <f>IF(ISERROR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=TRUE," ",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)</f>
        <v xml:space="preserve"> </v>
      </c>
      <c r="H26" s="67" t="str">
        <f>IF(ISERROR(((IF($X$1=1,(VLOOKUP(H24,'X1'!$B:$AP,7,FALSE)),(IF($X$1=2,(VLOOKUP(H24,'X2'!$B:$AP,7,FALSE)),(IF($X$1=3,(VLOOKUP(H24,'X3'!$B:$AP,7,FALSE)),(IF($X$1=4,(VLOOKUP(H24,'X4'!$B:$AP,7,FALSE)),(IF($X$1=5,(VLOOKUP(H24,'X5'!$B:$AP,7,FALSE)),(VLOOKUP(H24,'X6'!$B:$AP,7,FALSE))))))))))))))=TRUE," ",(((IF($X$1=1,(VLOOKUP(H24,'X1'!$B:$AP,7,FALSE)),(IF($X$1=2,(VLOOKUP(H24,'X2'!$B:$AP,7,FALSE)),(IF($X$1=3,(VLOOKUP(H24,'X3'!$B:$AP,7,FALSE)),(IF($X$1=4,(VLOOKUP(H24,'X4'!$B:$AP,7,FALSE)),(IF($X$1=5,(VLOOKUP(H24,'X5'!$B:$AP,7,FALSE)),(VLOOKUP(H24,'X6'!$B:$AP,7,FALSE)))))))))))))))</f>
        <v xml:space="preserve"> </v>
      </c>
      <c r="I26" s="65" t="e">
        <f>(IF((IF($X$1=1,(VLOOKUP(H24,'X1'!$B:$AO,6,FALSE)),(IF($X$1=2,(VLOOKUP(H24,'X2'!$B:$AO,6,FALSE)),(IF($X$1=3,(VLOOKUP(H24,'X3'!$B:$AO,6,FALSE)),(IF($X$1=4,(VLOOKUP(H24,'X4'!$B:$AO,6,FALSE)),(IF($X$1=5,(VLOOKUP(H24,'X5'!$B:$AO,6,FALSE)),(VLOOKUP(H24,'X6'!$B:$AO,6,FALSE))))))))))))=$V$1," ",((IF($X$1=1,(VLOOKUP(H24,'X1'!$B:$AO,6,FALSE)),(IF($X$1=2,(VLOOKUP(H24,'X2'!$B:$AO,6,FALSE)),(IF($X$1=3,(VLOOKUP(H24,'X3'!$B:$AO,6,FALSE)),(IF($X$1=4,(VLOOKUP(H24,'X4'!$B:$AO,6,FALSE)),(IF($X$1=5,(VLOOKUP(H24,'X5'!$B:$AO,6,FALSE)),(VLOOKUP(H24,'X6'!$B:$AO,6,FALSE)))))))))))))))</f>
        <v>#N/A</v>
      </c>
      <c r="J26" s="66" t="str">
        <f>IF(ISERROR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=TRUE," ",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)</f>
        <v xml:space="preserve"> </v>
      </c>
      <c r="K26" s="67" t="str">
        <f>IF(ISERROR(((IF($X$1=1,(VLOOKUP(K24,'X1'!$B:$AP,7,FALSE)),(IF($X$1=2,(VLOOKUP(K24,'X2'!$B:$AP,7,FALSE)),(IF($X$1=3,(VLOOKUP(K24,'X3'!$B:$AP,7,FALSE)),(IF($X$1=4,(VLOOKUP(K24,'X4'!$B:$AP,7,FALSE)),(IF($X$1=5,(VLOOKUP(K24,'X5'!$B:$AP,7,FALSE)),(VLOOKUP(K24,'X6'!$B:$AP,7,FALSE))))))))))))))=TRUE," ",(((IF($X$1=1,(VLOOKUP(K24,'X1'!$B:$AP,7,FALSE)),(IF($X$1=2,(VLOOKUP(K24,'X2'!$B:$AP,7,FALSE)),(IF($X$1=3,(VLOOKUP(K24,'X3'!$B:$AP,7,FALSE)),(IF($X$1=4,(VLOOKUP(K24,'X4'!$B:$AP,7,FALSE)),(IF($X$1=5,(VLOOKUP(K24,'X5'!$B:$AP,7,FALSE)),(VLOOKUP(K24,'X6'!$B:$AP,7,FALSE)))))))))))))))</f>
        <v xml:space="preserve"> </v>
      </c>
      <c r="L26" s="65" t="e">
        <f>(IF((IF($X$1=1,(VLOOKUP(K24,'X1'!$B:$AO,6,FALSE)),(IF($X$1=2,(VLOOKUP(K24,'X2'!$B:$AO,6,FALSE)),(IF($X$1=3,(VLOOKUP(K24,'X3'!$B:$AO,6,FALSE)),(IF($X$1=4,(VLOOKUP(K24,'X4'!$B:$AO,6,FALSE)),(IF($X$1=5,(VLOOKUP(K24,'X5'!$B:$AO,6,FALSE)),(VLOOKUP(K24,'X6'!$B:$AO,6,FALSE))))))))))))=$V$1," ",((IF($X$1=1,(VLOOKUP(K24,'X1'!$B:$AO,6,FALSE)),(IF($X$1=2,(VLOOKUP(K24,'X2'!$B:$AO,6,FALSE)),(IF($X$1=3,(VLOOKUP(K24,'X3'!$B:$AO,6,FALSE)),(IF($X$1=4,(VLOOKUP(K24,'X4'!$B:$AO,6,FALSE)),(IF($X$1=5,(VLOOKUP(K24,'X5'!$B:$AO,6,FALSE)),(VLOOKUP(K24,'X6'!$B:$AO,6,FALSE)))))))))))))))</f>
        <v>#N/A</v>
      </c>
      <c r="M26" s="66" t="str">
        <f>IF(ISERROR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=TRUE," ",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)</f>
        <v xml:space="preserve"> </v>
      </c>
      <c r="N26" s="67" t="str">
        <f>IF(ISERROR(((IF($X$1=1,(VLOOKUP(N24,'X1'!$B:$AP,7,FALSE)),(IF($X$1=2,(VLOOKUP(N24,'X2'!$B:$AP,7,FALSE)),(IF($X$1=3,(VLOOKUP(N24,'X3'!$B:$AP,7,FALSE)),(IF($X$1=4,(VLOOKUP(N24,'X4'!$B:$AP,7,FALSE)),(IF($X$1=5,(VLOOKUP(N24,'X5'!$B:$AP,7,FALSE)),(VLOOKUP(N24,'X6'!$B:$AP,7,FALSE))))))))))))))=TRUE," ",(((IF($X$1=1,(VLOOKUP(N24,'X1'!$B:$AP,7,FALSE)),(IF($X$1=2,(VLOOKUP(N24,'X2'!$B:$AP,7,FALSE)),(IF($X$1=3,(VLOOKUP(N24,'X3'!$B:$AP,7,FALSE)),(IF($X$1=4,(VLOOKUP(N24,'X4'!$B:$AP,7,FALSE)),(IF($X$1=5,(VLOOKUP(N24,'X5'!$B:$AP,7,FALSE)),(VLOOKUP(N24,'X6'!$B:$AP,7,FALSE)))))))))))))))</f>
        <v xml:space="preserve"> </v>
      </c>
      <c r="O26" s="65" t="e">
        <f>(IF((IF($X$1=1,(VLOOKUP(N24,'X1'!$B:$AO,6,FALSE)),(IF($X$1=2,(VLOOKUP(N24,'X2'!$B:$AO,6,FALSE)),(IF($X$1=3,(VLOOKUP(N24,'X3'!$B:$AO,6,FALSE)),(IF($X$1=4,(VLOOKUP(N24,'X4'!$B:$AO,6,FALSE)),(IF($X$1=5,(VLOOKUP(N24,'X5'!$B:$AO,6,FALSE)),(VLOOKUP(N24,'X6'!$B:$AO,6,FALSE))))))))))))=$V$1," ",((IF($X$1=1,(VLOOKUP(N24,'X1'!$B:$AO,6,FALSE)),(IF($X$1=2,(VLOOKUP(N24,'X2'!$B:$AO,6,FALSE)),(IF($X$1=3,(VLOOKUP(N24,'X3'!$B:$AO,6,FALSE)),(IF($X$1=4,(VLOOKUP(N24,'X4'!$B:$AO,6,FALSE)),(IF($X$1=5,(VLOOKUP(N24,'X5'!$B:$AO,6,FALSE)),(VLOOKUP(N24,'X6'!$B:$AO,6,FALSE)))))))))))))))</f>
        <v>#N/A</v>
      </c>
      <c r="P26" s="66" t="str">
        <f>IF(ISERROR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=TRUE," ",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)</f>
        <v xml:space="preserve"> </v>
      </c>
      <c r="Q26" s="67" t="str">
        <f>IF(ISERROR(((IF($X$1=1,(VLOOKUP(Q24,'X1'!$B:$AP,7,FALSE)),(IF($X$1=2,(VLOOKUP(Q24,'X2'!$B:$AP,7,FALSE)),(IF($X$1=3,(VLOOKUP(Q24,'X3'!$B:$AP,7,FALSE)),(IF($X$1=4,(VLOOKUP(Q24,'X4'!$B:$AP,7,FALSE)),(IF($X$1=5,(VLOOKUP(Q24,'X5'!$B:$AP,7,FALSE)),(VLOOKUP(Q24,'X6'!$B:$AP,7,FALSE))))))))))))))=TRUE," ",(((IF($X$1=1,(VLOOKUP(Q24,'X1'!$B:$AP,7,FALSE)),(IF($X$1=2,(VLOOKUP(Q24,'X2'!$B:$AP,7,FALSE)),(IF($X$1=3,(VLOOKUP(Q24,'X3'!$B:$AP,7,FALSE)),(IF($X$1=4,(VLOOKUP(Q24,'X4'!$B:$AP,7,FALSE)),(IF($X$1=5,(VLOOKUP(Q24,'X5'!$B:$AP,7,FALSE)),(VLOOKUP(Q24,'X6'!$B:$AP,7,FALSE)))))))))))))))</f>
        <v xml:space="preserve"> </v>
      </c>
      <c r="R26" s="65" t="e">
        <f>(IF((IF($X$1=1,(VLOOKUP(Q24,'X1'!$B:$AO,6,FALSE)),(IF($X$1=2,(VLOOKUP(Q24,'X2'!$B:$AO,6,FALSE)),(IF($X$1=3,(VLOOKUP(Q24,'X3'!$B:$AO,6,FALSE)),(IF($X$1=4,(VLOOKUP(Q24,'X4'!$B:$AO,6,FALSE)),(IF($X$1=5,(VLOOKUP(Q24,'X5'!$B:$AO,6,FALSE)),(VLOOKUP(Q24,'X6'!$B:$AO,6,FALSE))))))))))))=$V$1," ",((IF($X$1=1,(VLOOKUP(Q24,'X1'!$B:$AO,6,FALSE)),(IF($X$1=2,(VLOOKUP(Q24,'X2'!$B:$AO,6,FALSE)),(IF($X$1=3,(VLOOKUP(Q24,'X3'!$B:$AO,6,FALSE)),(IF($X$1=4,(VLOOKUP(Q24,'X4'!$B:$AO,6,FALSE)),(IF($X$1=5,(VLOOKUP(Q24,'X5'!$B:$AO,6,FALSE)),(VLOOKUP(Q24,'X6'!$B:$AO,6,FALSE)))))))))))))))</f>
        <v>#N/A</v>
      </c>
      <c r="S26" s="68" t="str">
        <f>IF(ISERROR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=TRUE," ",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)</f>
        <v xml:space="preserve"> </v>
      </c>
      <c r="T26" s="46"/>
      <c r="U26" s="46"/>
      <c r="Z26" s="80">
        <v>5</v>
      </c>
      <c r="AA26" s="80">
        <v>1</v>
      </c>
      <c r="AC26" s="42">
        <v>50</v>
      </c>
      <c r="AD26" s="42" t="s">
        <v>825</v>
      </c>
      <c r="AE26" s="50" t="s">
        <v>15</v>
      </c>
      <c r="AF26" s="50" t="s">
        <v>170</v>
      </c>
      <c r="AG26" s="50" t="s">
        <v>167</v>
      </c>
      <c r="AH26" s="50" t="s">
        <v>861</v>
      </c>
      <c r="AI26" s="50" t="s">
        <v>865</v>
      </c>
      <c r="AJ26" s="50" t="s">
        <v>886</v>
      </c>
      <c r="AK26" s="42">
        <v>44</v>
      </c>
      <c r="AL26" s="42">
        <v>8</v>
      </c>
      <c r="AM26" s="42">
        <v>9</v>
      </c>
      <c r="AN26" s="50" t="s">
        <v>853</v>
      </c>
    </row>
    <row r="27" spans="2:51" ht="14.1" customHeight="1" x14ac:dyDescent="0.25">
      <c r="B27" s="58" t="str">
        <f>VLOOKUP($AB$2,$AC$2:$AJ$37,6,FALSE)</f>
        <v>Piy.Deg.mn$</v>
      </c>
      <c r="C27" s="59" t="str">
        <f>VLOOKUP($AB$2,$AC$2:$AJ$37,7,FALSE)</f>
        <v>Tem.Ver.%</v>
      </c>
      <c r="D27" s="60" t="str">
        <f>VLOOKUP($AB$2,$AC$2:$AJ$37,8,FALSE)</f>
        <v>2019 FK</v>
      </c>
      <c r="E27" s="61" t="str">
        <f>VLOOKUP($AB$2,$AC$2:$AJ$37,6,FALSE)</f>
        <v>Piy.Deg.mn$</v>
      </c>
      <c r="F27" s="59" t="str">
        <f>VLOOKUP($AB$2,$AC$2:$AJ$37,7,FALSE)</f>
        <v>Tem.Ver.%</v>
      </c>
      <c r="G27" s="60" t="str">
        <f>VLOOKUP($AB$2,$AC$2:$AJ$37,8,FALSE)</f>
        <v>2019 FK</v>
      </c>
      <c r="H27" s="61" t="str">
        <f>VLOOKUP($AB$2,$AC$2:$AJ$37,6,FALSE)</f>
        <v>Piy.Deg.mn$</v>
      </c>
      <c r="I27" s="59" t="str">
        <f>VLOOKUP($AB$2,$AC$2:$AJ$37,7,FALSE)</f>
        <v>Tem.Ver.%</v>
      </c>
      <c r="J27" s="60" t="str">
        <f>VLOOKUP($AB$2,$AC$2:$AJ$37,8,FALSE)</f>
        <v>2019 FK</v>
      </c>
      <c r="K27" s="61" t="str">
        <f>VLOOKUP($AB$2,$AC$2:$AJ$37,6,FALSE)</f>
        <v>Piy.Deg.mn$</v>
      </c>
      <c r="L27" s="59" t="str">
        <f>VLOOKUP($AB$2,$AC$2:$AJ$37,7,FALSE)</f>
        <v>Tem.Ver.%</v>
      </c>
      <c r="M27" s="60" t="str">
        <f>VLOOKUP($AB$2,$AC$2:$AJ$37,8,FALSE)</f>
        <v>2019 FK</v>
      </c>
      <c r="N27" s="61" t="str">
        <f>VLOOKUP($AB$2,$AC$2:$AJ$37,6,FALSE)</f>
        <v>Piy.Deg.mn$</v>
      </c>
      <c r="O27" s="59" t="str">
        <f>VLOOKUP($AB$2,$AC$2:$AJ$37,7,FALSE)</f>
        <v>Tem.Ver.%</v>
      </c>
      <c r="P27" s="60" t="str">
        <f>VLOOKUP($AB$2,$AC$2:$AJ$37,8,FALSE)</f>
        <v>2019 FK</v>
      </c>
      <c r="Q27" s="61" t="str">
        <f>VLOOKUP($AB$2,$AC$2:$AJ$37,6,FALSE)</f>
        <v>Piy.Deg.mn$</v>
      </c>
      <c r="R27" s="59" t="str">
        <f>VLOOKUP($AB$2,$AC$2:$AJ$37,7,FALSE)</f>
        <v>Tem.Ver.%</v>
      </c>
      <c r="S27" s="62" t="str">
        <f>VLOOKUP($AB$2,$AC$2:$AJ$37,8,FALSE)</f>
        <v>2019 FK</v>
      </c>
      <c r="T27" s="46"/>
      <c r="U27" s="46"/>
      <c r="Z27" s="80">
        <v>5</v>
      </c>
      <c r="AA27" s="80">
        <v>2</v>
      </c>
      <c r="AC27" s="42">
        <f>AC26+1</f>
        <v>51</v>
      </c>
      <c r="AD27" s="42" t="s">
        <v>825</v>
      </c>
      <c r="AE27" s="50" t="s">
        <v>16</v>
      </c>
      <c r="AF27" s="50" t="s">
        <v>827</v>
      </c>
      <c r="AG27" s="50" t="s">
        <v>828</v>
      </c>
      <c r="AH27" s="50" t="s">
        <v>8</v>
      </c>
      <c r="AI27" s="50" t="s">
        <v>9</v>
      </c>
      <c r="AJ27" s="50" t="s">
        <v>829</v>
      </c>
      <c r="AK27" s="42">
        <v>2</v>
      </c>
      <c r="AL27" s="42">
        <v>3</v>
      </c>
      <c r="AM27" s="42">
        <v>5</v>
      </c>
      <c r="AN27" s="50" t="s">
        <v>857</v>
      </c>
    </row>
    <row r="28" spans="2:51" ht="14.1" customHeight="1" x14ac:dyDescent="0.25">
      <c r="B28" s="72" t="str">
        <f>IF(ISERROR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=TRUE," ",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)</f>
        <v xml:space="preserve"> </v>
      </c>
      <c r="C28" s="73" t="str">
        <f>IF(ISERROR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=TRUE," ",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)</f>
        <v xml:space="preserve"> </v>
      </c>
      <c r="D28" s="66" t="str">
        <f>IF(ISERROR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=TRUE," ",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)</f>
        <v xml:space="preserve"> </v>
      </c>
      <c r="E28" s="74" t="str">
        <f>IF(ISERROR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=TRUE," ",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)</f>
        <v xml:space="preserve"> </v>
      </c>
      <c r="F28" s="73" t="str">
        <f>IF(ISERROR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=TRUE," ",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)</f>
        <v xml:space="preserve"> </v>
      </c>
      <c r="G28" s="66" t="str">
        <f>IF(ISERROR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=TRUE," ",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)</f>
        <v xml:space="preserve"> </v>
      </c>
      <c r="H28" s="74" t="str">
        <f>IF(ISERROR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=TRUE," ",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)</f>
        <v xml:space="preserve"> </v>
      </c>
      <c r="I28" s="73" t="str">
        <f>IF(ISERROR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=TRUE," ",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)</f>
        <v xml:space="preserve"> </v>
      </c>
      <c r="J28" s="66" t="str">
        <f>IF(ISERROR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=TRUE," ",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)</f>
        <v xml:space="preserve"> </v>
      </c>
      <c r="K28" s="74" t="str">
        <f>IF(ISERROR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=TRUE," ",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)</f>
        <v xml:space="preserve"> </v>
      </c>
      <c r="L28" s="73" t="str">
        <f>IF(ISERROR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=TRUE," ",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)</f>
        <v xml:space="preserve"> </v>
      </c>
      <c r="M28" s="66" t="str">
        <f>IF(ISERROR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=TRUE," ",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)</f>
        <v xml:space="preserve"> </v>
      </c>
      <c r="N28" s="74" t="str">
        <f>IF(ISERROR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=TRUE," ",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)</f>
        <v xml:space="preserve"> </v>
      </c>
      <c r="O28" s="73" t="str">
        <f>IF(ISERROR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=TRUE," ",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)</f>
        <v xml:space="preserve"> </v>
      </c>
      <c r="P28" s="66" t="str">
        <f>IF(ISERROR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=TRUE," ",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)</f>
        <v xml:space="preserve"> </v>
      </c>
      <c r="Q28" s="74" t="str">
        <f>IF(ISERROR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=TRUE," ",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)</f>
        <v xml:space="preserve"> </v>
      </c>
      <c r="R28" s="73" t="str">
        <f>IF(ISERROR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=TRUE," ",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)</f>
        <v xml:space="preserve"> </v>
      </c>
      <c r="S28" s="68" t="str">
        <f>IF(ISERROR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=TRUE," ",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)</f>
        <v xml:space="preserve"> </v>
      </c>
      <c r="T28" s="46"/>
      <c r="U28" s="46"/>
      <c r="Z28" s="80">
        <v>5</v>
      </c>
      <c r="AA28" s="80">
        <v>3</v>
      </c>
      <c r="AC28" s="42">
        <f t="shared" ref="AC28:AC31" si="4">AC27+1</f>
        <v>52</v>
      </c>
      <c r="AD28" s="42" t="s">
        <v>825</v>
      </c>
      <c r="AE28" s="50" t="s">
        <v>17</v>
      </c>
      <c r="AF28" s="50" t="s">
        <v>882</v>
      </c>
      <c r="AG28" s="50" t="s">
        <v>884</v>
      </c>
      <c r="AH28" s="50" t="s">
        <v>878</v>
      </c>
      <c r="AI28" s="50" t="s">
        <v>881</v>
      </c>
      <c r="AJ28" s="50" t="s">
        <v>147</v>
      </c>
      <c r="AK28" s="42">
        <v>9</v>
      </c>
      <c r="AL28" s="42">
        <v>10</v>
      </c>
      <c r="AM28" s="42">
        <v>45</v>
      </c>
      <c r="AN28" s="50" t="s">
        <v>849</v>
      </c>
    </row>
    <row r="29" spans="2:51" ht="14.1" customHeight="1" x14ac:dyDescent="0.25">
      <c r="B29" s="58" t="str">
        <f>IF(ISERROR((VLOOKUP(31,$AC$45:$AD$80,2,FALSE)))=TRUE," ",((VLOOKUP(31,$AC$45:$AD$80,2,FALSE))))</f>
        <v/>
      </c>
      <c r="C29" s="77" t="e">
        <f>(IF($X$1=1,(VLOOKUP(B29,'X1'!$B:$AP,41,FALSE)),(IF($X$1=2,(VLOOKUP(B29,'X2'!$B:$AP,41,FALSE)),(IF($X$1=3,(VLOOKUP(B29,'X3'!$B:$AP,41,FALSE)),(IF($X$1=4,(VLOOKUP(B29,'X4'!$B:$AP,41,FALSE)),(IF($X$1=5,(VLOOKUP(B29,'X5'!$B:$AP,41,FALSE)),(VLOOKUP(B29,'X6'!$B:$AP,41,FALSE))))))))))))</f>
        <v>#N/A</v>
      </c>
      <c r="D29" s="77"/>
      <c r="E29" s="61" t="str">
        <f>IF(ISERROR((VLOOKUP(32,$AC$45:$AD$80,2,FALSE)))=TRUE," ",((VLOOKUP(32,$AC$45:$AD$80,2,FALSE))))</f>
        <v/>
      </c>
      <c r="F29" s="77" t="e">
        <f>(IF($X$1=1,(VLOOKUP(E29,'X1'!$B:$AP,41,FALSE)),(IF($X$1=2,(VLOOKUP(E29,'X2'!$B:$AP,41,FALSE)),(IF($X$1=3,(VLOOKUP(E29,'X3'!$B:$AP,41,FALSE)),(IF($X$1=4,(VLOOKUP(E29,'X4'!$B:$AP,41,FALSE)),(IF($X$1=5,(VLOOKUP(E29,'X5'!$B:$AP,41,FALSE)),(VLOOKUP(E29,'X6'!$B:$AP,41,FALSE))))))))))))</f>
        <v>#N/A</v>
      </c>
      <c r="G29" s="77"/>
      <c r="H29" s="61" t="str">
        <f>IF(ISERROR((VLOOKUP(33,$AC$45:$AD$80,2,FALSE)))=TRUE," ",((VLOOKUP(33,$AC$45:$AD$80,2,FALSE))))</f>
        <v/>
      </c>
      <c r="I29" s="77" t="e">
        <f>(IF($X$1=1,(VLOOKUP(H29,'X1'!$B:$AP,41,FALSE)),(IF($X$1=2,(VLOOKUP(H29,'X2'!$B:$AP,41,FALSE)),(IF($X$1=3,(VLOOKUP(H29,'X3'!$B:$AP,41,FALSE)),(IF($X$1=4,(VLOOKUP(H29,'X4'!$B:$AP,41,FALSE)),(IF($X$1=5,(VLOOKUP(H29,'X5'!$B:$AP,41,FALSE)),(VLOOKUP(H29,'X6'!$B:$AP,41,FALSE))))))))))))</f>
        <v>#N/A</v>
      </c>
      <c r="J29" s="77"/>
      <c r="K29" s="61" t="str">
        <f>IF(ISERROR((VLOOKUP(34,$AC$45:$AD$80,2,FALSE)))=TRUE," ",((VLOOKUP(34,$AC$45:$AD$80,2,FALSE))))</f>
        <v/>
      </c>
      <c r="L29" s="77" t="e">
        <f>(IF($X$1=1,(VLOOKUP(K29,'X1'!$B:$AP,41,FALSE)),(IF($X$1=2,(VLOOKUP(K29,'X2'!$B:$AP,41,FALSE)),(IF($X$1=3,(VLOOKUP(K29,'X3'!$B:$AP,41,FALSE)),(IF($X$1=4,(VLOOKUP(K29,'X4'!$B:$AP,41,FALSE)),(IF($X$1=5,(VLOOKUP(K29,'X5'!$B:$AP,41,FALSE)),(VLOOKUP(K29,'X6'!$B:$AP,41,FALSE))))))))))))</f>
        <v>#N/A</v>
      </c>
      <c r="M29" s="77"/>
      <c r="N29" s="61" t="str">
        <f>IF(ISERROR((VLOOKUP(35,$AC$45:$AD$80,2,FALSE)))=TRUE," ",((VLOOKUP(35,$AC$45:$AD$80,2,FALSE))))</f>
        <v/>
      </c>
      <c r="O29" s="77" t="e">
        <f>(IF($X$1=1,(VLOOKUP(N29,'X1'!$B:$AP,41,FALSE)),(IF($X$1=2,(VLOOKUP(N29,'X2'!$B:$AP,41,FALSE)),(IF($X$1=3,(VLOOKUP(N29,'X3'!$B:$AP,41,FALSE)),(IF($X$1=4,(VLOOKUP(N29,'X4'!$B:$AP,41,FALSE)),(IF($X$1=5,(VLOOKUP(N29,'X5'!$B:$AP,41,FALSE)),(VLOOKUP(N29,'X6'!$B:$AP,41,FALSE))))))))))))</f>
        <v>#N/A</v>
      </c>
      <c r="P29" s="77"/>
      <c r="Q29" s="61" t="str">
        <f>IF(ISERROR((VLOOKUP(36,$AC$45:$AD$80,2,FALSE)))=TRUE," ",((VLOOKUP(36,$AC$45:$AD$80,2,FALSE))))</f>
        <v/>
      </c>
      <c r="R29" s="77" t="e">
        <f>(IF($X$1=1,(VLOOKUP(Q29,'X1'!$B:$AP,41,FALSE)),(IF($X$1=2,(VLOOKUP(Q29,'X2'!$B:$AP,41,FALSE)),(IF($X$1=3,(VLOOKUP(Q29,'X3'!$B:$AP,41,FALSE)),(IF($X$1=4,(VLOOKUP(Q29,'X4'!$B:$AP,41,FALSE)),(IF($X$1=5,(VLOOKUP(Q29,'X5'!$B:$AP,41,FALSE)),(VLOOKUP(Q29,'X6'!$B:$AP,41,FALSE))))))))))))</f>
        <v>#N/A</v>
      </c>
      <c r="S29" s="78"/>
      <c r="T29" s="46"/>
      <c r="U29" s="46"/>
      <c r="Z29" s="80">
        <v>5</v>
      </c>
      <c r="AA29" s="80">
        <v>4</v>
      </c>
      <c r="AC29" s="42">
        <f t="shared" si="4"/>
        <v>53</v>
      </c>
      <c r="AD29" s="42" t="s">
        <v>825</v>
      </c>
      <c r="AE29" s="50" t="s">
        <v>18</v>
      </c>
      <c r="AF29" s="50" t="s">
        <v>883</v>
      </c>
      <c r="AG29" s="50" t="s">
        <v>885</v>
      </c>
      <c r="AH29" s="50" t="s">
        <v>878</v>
      </c>
      <c r="AI29" s="50" t="s">
        <v>881</v>
      </c>
      <c r="AJ29" s="50" t="s">
        <v>147</v>
      </c>
      <c r="AK29" s="42">
        <v>11</v>
      </c>
      <c r="AL29" s="42">
        <v>12</v>
      </c>
      <c r="AM29" s="42">
        <v>46</v>
      </c>
      <c r="AN29" s="50" t="s">
        <v>850</v>
      </c>
    </row>
    <row r="30" spans="2:51" ht="14.1" customHeight="1" x14ac:dyDescent="0.25">
      <c r="B30" s="58" t="s">
        <v>120</v>
      </c>
      <c r="C30" s="59" t="s">
        <v>144</v>
      </c>
      <c r="D30" s="60" t="s">
        <v>145</v>
      </c>
      <c r="E30" s="61" t="s">
        <v>120</v>
      </c>
      <c r="F30" s="59" t="s">
        <v>144</v>
      </c>
      <c r="G30" s="60" t="s">
        <v>145</v>
      </c>
      <c r="H30" s="61" t="s">
        <v>120</v>
      </c>
      <c r="I30" s="59" t="s">
        <v>144</v>
      </c>
      <c r="J30" s="60" t="s">
        <v>145</v>
      </c>
      <c r="K30" s="61" t="s">
        <v>120</v>
      </c>
      <c r="L30" s="59" t="s">
        <v>144</v>
      </c>
      <c r="M30" s="60" t="s">
        <v>145</v>
      </c>
      <c r="N30" s="61" t="s">
        <v>120</v>
      </c>
      <c r="O30" s="59" t="s">
        <v>144</v>
      </c>
      <c r="P30" s="60" t="s">
        <v>145</v>
      </c>
      <c r="Q30" s="61" t="s">
        <v>120</v>
      </c>
      <c r="R30" s="59" t="s">
        <v>144</v>
      </c>
      <c r="S30" s="62" t="s">
        <v>145</v>
      </c>
      <c r="T30" s="46"/>
      <c r="U30" s="46"/>
      <c r="Z30" s="80">
        <v>5</v>
      </c>
      <c r="AA30" s="80">
        <v>5</v>
      </c>
      <c r="AC30" s="42">
        <f t="shared" si="4"/>
        <v>54</v>
      </c>
      <c r="AD30" s="42" t="s">
        <v>825</v>
      </c>
      <c r="AE30" s="50" t="s">
        <v>19</v>
      </c>
      <c r="AF30" s="50" t="s">
        <v>1236</v>
      </c>
      <c r="AG30" s="50" t="s">
        <v>1237</v>
      </c>
      <c r="AH30" s="50" t="s">
        <v>862</v>
      </c>
      <c r="AI30" s="50" t="s">
        <v>864</v>
      </c>
      <c r="AJ30" s="50" t="s">
        <v>886</v>
      </c>
      <c r="AK30" s="42">
        <v>8</v>
      </c>
      <c r="AL30" s="42">
        <v>15</v>
      </c>
      <c r="AM30" s="42">
        <v>9</v>
      </c>
      <c r="AN30" s="50" t="s">
        <v>851</v>
      </c>
    </row>
    <row r="31" spans="2:51" ht="14.1" customHeight="1" x14ac:dyDescent="0.25">
      <c r="B31" s="64" t="str">
        <f>IF(ISERROR(((IF($X$1=1,(VLOOKUP(B29,'X1'!$B:$AP,7,FALSE)),(IF($X$1=2,(VLOOKUP(B29,'X2'!$B:$AP,7,FALSE)),(IF($X$1=3,(VLOOKUP(B29,'X3'!$B:$AP,7,FALSE)),(IF($X$1=4,(VLOOKUP(B29,'X4'!$B:$AP,7,FALSE)),(IF($X$1=5,(VLOOKUP(B29,'X5'!$B:$AP,7,FALSE)),(VLOOKUP(B29,'X6'!$B:$AP,7,FALSE))))))))))))))=TRUE," ",(((IF($X$1=1,(VLOOKUP(B29,'X1'!$B:$AP,7,FALSE)),(IF($X$1=2,(VLOOKUP(B29,'X2'!$B:$AP,7,FALSE)),(IF($X$1=3,(VLOOKUP(B29,'X3'!$B:$AP,7,FALSE)),(IF($X$1=4,(VLOOKUP(B29,'X4'!$B:$AP,7,FALSE)),(IF($X$1=5,(VLOOKUP(B29,'X5'!$B:$AP,7,FALSE)),(VLOOKUP(B29,'X6'!$B:$AP,7,FALSE)))))))))))))))</f>
        <v xml:space="preserve"> </v>
      </c>
      <c r="C31" s="65" t="e">
        <f>(IF((IF($X$1=1,(VLOOKUP(B29,'X1'!$B:$AO,6,FALSE)),(IF($X$1=2,(VLOOKUP(B29,'X2'!$B:$AO,6,FALSE)),(IF($X$1=3,(VLOOKUP(B29,'X3'!$B:$AO,6,FALSE)),(IF($X$1=4,(VLOOKUP(B29,'X4'!$B:$AO,6,FALSE)),(IF($X$1=5,(VLOOKUP(B29,'X5'!$B:$AO,6,FALSE)),(VLOOKUP(B29,'X6'!$B:$AO,6,FALSE))))))))))))=$V$1," ",((IF($X$1=1,(VLOOKUP(B29,'X1'!$B:$AO,6,FALSE)),(IF($X$1=2,(VLOOKUP(B29,'X2'!$B:$AO,6,FALSE)),(IF($X$1=3,(VLOOKUP(B29,'X3'!$B:$AO,6,FALSE)),(IF($X$1=4,(VLOOKUP(B29,'X4'!$B:$AO,6,FALSE)),(IF($X$1=5,(VLOOKUP(B29,'X5'!$B:$AO,6,FALSE)),(VLOOKUP(B29,'X6'!$B:$AO,6,FALSE)))))))))))))))</f>
        <v>#N/A</v>
      </c>
      <c r="D31" s="66" t="str">
        <f>IF(ISERROR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=TRUE," ",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)</f>
        <v xml:space="preserve"> </v>
      </c>
      <c r="E31" s="67" t="str">
        <f>IF(ISERROR(((IF($X$1=1,(VLOOKUP(E29,'X1'!$B:$AP,7,FALSE)),(IF($X$1=2,(VLOOKUP(E29,'X2'!$B:$AP,7,FALSE)),(IF($X$1=3,(VLOOKUP(E29,'X3'!$B:$AP,7,FALSE)),(IF($X$1=4,(VLOOKUP(E29,'X4'!$B:$AP,7,FALSE)),(IF($X$1=5,(VLOOKUP(E29,'X5'!$B:$AP,7,FALSE)),(VLOOKUP(E29,'X6'!$B:$AP,7,FALSE))))))))))))))=TRUE," ",(((IF($X$1=1,(VLOOKUP(E29,'X1'!$B:$AP,7,FALSE)),(IF($X$1=2,(VLOOKUP(E29,'X2'!$B:$AP,7,FALSE)),(IF($X$1=3,(VLOOKUP(E29,'X3'!$B:$AP,7,FALSE)),(IF($X$1=4,(VLOOKUP(E29,'X4'!$B:$AP,7,FALSE)),(IF($X$1=5,(VLOOKUP(E29,'X5'!$B:$AP,7,FALSE)),(VLOOKUP(E29,'X6'!$B:$AP,7,FALSE)))))))))))))))</f>
        <v xml:space="preserve"> </v>
      </c>
      <c r="F31" s="65" t="e">
        <f>(IF((IF($X$1=1,(VLOOKUP(E29,'X1'!$B:$AO,6,FALSE)),(IF($X$1=2,(VLOOKUP(E29,'X2'!$B:$AO,6,FALSE)),(IF($X$1=3,(VLOOKUP(E29,'X3'!$B:$AO,6,FALSE)),(IF($X$1=4,(VLOOKUP(E29,'X4'!$B:$AO,6,FALSE)),(IF($X$1=5,(VLOOKUP(E29,'X5'!$B:$AO,6,FALSE)),(VLOOKUP(E29,'X6'!$B:$AO,6,FALSE))))))))))))=$V$1," ",((IF($X$1=1,(VLOOKUP(E29,'X1'!$B:$AO,6,FALSE)),(IF($X$1=2,(VLOOKUP(E29,'X2'!$B:$AO,6,FALSE)),(IF($X$1=3,(VLOOKUP(E29,'X3'!$B:$AO,6,FALSE)),(IF($X$1=4,(VLOOKUP(E29,'X4'!$B:$AO,6,FALSE)),(IF($X$1=5,(VLOOKUP(E29,'X5'!$B:$AO,6,FALSE)),(VLOOKUP(E29,'X6'!$B:$AO,6,FALSE)))))))))))))))</f>
        <v>#N/A</v>
      </c>
      <c r="G31" s="66" t="str">
        <f>IF(ISERROR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=TRUE," ",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)</f>
        <v xml:space="preserve"> </v>
      </c>
      <c r="H31" s="67" t="str">
        <f>IF(ISERROR(((IF($X$1=1,(VLOOKUP(H29,'X1'!$B:$AP,7,FALSE)),(IF($X$1=2,(VLOOKUP(H29,'X2'!$B:$AP,7,FALSE)),(IF($X$1=3,(VLOOKUP(H29,'X3'!$B:$AP,7,FALSE)),(IF($X$1=4,(VLOOKUP(H29,'X4'!$B:$AP,7,FALSE)),(IF($X$1=5,(VLOOKUP(H29,'X5'!$B:$AP,7,FALSE)),(VLOOKUP(H29,'X6'!$B:$AP,7,FALSE))))))))))))))=TRUE," ",(((IF($X$1=1,(VLOOKUP(H29,'X1'!$B:$AP,7,FALSE)),(IF($X$1=2,(VLOOKUP(H29,'X2'!$B:$AP,7,FALSE)),(IF($X$1=3,(VLOOKUP(H29,'X3'!$B:$AP,7,FALSE)),(IF($X$1=4,(VLOOKUP(H29,'X4'!$B:$AP,7,FALSE)),(IF($X$1=5,(VLOOKUP(H29,'X5'!$B:$AP,7,FALSE)),(VLOOKUP(H29,'X6'!$B:$AP,7,FALSE)))))))))))))))</f>
        <v xml:space="preserve"> </v>
      </c>
      <c r="I31" s="65" t="e">
        <f>(IF((IF($X$1=1,(VLOOKUP(H29,'X1'!$B:$AO,6,FALSE)),(IF($X$1=2,(VLOOKUP(H29,'X2'!$B:$AO,6,FALSE)),(IF($X$1=3,(VLOOKUP(H29,'X3'!$B:$AO,6,FALSE)),(IF($X$1=4,(VLOOKUP(H29,'X4'!$B:$AO,6,FALSE)),(IF($X$1=5,(VLOOKUP(H29,'X5'!$B:$AO,6,FALSE)),(VLOOKUP(H29,'X6'!$B:$AO,6,FALSE))))))))))))=$V$1," ",((IF($X$1=1,(VLOOKUP(H29,'X1'!$B:$AO,6,FALSE)),(IF($X$1=2,(VLOOKUP(H29,'X2'!$B:$AO,6,FALSE)),(IF($X$1=3,(VLOOKUP(H29,'X3'!$B:$AO,6,FALSE)),(IF($X$1=4,(VLOOKUP(H29,'X4'!$B:$AO,6,FALSE)),(IF($X$1=5,(VLOOKUP(H29,'X5'!$B:$AO,6,FALSE)),(VLOOKUP(H29,'X6'!$B:$AO,6,FALSE)))))))))))))))</f>
        <v>#N/A</v>
      </c>
      <c r="J31" s="66" t="str">
        <f>IF(ISERROR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=TRUE," ",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)</f>
        <v xml:space="preserve"> </v>
      </c>
      <c r="K31" s="67" t="str">
        <f>IF(ISERROR(((IF($X$1=1,(VLOOKUP(K29,'X1'!$B:$AP,7,FALSE)),(IF($X$1=2,(VLOOKUP(K29,'X2'!$B:$AP,7,FALSE)),(IF($X$1=3,(VLOOKUP(K29,'X3'!$B:$AP,7,FALSE)),(IF($X$1=4,(VLOOKUP(K29,'X4'!$B:$AP,7,FALSE)),(IF($X$1=5,(VLOOKUP(K29,'X5'!$B:$AP,7,FALSE)),(VLOOKUP(K29,'X6'!$B:$AP,7,FALSE))))))))))))))=TRUE," ",(((IF($X$1=1,(VLOOKUP(K29,'X1'!$B:$AP,7,FALSE)),(IF($X$1=2,(VLOOKUP(K29,'X2'!$B:$AP,7,FALSE)),(IF($X$1=3,(VLOOKUP(K29,'X3'!$B:$AP,7,FALSE)),(IF($X$1=4,(VLOOKUP(K29,'X4'!$B:$AP,7,FALSE)),(IF($X$1=5,(VLOOKUP(K29,'X5'!$B:$AP,7,FALSE)),(VLOOKUP(K29,'X6'!$B:$AP,7,FALSE)))))))))))))))</f>
        <v xml:space="preserve"> </v>
      </c>
      <c r="L31" s="65" t="e">
        <f>(IF((IF($X$1=1,(VLOOKUP(K29,'X1'!$B:$AO,6,FALSE)),(IF($X$1=2,(VLOOKUP(K29,'X2'!$B:$AO,6,FALSE)),(IF($X$1=3,(VLOOKUP(K29,'X3'!$B:$AO,6,FALSE)),(IF($X$1=4,(VLOOKUP(K29,'X4'!$B:$AO,6,FALSE)),(IF($X$1=5,(VLOOKUP(K29,'X5'!$B:$AO,6,FALSE)),(VLOOKUP(K29,'X6'!$B:$AO,6,FALSE))))))))))))=$V$1," ",((IF($X$1=1,(VLOOKUP(K29,'X1'!$B:$AO,6,FALSE)),(IF($X$1=2,(VLOOKUP(K29,'X2'!$B:$AO,6,FALSE)),(IF($X$1=3,(VLOOKUP(K29,'X3'!$B:$AO,6,FALSE)),(IF($X$1=4,(VLOOKUP(K29,'X4'!$B:$AO,6,FALSE)),(IF($X$1=5,(VLOOKUP(K29,'X5'!$B:$AO,6,FALSE)),(VLOOKUP(K29,'X6'!$B:$AO,6,FALSE)))))))))))))))</f>
        <v>#N/A</v>
      </c>
      <c r="M31" s="66" t="str">
        <f>IF(ISERROR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=TRUE," ",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)</f>
        <v xml:space="preserve"> </v>
      </c>
      <c r="N31" s="67" t="str">
        <f>IF(ISERROR(((IF($X$1=1,(VLOOKUP(N29,'X1'!$B:$AP,7,FALSE)),(IF($X$1=2,(VLOOKUP(N29,'X2'!$B:$AP,7,FALSE)),(IF($X$1=3,(VLOOKUP(N29,'X3'!$B:$AP,7,FALSE)),(IF($X$1=4,(VLOOKUP(N29,'X4'!$B:$AP,7,FALSE)),(IF($X$1=5,(VLOOKUP(N29,'X5'!$B:$AP,7,FALSE)),(VLOOKUP(N29,'X6'!$B:$AP,7,FALSE))))))))))))))=TRUE," ",(((IF($X$1=1,(VLOOKUP(N29,'X1'!$B:$AP,7,FALSE)),(IF($X$1=2,(VLOOKUP(N29,'X2'!$B:$AP,7,FALSE)),(IF($X$1=3,(VLOOKUP(N29,'X3'!$B:$AP,7,FALSE)),(IF($X$1=4,(VLOOKUP(N29,'X4'!$B:$AP,7,FALSE)),(IF($X$1=5,(VLOOKUP(N29,'X5'!$B:$AP,7,FALSE)),(VLOOKUP(N29,'X6'!$B:$AP,7,FALSE)))))))))))))))</f>
        <v xml:space="preserve"> </v>
      </c>
      <c r="O31" s="65" t="e">
        <f>(IF((IF($X$1=1,(VLOOKUP(N29,'X1'!$B:$AO,6,FALSE)),(IF($X$1=2,(VLOOKUP(N29,'X2'!$B:$AO,6,FALSE)),(IF($X$1=3,(VLOOKUP(N29,'X3'!$B:$AO,6,FALSE)),(IF($X$1=4,(VLOOKUP(N29,'X4'!$B:$AO,6,FALSE)),(IF($X$1=5,(VLOOKUP(N29,'X5'!$B:$AO,6,FALSE)),(VLOOKUP(N29,'X6'!$B:$AO,6,FALSE))))))))))))=$V$1," ",((IF($X$1=1,(VLOOKUP(N29,'X1'!$B:$AO,6,FALSE)),(IF($X$1=2,(VLOOKUP(N29,'X2'!$B:$AO,6,FALSE)),(IF($X$1=3,(VLOOKUP(N29,'X3'!$B:$AO,6,FALSE)),(IF($X$1=4,(VLOOKUP(N29,'X4'!$B:$AO,6,FALSE)),(IF($X$1=5,(VLOOKUP(N29,'X5'!$B:$AO,6,FALSE)),(VLOOKUP(N29,'X6'!$B:$AO,6,FALSE)))))))))))))))</f>
        <v>#N/A</v>
      </c>
      <c r="P31" s="66" t="str">
        <f>IF(ISERROR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=TRUE," ",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)</f>
        <v xml:space="preserve"> </v>
      </c>
      <c r="Q31" s="67" t="str">
        <f>IF(ISERROR(((IF($X$1=1,(VLOOKUP(Q29,'X1'!$B:$AP,7,FALSE)),(IF($X$1=2,(VLOOKUP(Q29,'X2'!$B:$AP,7,FALSE)),(IF($X$1=3,(VLOOKUP(Q29,'X3'!$B:$AP,7,FALSE)),(IF($X$1=4,(VLOOKUP(Q29,'X4'!$B:$AP,7,FALSE)),(IF($X$1=5,(VLOOKUP(Q29,'X5'!$B:$AP,7,FALSE)),(VLOOKUP(Q29,'X6'!$B:$AP,7,FALSE))))))))))))))=TRUE," ",(((IF($X$1=1,(VLOOKUP(Q29,'X1'!$B:$AP,7,FALSE)),(IF($X$1=2,(VLOOKUP(Q29,'X2'!$B:$AP,7,FALSE)),(IF($X$1=3,(VLOOKUP(Q29,'X3'!$B:$AP,7,FALSE)),(IF($X$1=4,(VLOOKUP(Q29,'X4'!$B:$AP,7,FALSE)),(IF($X$1=5,(VLOOKUP(Q29,'X5'!$B:$AP,7,FALSE)),(VLOOKUP(Q29,'X6'!$B:$AP,7,FALSE)))))))))))))))</f>
        <v xml:space="preserve"> </v>
      </c>
      <c r="R31" s="65" t="e">
        <f>(IF((IF($X$1=1,(VLOOKUP(Q29,'X1'!$B:$AO,6,FALSE)),(IF($X$1=2,(VLOOKUP(Q29,'X2'!$B:$AO,6,FALSE)),(IF($X$1=3,(VLOOKUP(Q29,'X3'!$B:$AO,6,FALSE)),(IF($X$1=4,(VLOOKUP(Q29,'X4'!$B:$AO,6,FALSE)),(IF($X$1=5,(VLOOKUP(Q29,'X5'!$B:$AO,6,FALSE)),(VLOOKUP(Q29,'X6'!$B:$AO,6,FALSE))))))))))))=$V$1," ",((IF($X$1=1,(VLOOKUP(Q29,'X1'!$B:$AO,6,FALSE)),(IF($X$1=2,(VLOOKUP(Q29,'X2'!$B:$AO,6,FALSE)),(IF($X$1=3,(VLOOKUP(Q29,'X3'!$B:$AO,6,FALSE)),(IF($X$1=4,(VLOOKUP(Q29,'X4'!$B:$AO,6,FALSE)),(IF($X$1=5,(VLOOKUP(Q29,'X5'!$B:$AO,6,FALSE)),(VLOOKUP(Q29,'X6'!$B:$AO,6,FALSE)))))))))))))))</f>
        <v>#N/A</v>
      </c>
      <c r="S31" s="68" t="str">
        <f>IF(ISERROR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=TRUE," ",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)</f>
        <v xml:space="preserve"> </v>
      </c>
      <c r="T31" s="46"/>
      <c r="U31" s="46"/>
      <c r="Z31" s="81">
        <v>5</v>
      </c>
      <c r="AA31" s="81">
        <v>6</v>
      </c>
      <c r="AB31" s="69"/>
      <c r="AC31" s="69">
        <f t="shared" si="4"/>
        <v>55</v>
      </c>
      <c r="AD31" s="69" t="s">
        <v>825</v>
      </c>
      <c r="AE31" s="70" t="s">
        <v>131</v>
      </c>
      <c r="AF31" s="70" t="s">
        <v>169</v>
      </c>
      <c r="AG31" s="70" t="s">
        <v>168</v>
      </c>
      <c r="AH31" s="70" t="s">
        <v>148</v>
      </c>
      <c r="AI31" s="70" t="s">
        <v>150</v>
      </c>
      <c r="AJ31" s="70" t="s">
        <v>886</v>
      </c>
      <c r="AK31" s="69">
        <v>13</v>
      </c>
      <c r="AL31" s="69">
        <v>14</v>
      </c>
      <c r="AM31" s="69">
        <v>9</v>
      </c>
      <c r="AN31" s="70" t="s">
        <v>852</v>
      </c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</row>
    <row r="32" spans="2:51" ht="14.1" customHeight="1" x14ac:dyDescent="0.25">
      <c r="B32" s="58" t="str">
        <f>VLOOKUP($AB$2,$AC$2:$AJ$37,6,FALSE)</f>
        <v>Piy.Deg.mn$</v>
      </c>
      <c r="C32" s="59" t="str">
        <f>VLOOKUP($AB$2,$AC$2:$AJ$37,7,FALSE)</f>
        <v>Tem.Ver.%</v>
      </c>
      <c r="D32" s="60" t="str">
        <f>VLOOKUP($AB$2,$AC$2:$AJ$37,8,FALSE)</f>
        <v>2019 FK</v>
      </c>
      <c r="E32" s="61" t="str">
        <f>VLOOKUP($AB$2,$AC$2:$AJ$37,6,FALSE)</f>
        <v>Piy.Deg.mn$</v>
      </c>
      <c r="F32" s="59" t="str">
        <f>VLOOKUP($AB$2,$AC$2:$AJ$37,7,FALSE)</f>
        <v>Tem.Ver.%</v>
      </c>
      <c r="G32" s="60" t="str">
        <f>VLOOKUP($AB$2,$AC$2:$AJ$37,8,FALSE)</f>
        <v>2019 FK</v>
      </c>
      <c r="H32" s="61" t="str">
        <f>VLOOKUP($AB$2,$AC$2:$AJ$37,6,FALSE)</f>
        <v>Piy.Deg.mn$</v>
      </c>
      <c r="I32" s="59" t="str">
        <f>VLOOKUP($AB$2,$AC$2:$AJ$37,7,FALSE)</f>
        <v>Tem.Ver.%</v>
      </c>
      <c r="J32" s="60" t="str">
        <f>VLOOKUP($AB$2,$AC$2:$AJ$37,8,FALSE)</f>
        <v>2019 FK</v>
      </c>
      <c r="K32" s="61" t="str">
        <f>VLOOKUP($AB$2,$AC$2:$AJ$37,6,FALSE)</f>
        <v>Piy.Deg.mn$</v>
      </c>
      <c r="L32" s="59" t="str">
        <f>VLOOKUP($AB$2,$AC$2:$AJ$37,7,FALSE)</f>
        <v>Tem.Ver.%</v>
      </c>
      <c r="M32" s="60" t="str">
        <f>VLOOKUP($AB$2,$AC$2:$AJ$37,8,FALSE)</f>
        <v>2019 FK</v>
      </c>
      <c r="N32" s="61" t="str">
        <f>VLOOKUP($AB$2,$AC$2:$AJ$37,6,FALSE)</f>
        <v>Piy.Deg.mn$</v>
      </c>
      <c r="O32" s="59" t="str">
        <f>VLOOKUP($AB$2,$AC$2:$AJ$37,7,FALSE)</f>
        <v>Tem.Ver.%</v>
      </c>
      <c r="P32" s="60" t="str">
        <f>VLOOKUP($AB$2,$AC$2:$AJ$37,8,FALSE)</f>
        <v>2019 FK</v>
      </c>
      <c r="Q32" s="61" t="str">
        <f>VLOOKUP($AB$2,$AC$2:$AJ$37,6,FALSE)</f>
        <v>Piy.Deg.mn$</v>
      </c>
      <c r="R32" s="59" t="str">
        <f>VLOOKUP($AB$2,$AC$2:$AJ$37,7,FALSE)</f>
        <v>Tem.Ver.%</v>
      </c>
      <c r="S32" s="62" t="str">
        <f>VLOOKUP($AB$2,$AC$2:$AJ$37,8,FALSE)</f>
        <v>2019 FK</v>
      </c>
      <c r="Z32" s="80">
        <v>6</v>
      </c>
      <c r="AA32" s="80">
        <v>1</v>
      </c>
      <c r="AC32" s="42">
        <v>60</v>
      </c>
      <c r="AD32" s="42" t="s">
        <v>952</v>
      </c>
      <c r="AE32" s="50" t="s">
        <v>15</v>
      </c>
      <c r="AF32" s="50" t="s">
        <v>170</v>
      </c>
      <c r="AG32" s="50" t="s">
        <v>167</v>
      </c>
      <c r="AH32" s="50" t="s">
        <v>861</v>
      </c>
      <c r="AI32" s="50" t="s">
        <v>865</v>
      </c>
      <c r="AJ32" s="50" t="s">
        <v>886</v>
      </c>
      <c r="AK32" s="42">
        <v>44</v>
      </c>
      <c r="AL32" s="42">
        <v>8</v>
      </c>
      <c r="AM32" s="42">
        <v>9</v>
      </c>
      <c r="AN32" s="50" t="s">
        <v>853</v>
      </c>
    </row>
    <row r="33" spans="1:67" ht="14.1" customHeight="1" x14ac:dyDescent="0.25">
      <c r="B33" s="82" t="str">
        <f>IF(ISERROR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=TRUE," ",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)</f>
        <v xml:space="preserve"> </v>
      </c>
      <c r="C33" s="83" t="str">
        <f>IF(ISERROR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=TRUE," ",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)</f>
        <v xml:space="preserve"> </v>
      </c>
      <c r="D33" s="159" t="str">
        <f>IF(ISERROR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=TRUE," ",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)</f>
        <v xml:space="preserve"> </v>
      </c>
      <c r="E33" s="84" t="str">
        <f>IF(ISERROR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=TRUE," ",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)</f>
        <v xml:space="preserve"> </v>
      </c>
      <c r="F33" s="83" t="str">
        <f>IF(ISERROR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=TRUE," ",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)</f>
        <v xml:space="preserve"> </v>
      </c>
      <c r="G33" s="159" t="str">
        <f>IF(ISERROR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=TRUE," ",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)</f>
        <v xml:space="preserve"> </v>
      </c>
      <c r="H33" s="84" t="str">
        <f>IF(ISERROR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=TRUE," ",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)</f>
        <v xml:space="preserve"> </v>
      </c>
      <c r="I33" s="83" t="str">
        <f>IF(ISERROR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=TRUE," ",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)</f>
        <v xml:space="preserve"> </v>
      </c>
      <c r="J33" s="159" t="str">
        <f>IF(ISERROR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=TRUE," ",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)</f>
        <v xml:space="preserve"> </v>
      </c>
      <c r="K33" s="84" t="str">
        <f>IF(ISERROR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=TRUE," ",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)</f>
        <v xml:space="preserve"> </v>
      </c>
      <c r="L33" s="83" t="str">
        <f>IF(ISERROR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=TRUE," ",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)</f>
        <v xml:space="preserve"> </v>
      </c>
      <c r="M33" s="159" t="str">
        <f>IF(ISERROR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=TRUE," ",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)</f>
        <v xml:space="preserve"> </v>
      </c>
      <c r="N33" s="84" t="str">
        <f>IF(ISERROR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=TRUE," ",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)</f>
        <v xml:space="preserve"> </v>
      </c>
      <c r="O33" s="83" t="str">
        <f>IF(ISERROR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=TRUE," ",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)</f>
        <v xml:space="preserve"> </v>
      </c>
      <c r="P33" s="159" t="str">
        <f>IF(ISERROR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=TRUE," ",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)</f>
        <v xml:space="preserve"> </v>
      </c>
      <c r="Q33" s="84" t="str">
        <f>IF(ISERROR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=TRUE," ",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)</f>
        <v xml:space="preserve"> </v>
      </c>
      <c r="R33" s="83" t="str">
        <f>IF(ISERROR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=TRUE," ",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)</f>
        <v xml:space="preserve"> </v>
      </c>
      <c r="S33" s="160" t="str">
        <f>IF(ISERROR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=TRUE," ",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)</f>
        <v xml:space="preserve"> </v>
      </c>
      <c r="Z33" s="80">
        <v>6</v>
      </c>
      <c r="AA33" s="80">
        <v>2</v>
      </c>
      <c r="AC33" s="42">
        <f>AC32+1</f>
        <v>61</v>
      </c>
      <c r="AD33" s="42" t="s">
        <v>952</v>
      </c>
      <c r="AE33" s="50" t="s">
        <v>16</v>
      </c>
      <c r="AF33" s="50" t="s">
        <v>827</v>
      </c>
      <c r="AG33" s="50" t="s">
        <v>828</v>
      </c>
      <c r="AH33" s="50" t="s">
        <v>8</v>
      </c>
      <c r="AI33" s="50" t="s">
        <v>9</v>
      </c>
      <c r="AJ33" s="50" t="s">
        <v>829</v>
      </c>
      <c r="AK33" s="42">
        <v>2</v>
      </c>
      <c r="AL33" s="42">
        <v>3</v>
      </c>
      <c r="AM33" s="42">
        <v>5</v>
      </c>
      <c r="AN33" s="50" t="s">
        <v>857</v>
      </c>
    </row>
    <row r="34" spans="1:67" ht="14.1" customHeight="1" x14ac:dyDescent="0.25">
      <c r="B34" s="162" t="str">
        <f>IF(K2="Türkiye","Türkiye için internet sitemizdeki `Gelişmiş Hisse Arama` sayfasında daha detaylı arama yapabilir, şablonlarınızı kayıt edebilirsiniz.","")</f>
        <v>Türkiye için internet sitemizdeki `Gelişmiş Hisse Arama` sayfasında daha detaylı arama yapabilir, şablonlarınızı kayıt edebilirsiniz.</v>
      </c>
      <c r="C34" s="162"/>
      <c r="D34" s="162"/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62"/>
      <c r="Z34" s="80">
        <v>6</v>
      </c>
      <c r="AA34" s="80">
        <v>3</v>
      </c>
      <c r="AC34" s="42">
        <f t="shared" ref="AC34:AC37" si="5">AC33+1</f>
        <v>62</v>
      </c>
      <c r="AD34" s="42" t="s">
        <v>952</v>
      </c>
      <c r="AE34" s="50" t="s">
        <v>17</v>
      </c>
      <c r="AF34" s="50" t="s">
        <v>882</v>
      </c>
      <c r="AG34" s="50" t="s">
        <v>884</v>
      </c>
      <c r="AH34" s="50" t="s">
        <v>878</v>
      </c>
      <c r="AI34" s="50" t="s">
        <v>881</v>
      </c>
      <c r="AJ34" s="50" t="s">
        <v>147</v>
      </c>
      <c r="AK34" s="42">
        <v>9</v>
      </c>
      <c r="AL34" s="42">
        <v>10</v>
      </c>
      <c r="AM34" s="42">
        <v>45</v>
      </c>
      <c r="AN34" s="50" t="s">
        <v>849</v>
      </c>
    </row>
    <row r="35" spans="1:67" ht="14.1" customHeight="1" x14ac:dyDescent="0.25">
      <c r="B35" s="85" t="s">
        <v>848</v>
      </c>
      <c r="C35" s="86"/>
      <c r="D35" s="86"/>
      <c r="E35" s="86"/>
      <c r="F35" s="86"/>
      <c r="G35" s="86"/>
      <c r="H35" s="86"/>
      <c r="I35" s="86"/>
      <c r="J35" s="86"/>
      <c r="K35" s="86"/>
      <c r="L35" s="165"/>
      <c r="M35" s="164"/>
      <c r="N35" s="163"/>
      <c r="O35" s="164" t="s">
        <v>873</v>
      </c>
      <c r="P35" s="163"/>
      <c r="Q35" s="163"/>
      <c r="R35" s="163"/>
      <c r="S35" s="166" t="s">
        <v>1193</v>
      </c>
      <c r="Z35" s="80">
        <v>6</v>
      </c>
      <c r="AA35" s="80">
        <v>4</v>
      </c>
      <c r="AC35" s="42">
        <f t="shared" si="5"/>
        <v>63</v>
      </c>
      <c r="AD35" s="42" t="s">
        <v>952</v>
      </c>
      <c r="AE35" s="50" t="s">
        <v>18</v>
      </c>
      <c r="AF35" s="50" t="s">
        <v>883</v>
      </c>
      <c r="AG35" s="50" t="s">
        <v>885</v>
      </c>
      <c r="AH35" s="50" t="s">
        <v>878</v>
      </c>
      <c r="AI35" s="50" t="s">
        <v>881</v>
      </c>
      <c r="AJ35" s="50" t="s">
        <v>147</v>
      </c>
      <c r="AK35" s="42">
        <v>11</v>
      </c>
      <c r="AL35" s="42">
        <v>12</v>
      </c>
      <c r="AM35" s="42">
        <v>46</v>
      </c>
      <c r="AN35" s="50" t="s">
        <v>850</v>
      </c>
    </row>
    <row r="36" spans="1:67" ht="14.1" customHeight="1" x14ac:dyDescent="0.25">
      <c r="B36" s="185" t="s">
        <v>842</v>
      </c>
      <c r="C36" s="186"/>
      <c r="D36" s="186"/>
      <c r="E36" s="186"/>
      <c r="F36" s="186"/>
      <c r="G36" s="186"/>
      <c r="H36" s="185" t="s">
        <v>858</v>
      </c>
      <c r="I36" s="186"/>
      <c r="J36" s="186"/>
      <c r="K36" s="186"/>
      <c r="L36" s="186"/>
      <c r="M36" s="186"/>
      <c r="N36" s="186"/>
      <c r="O36" s="187"/>
      <c r="P36" s="185" t="s">
        <v>845</v>
      </c>
      <c r="Q36" s="186"/>
      <c r="R36" s="186"/>
      <c r="S36" s="187"/>
      <c r="Z36" s="80">
        <v>6</v>
      </c>
      <c r="AA36" s="80">
        <v>5</v>
      </c>
      <c r="AC36" s="42">
        <f t="shared" si="5"/>
        <v>64</v>
      </c>
      <c r="AD36" s="42" t="s">
        <v>952</v>
      </c>
      <c r="AE36" s="50" t="s">
        <v>19</v>
      </c>
      <c r="AF36" s="50" t="s">
        <v>1236</v>
      </c>
      <c r="AG36" s="50" t="s">
        <v>1237</v>
      </c>
      <c r="AH36" s="50" t="s">
        <v>862</v>
      </c>
      <c r="AI36" s="50" t="s">
        <v>864</v>
      </c>
      <c r="AJ36" s="50" t="s">
        <v>886</v>
      </c>
      <c r="AK36" s="42">
        <v>8</v>
      </c>
      <c r="AL36" s="42">
        <v>15</v>
      </c>
      <c r="AM36" s="42">
        <v>9</v>
      </c>
      <c r="AN36" s="50" t="s">
        <v>851</v>
      </c>
    </row>
    <row r="37" spans="1:67" ht="14.1" customHeight="1" thickBot="1" x14ac:dyDescent="0.3">
      <c r="B37" s="185" t="s">
        <v>843</v>
      </c>
      <c r="C37" s="186"/>
      <c r="D37" s="186"/>
      <c r="E37" s="186" t="s">
        <v>844</v>
      </c>
      <c r="F37" s="186"/>
      <c r="G37" s="186"/>
      <c r="H37" s="185" t="s">
        <v>871</v>
      </c>
      <c r="I37" s="186"/>
      <c r="J37" s="186"/>
      <c r="K37" s="186"/>
      <c r="L37" s="186" t="s">
        <v>872</v>
      </c>
      <c r="M37" s="186"/>
      <c r="N37" s="186"/>
      <c r="O37" s="187"/>
      <c r="P37" s="87" t="s">
        <v>860</v>
      </c>
      <c r="Q37" s="88"/>
      <c r="R37" s="88" t="s">
        <v>846</v>
      </c>
      <c r="S37" s="89"/>
      <c r="V37" s="46"/>
      <c r="W37" s="46"/>
      <c r="X37" s="46"/>
      <c r="Y37" s="46"/>
      <c r="Z37" s="90">
        <v>6</v>
      </c>
      <c r="AA37" s="90">
        <v>6</v>
      </c>
      <c r="AB37" s="44"/>
      <c r="AC37" s="44">
        <f t="shared" si="5"/>
        <v>65</v>
      </c>
      <c r="AD37" s="44" t="s">
        <v>952</v>
      </c>
      <c r="AE37" s="91" t="s">
        <v>131</v>
      </c>
      <c r="AF37" s="91" t="s">
        <v>169</v>
      </c>
      <c r="AG37" s="91" t="s">
        <v>168</v>
      </c>
      <c r="AH37" s="91" t="s">
        <v>148</v>
      </c>
      <c r="AI37" s="91" t="s">
        <v>150</v>
      </c>
      <c r="AJ37" s="91" t="s">
        <v>886</v>
      </c>
      <c r="AK37" s="44">
        <v>13</v>
      </c>
      <c r="AL37" s="44">
        <v>14</v>
      </c>
      <c r="AM37" s="44">
        <v>9</v>
      </c>
      <c r="AN37" s="91" t="s">
        <v>852</v>
      </c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</row>
    <row r="38" spans="1:67" ht="14.1" customHeight="1" x14ac:dyDescent="0.2">
      <c r="B38" s="185">
        <v>15</v>
      </c>
      <c r="C38" s="186"/>
      <c r="D38" s="186"/>
      <c r="E38" s="186">
        <v>-15</v>
      </c>
      <c r="F38" s="186"/>
      <c r="G38" s="187"/>
      <c r="H38" s="185">
        <v>-30</v>
      </c>
      <c r="I38" s="186"/>
      <c r="J38" s="186"/>
      <c r="K38" s="86"/>
      <c r="L38" s="86"/>
      <c r="M38" s="186">
        <v>300</v>
      </c>
      <c r="N38" s="186"/>
      <c r="O38" s="92"/>
      <c r="P38" s="93">
        <v>2</v>
      </c>
      <c r="Q38" s="93">
        <v>50</v>
      </c>
      <c r="R38" s="185">
        <v>0</v>
      </c>
      <c r="S38" s="187"/>
      <c r="V38" s="46"/>
      <c r="W38" s="46"/>
      <c r="X38" s="46"/>
      <c r="Y38" s="46"/>
    </row>
    <row r="39" spans="1:67" ht="14.1" customHeight="1" x14ac:dyDescent="0.2">
      <c r="B39" s="185" t="s">
        <v>859</v>
      </c>
      <c r="C39" s="186"/>
      <c r="D39" s="186"/>
      <c r="E39" s="186"/>
      <c r="F39" s="186"/>
      <c r="G39" s="186"/>
      <c r="H39" s="188" t="s">
        <v>854</v>
      </c>
      <c r="I39" s="189"/>
      <c r="J39" s="189"/>
      <c r="K39" s="189"/>
      <c r="L39" s="189"/>
      <c r="M39" s="189"/>
      <c r="N39" s="189"/>
      <c r="O39" s="190"/>
      <c r="P39" s="185" t="s">
        <v>847</v>
      </c>
      <c r="Q39" s="186"/>
      <c r="R39" s="186"/>
      <c r="S39" s="187"/>
      <c r="V39" s="46"/>
      <c r="W39" s="46"/>
      <c r="X39" s="46"/>
      <c r="Y39" s="46"/>
      <c r="AD39" s="76" t="s">
        <v>157</v>
      </c>
      <c r="AE39" s="94">
        <f>MAX(AE$45:AE$80)</f>
        <v>11.859459459459458</v>
      </c>
      <c r="AF39" s="94">
        <f t="shared" ref="AF39:BO39" si="6">MAX(AF$45:AF$80)</f>
        <v>0.50298502907824161</v>
      </c>
      <c r="AG39" s="94">
        <f t="shared" si="6"/>
        <v>83.333333333333329</v>
      </c>
      <c r="AH39" s="94">
        <f t="shared" si="6"/>
        <v>41.724008401514354</v>
      </c>
      <c r="AI39" s="94">
        <f t="shared" si="6"/>
        <v>76.681471440597335</v>
      </c>
      <c r="AJ39" s="94">
        <f t="shared" si="6"/>
        <v>11.859459459459458</v>
      </c>
      <c r="AK39" s="94">
        <f t="shared" si="6"/>
        <v>635.47619047619048</v>
      </c>
      <c r="AL39" s="94">
        <f t="shared" ca="1" si="6"/>
        <v>0</v>
      </c>
      <c r="AM39" s="94">
        <f t="shared" ca="1" si="6"/>
        <v>0</v>
      </c>
      <c r="AN39" s="94">
        <f t="shared" ca="1" si="6"/>
        <v>0</v>
      </c>
      <c r="AO39" s="94">
        <f t="shared" ca="1" si="6"/>
        <v>0</v>
      </c>
      <c r="AP39" s="94">
        <f t="shared" ca="1" si="6"/>
        <v>0</v>
      </c>
      <c r="AQ39" s="94">
        <f t="shared" ca="1" si="6"/>
        <v>0</v>
      </c>
      <c r="AR39" s="94">
        <f t="shared" ca="1" si="6"/>
        <v>0</v>
      </c>
      <c r="AS39" s="94">
        <f t="shared" ca="1" si="6"/>
        <v>0</v>
      </c>
      <c r="AT39" s="94">
        <f t="shared" ca="1" si="6"/>
        <v>0</v>
      </c>
      <c r="AU39" s="94">
        <f t="shared" ca="1" si="6"/>
        <v>0</v>
      </c>
      <c r="AV39" s="94">
        <f t="shared" ca="1" si="6"/>
        <v>0</v>
      </c>
      <c r="AW39" s="94">
        <f t="shared" ca="1" si="6"/>
        <v>0</v>
      </c>
      <c r="AX39" s="94">
        <f t="shared" ca="1" si="6"/>
        <v>0</v>
      </c>
      <c r="AY39" s="94">
        <f t="shared" ca="1" si="6"/>
        <v>0</v>
      </c>
      <c r="AZ39" s="94">
        <f t="shared" ca="1" si="6"/>
        <v>0</v>
      </c>
      <c r="BA39" s="94">
        <f t="shared" ca="1" si="6"/>
        <v>0</v>
      </c>
      <c r="BB39" s="94">
        <f t="shared" ca="1" si="6"/>
        <v>0</v>
      </c>
      <c r="BC39" s="94">
        <f t="shared" ca="1" si="6"/>
        <v>0</v>
      </c>
      <c r="BD39" s="94">
        <f t="shared" ca="1" si="6"/>
        <v>0</v>
      </c>
      <c r="BE39" s="94">
        <f t="shared" ca="1" si="6"/>
        <v>0</v>
      </c>
      <c r="BF39" s="94">
        <f t="shared" ca="1" si="6"/>
        <v>0</v>
      </c>
      <c r="BG39" s="94">
        <f t="shared" ca="1" si="6"/>
        <v>0</v>
      </c>
      <c r="BH39" s="94">
        <f t="shared" ca="1" si="6"/>
        <v>0</v>
      </c>
      <c r="BI39" s="94">
        <f t="shared" ca="1" si="6"/>
        <v>0</v>
      </c>
      <c r="BJ39" s="94">
        <f t="shared" ca="1" si="6"/>
        <v>0</v>
      </c>
      <c r="BK39" s="94">
        <f t="shared" ca="1" si="6"/>
        <v>0</v>
      </c>
      <c r="BL39" s="94">
        <f t="shared" ca="1" si="6"/>
        <v>0</v>
      </c>
      <c r="BM39" s="94">
        <f t="shared" ca="1" si="6"/>
        <v>0</v>
      </c>
      <c r="BN39" s="94">
        <f t="shared" ca="1" si="6"/>
        <v>0</v>
      </c>
      <c r="BO39" s="94">
        <f t="shared" ca="1" si="6"/>
        <v>0</v>
      </c>
    </row>
    <row r="40" spans="1:67" ht="14.1" customHeight="1" x14ac:dyDescent="0.2">
      <c r="B40" s="185" t="s">
        <v>871</v>
      </c>
      <c r="C40" s="186"/>
      <c r="D40" s="186"/>
      <c r="E40" s="186" t="s">
        <v>872</v>
      </c>
      <c r="F40" s="186"/>
      <c r="G40" s="186"/>
      <c r="H40" s="185" t="s">
        <v>855</v>
      </c>
      <c r="I40" s="186"/>
      <c r="J40" s="186"/>
      <c r="K40" s="186"/>
      <c r="L40" s="186" t="s">
        <v>856</v>
      </c>
      <c r="M40" s="186"/>
      <c r="N40" s="186"/>
      <c r="O40" s="187"/>
      <c r="P40" s="87" t="s">
        <v>860</v>
      </c>
      <c r="Q40" s="88"/>
      <c r="R40" s="88" t="s">
        <v>846</v>
      </c>
      <c r="S40" s="89"/>
      <c r="V40" s="46"/>
      <c r="W40" s="46"/>
      <c r="X40" s="46"/>
      <c r="Y40" s="46"/>
      <c r="AD40" s="46" t="s">
        <v>158</v>
      </c>
      <c r="AE40" s="95">
        <f>MIN(AE$45:AE$80)</f>
        <v>4.2413949275362324</v>
      </c>
      <c r="AF40" s="95">
        <f t="shared" ref="AF40:BO40" si="7">MIN(AF$45:AF$80)</f>
        <v>-2.0618589473344273E-2</v>
      </c>
      <c r="AG40" s="95">
        <f t="shared" si="7"/>
        <v>22.222222222222221</v>
      </c>
      <c r="AH40" s="95">
        <f t="shared" si="7"/>
        <v>-434.69034785287965</v>
      </c>
      <c r="AI40" s="95">
        <f t="shared" si="7"/>
        <v>-114.49983791186469</v>
      </c>
      <c r="AJ40" s="95">
        <f t="shared" si="7"/>
        <v>4.2413949275362324</v>
      </c>
      <c r="AK40" s="95">
        <f t="shared" si="7"/>
        <v>-65.306748466257687</v>
      </c>
      <c r="AL40" s="95">
        <f t="shared" ca="1" si="7"/>
        <v>0</v>
      </c>
      <c r="AM40" s="95">
        <f t="shared" ca="1" si="7"/>
        <v>0</v>
      </c>
      <c r="AN40" s="95">
        <f t="shared" ca="1" si="7"/>
        <v>0</v>
      </c>
      <c r="AO40" s="95">
        <f t="shared" ca="1" si="7"/>
        <v>0</v>
      </c>
      <c r="AP40" s="95">
        <f t="shared" ca="1" si="7"/>
        <v>0</v>
      </c>
      <c r="AQ40" s="95">
        <f t="shared" ca="1" si="7"/>
        <v>0</v>
      </c>
      <c r="AR40" s="95">
        <f t="shared" ca="1" si="7"/>
        <v>0</v>
      </c>
      <c r="AS40" s="95">
        <f t="shared" ca="1" si="7"/>
        <v>0</v>
      </c>
      <c r="AT40" s="95">
        <f t="shared" ca="1" si="7"/>
        <v>0</v>
      </c>
      <c r="AU40" s="95">
        <f t="shared" ca="1" si="7"/>
        <v>0</v>
      </c>
      <c r="AV40" s="95">
        <f t="shared" ca="1" si="7"/>
        <v>0</v>
      </c>
      <c r="AW40" s="95">
        <f t="shared" ca="1" si="7"/>
        <v>0</v>
      </c>
      <c r="AX40" s="95">
        <f t="shared" ca="1" si="7"/>
        <v>0</v>
      </c>
      <c r="AY40" s="95">
        <f t="shared" ca="1" si="7"/>
        <v>0</v>
      </c>
      <c r="AZ40" s="95">
        <f t="shared" ca="1" si="7"/>
        <v>0</v>
      </c>
      <c r="BA40" s="95">
        <f t="shared" ca="1" si="7"/>
        <v>0</v>
      </c>
      <c r="BB40" s="95">
        <f t="shared" ca="1" si="7"/>
        <v>0</v>
      </c>
      <c r="BC40" s="95">
        <f t="shared" ca="1" si="7"/>
        <v>0</v>
      </c>
      <c r="BD40" s="95">
        <f t="shared" ca="1" si="7"/>
        <v>0</v>
      </c>
      <c r="BE40" s="95">
        <f t="shared" ca="1" si="7"/>
        <v>0</v>
      </c>
      <c r="BF40" s="95">
        <f t="shared" ca="1" si="7"/>
        <v>0</v>
      </c>
      <c r="BG40" s="95">
        <f t="shared" ca="1" si="7"/>
        <v>0</v>
      </c>
      <c r="BH40" s="95">
        <f t="shared" ca="1" si="7"/>
        <v>0</v>
      </c>
      <c r="BI40" s="95">
        <f t="shared" ca="1" si="7"/>
        <v>0</v>
      </c>
      <c r="BJ40" s="95">
        <f t="shared" ca="1" si="7"/>
        <v>0</v>
      </c>
      <c r="BK40" s="95">
        <f t="shared" ca="1" si="7"/>
        <v>0</v>
      </c>
      <c r="BL40" s="95">
        <f t="shared" ca="1" si="7"/>
        <v>0</v>
      </c>
      <c r="BM40" s="95">
        <f t="shared" ca="1" si="7"/>
        <v>0</v>
      </c>
      <c r="BN40" s="95">
        <f t="shared" ca="1" si="7"/>
        <v>0</v>
      </c>
      <c r="BO40" s="95">
        <f t="shared" ca="1" si="7"/>
        <v>0</v>
      </c>
    </row>
    <row r="41" spans="1:67" ht="14.1" customHeight="1" x14ac:dyDescent="0.2">
      <c r="B41" s="185">
        <v>-30</v>
      </c>
      <c r="C41" s="186"/>
      <c r="D41" s="186"/>
      <c r="E41" s="186">
        <v>200</v>
      </c>
      <c r="F41" s="186"/>
      <c r="G41" s="187"/>
      <c r="H41" s="185">
        <v>70</v>
      </c>
      <c r="I41" s="186"/>
      <c r="J41" s="186"/>
      <c r="K41" s="96"/>
      <c r="L41" s="96"/>
      <c r="M41" s="186">
        <v>70</v>
      </c>
      <c r="N41" s="186"/>
      <c r="O41" s="97"/>
      <c r="P41" s="93">
        <v>50</v>
      </c>
      <c r="Q41" s="93">
        <v>100</v>
      </c>
      <c r="R41" s="185">
        <v>-50</v>
      </c>
      <c r="S41" s="187"/>
      <c r="V41" s="46"/>
      <c r="W41" s="46"/>
      <c r="X41" s="46"/>
      <c r="Y41" s="46" t="s">
        <v>837</v>
      </c>
      <c r="Z41" s="98" t="str">
        <f>(IF((AND(AE40&lt;0,AE39&lt;0))=TRUE,"A",IF((AND(AE40&gt;=0,AE39&gt;=0))=TRUE,"B","C")))</f>
        <v>B</v>
      </c>
      <c r="AD41" s="46" t="s">
        <v>159</v>
      </c>
      <c r="AE41" s="95">
        <f>AE39-AE40</f>
        <v>7.6180645319232259</v>
      </c>
      <c r="AF41" s="95">
        <f t="shared" ref="AF41:AW41" si="8">AF39-AF40</f>
        <v>0.52360361855158588</v>
      </c>
      <c r="AG41" s="95">
        <f t="shared" si="8"/>
        <v>61.111111111111107</v>
      </c>
      <c r="AH41" s="95">
        <f t="shared" si="8"/>
        <v>476.41435625439402</v>
      </c>
      <c r="AI41" s="95">
        <f t="shared" si="8"/>
        <v>191.18130935246202</v>
      </c>
      <c r="AJ41" s="95">
        <f t="shared" si="8"/>
        <v>7.6180645319232259</v>
      </c>
      <c r="AK41" s="95">
        <f t="shared" si="8"/>
        <v>700.78293894244814</v>
      </c>
      <c r="AL41" s="95">
        <f t="shared" ca="1" si="8"/>
        <v>0</v>
      </c>
      <c r="AM41" s="95">
        <f t="shared" ca="1" si="8"/>
        <v>0</v>
      </c>
      <c r="AN41" s="95">
        <f t="shared" ca="1" si="8"/>
        <v>0</v>
      </c>
      <c r="AO41" s="95">
        <f t="shared" ca="1" si="8"/>
        <v>0</v>
      </c>
      <c r="AP41" s="95">
        <f t="shared" ca="1" si="8"/>
        <v>0</v>
      </c>
      <c r="AQ41" s="95">
        <f t="shared" ca="1" si="8"/>
        <v>0</v>
      </c>
      <c r="AR41" s="95">
        <f t="shared" ca="1" si="8"/>
        <v>0</v>
      </c>
      <c r="AS41" s="95">
        <f t="shared" ca="1" si="8"/>
        <v>0</v>
      </c>
      <c r="AT41" s="95">
        <f t="shared" ca="1" si="8"/>
        <v>0</v>
      </c>
      <c r="AU41" s="95">
        <f t="shared" ca="1" si="8"/>
        <v>0</v>
      </c>
      <c r="AV41" s="95">
        <f t="shared" ca="1" si="8"/>
        <v>0</v>
      </c>
      <c r="AW41" s="95">
        <f t="shared" ca="1" si="8"/>
        <v>0</v>
      </c>
      <c r="AX41" s="95">
        <f t="shared" ref="AX41:BO41" ca="1" si="9">AX39-AX40</f>
        <v>0</v>
      </c>
      <c r="AY41" s="95">
        <f t="shared" ca="1" si="9"/>
        <v>0</v>
      </c>
      <c r="AZ41" s="95">
        <f t="shared" ca="1" si="9"/>
        <v>0</v>
      </c>
      <c r="BA41" s="95">
        <f t="shared" ca="1" si="9"/>
        <v>0</v>
      </c>
      <c r="BB41" s="95">
        <f t="shared" ca="1" si="9"/>
        <v>0</v>
      </c>
      <c r="BC41" s="95">
        <f t="shared" ca="1" si="9"/>
        <v>0</v>
      </c>
      <c r="BD41" s="95">
        <f t="shared" ca="1" si="9"/>
        <v>0</v>
      </c>
      <c r="BE41" s="95">
        <f t="shared" ca="1" si="9"/>
        <v>0</v>
      </c>
      <c r="BF41" s="95">
        <f t="shared" ca="1" si="9"/>
        <v>0</v>
      </c>
      <c r="BG41" s="95">
        <f t="shared" ca="1" si="9"/>
        <v>0</v>
      </c>
      <c r="BH41" s="95">
        <f t="shared" ca="1" si="9"/>
        <v>0</v>
      </c>
      <c r="BI41" s="95">
        <f t="shared" ca="1" si="9"/>
        <v>0</v>
      </c>
      <c r="BJ41" s="95">
        <f t="shared" ca="1" si="9"/>
        <v>0</v>
      </c>
      <c r="BK41" s="95">
        <f t="shared" ca="1" si="9"/>
        <v>0</v>
      </c>
      <c r="BL41" s="95">
        <f t="shared" ca="1" si="9"/>
        <v>0</v>
      </c>
      <c r="BM41" s="95">
        <f t="shared" ca="1" si="9"/>
        <v>0</v>
      </c>
      <c r="BN41" s="95">
        <f t="shared" ca="1" si="9"/>
        <v>0</v>
      </c>
      <c r="BO41" s="95">
        <f t="shared" ca="1" si="9"/>
        <v>0</v>
      </c>
    </row>
    <row r="42" spans="1:67" ht="14.1" customHeight="1" x14ac:dyDescent="0.2">
      <c r="V42" s="46"/>
      <c r="W42" s="46"/>
      <c r="X42" s="46"/>
      <c r="Y42" s="46" t="s">
        <v>838</v>
      </c>
      <c r="Z42" s="98">
        <f>(IF($Z$41="A",(($AE$39-$AE$40)/17),IF($Z$41="B",(($AE$39-$AE$40)/17),$AE$43)))</f>
        <v>0.4481214430543074</v>
      </c>
      <c r="AD42" s="46" t="s">
        <v>160</v>
      </c>
      <c r="AE42" s="95">
        <v>35</v>
      </c>
      <c r="AF42" s="95">
        <v>36</v>
      </c>
      <c r="AG42" s="95">
        <v>36</v>
      </c>
      <c r="AH42" s="95">
        <v>36</v>
      </c>
      <c r="AI42" s="95">
        <v>36</v>
      </c>
      <c r="AJ42" s="95">
        <v>36</v>
      </c>
      <c r="AK42" s="95">
        <v>36</v>
      </c>
      <c r="AL42" s="95">
        <v>36</v>
      </c>
      <c r="AM42" s="95">
        <v>36</v>
      </c>
      <c r="AN42" s="95">
        <v>36</v>
      </c>
      <c r="AO42" s="95">
        <v>36</v>
      </c>
      <c r="AP42" s="95">
        <v>36</v>
      </c>
      <c r="AQ42" s="95">
        <v>36</v>
      </c>
      <c r="AR42" s="95">
        <v>36</v>
      </c>
      <c r="AS42" s="95">
        <v>36</v>
      </c>
      <c r="AT42" s="95">
        <v>36</v>
      </c>
      <c r="AU42" s="95">
        <v>36</v>
      </c>
      <c r="AV42" s="95">
        <v>36</v>
      </c>
      <c r="AW42" s="95">
        <v>36</v>
      </c>
      <c r="AX42" s="95">
        <v>37</v>
      </c>
      <c r="AY42" s="95">
        <v>38</v>
      </c>
      <c r="AZ42" s="95">
        <v>39</v>
      </c>
      <c r="BA42" s="95">
        <v>40</v>
      </c>
      <c r="BB42" s="95">
        <v>41</v>
      </c>
      <c r="BC42" s="95">
        <v>42</v>
      </c>
      <c r="BD42" s="95">
        <v>43</v>
      </c>
      <c r="BE42" s="95">
        <v>44</v>
      </c>
      <c r="BF42" s="95">
        <v>45</v>
      </c>
      <c r="BG42" s="95">
        <v>46</v>
      </c>
      <c r="BH42" s="95">
        <v>47</v>
      </c>
      <c r="BI42" s="95">
        <v>48</v>
      </c>
      <c r="BJ42" s="95">
        <v>49</v>
      </c>
      <c r="BK42" s="95">
        <v>50</v>
      </c>
      <c r="BL42" s="95">
        <v>51</v>
      </c>
      <c r="BM42" s="95">
        <v>52</v>
      </c>
      <c r="BN42" s="95">
        <v>53</v>
      </c>
      <c r="BO42" s="95">
        <v>54</v>
      </c>
    </row>
    <row r="43" spans="1:67" ht="14.1" customHeight="1" x14ac:dyDescent="0.2">
      <c r="B43" s="99"/>
      <c r="C43" s="100"/>
      <c r="D43" s="101"/>
      <c r="E43" s="102"/>
      <c r="F43" s="103"/>
      <c r="G43" s="104"/>
      <c r="H43" s="105"/>
      <c r="I43" s="106"/>
      <c r="J43" s="107"/>
      <c r="K43" s="107"/>
      <c r="L43" s="108"/>
      <c r="M43" s="109"/>
      <c r="N43" s="110"/>
      <c r="O43" s="111"/>
      <c r="P43" s="112"/>
      <c r="Q43" s="113"/>
      <c r="R43" s="114"/>
      <c r="S43" s="115"/>
      <c r="V43" s="46"/>
      <c r="W43" s="46" t="s">
        <v>826</v>
      </c>
      <c r="X43" s="46"/>
      <c r="Y43" s="46" t="s">
        <v>161</v>
      </c>
      <c r="AD43" s="69" t="s">
        <v>156</v>
      </c>
      <c r="AE43" s="116">
        <f>(AE41/AE42)</f>
        <v>0.21765898662637789</v>
      </c>
      <c r="AF43" s="116">
        <f t="shared" ref="AF43:AW43" si="10">AF41/AF42</f>
        <v>1.4544544959766275E-2</v>
      </c>
      <c r="AG43" s="116">
        <f t="shared" si="10"/>
        <v>1.6975308641975309</v>
      </c>
      <c r="AH43" s="116">
        <f t="shared" si="10"/>
        <v>13.233732118177612</v>
      </c>
      <c r="AI43" s="116">
        <f t="shared" si="10"/>
        <v>5.3105919264572785</v>
      </c>
      <c r="AJ43" s="116">
        <f t="shared" si="10"/>
        <v>0.21161290366453406</v>
      </c>
      <c r="AK43" s="116">
        <f t="shared" si="10"/>
        <v>19.466192748401337</v>
      </c>
      <c r="AL43" s="116">
        <f t="shared" ca="1" si="10"/>
        <v>0</v>
      </c>
      <c r="AM43" s="116">
        <f t="shared" ca="1" si="10"/>
        <v>0</v>
      </c>
      <c r="AN43" s="116">
        <f t="shared" ca="1" si="10"/>
        <v>0</v>
      </c>
      <c r="AO43" s="116">
        <f t="shared" ca="1" si="10"/>
        <v>0</v>
      </c>
      <c r="AP43" s="116">
        <f t="shared" ca="1" si="10"/>
        <v>0</v>
      </c>
      <c r="AQ43" s="116">
        <f t="shared" ca="1" si="10"/>
        <v>0</v>
      </c>
      <c r="AR43" s="116">
        <f t="shared" ca="1" si="10"/>
        <v>0</v>
      </c>
      <c r="AS43" s="116">
        <f t="shared" ca="1" si="10"/>
        <v>0</v>
      </c>
      <c r="AT43" s="116">
        <f t="shared" ca="1" si="10"/>
        <v>0</v>
      </c>
      <c r="AU43" s="116">
        <f t="shared" ca="1" si="10"/>
        <v>0</v>
      </c>
      <c r="AV43" s="116">
        <f t="shared" ca="1" si="10"/>
        <v>0</v>
      </c>
      <c r="AW43" s="116">
        <f t="shared" ca="1" si="10"/>
        <v>0</v>
      </c>
      <c r="AX43" s="116">
        <f t="shared" ref="AX43:BO43" ca="1" si="11">AX41/AX42</f>
        <v>0</v>
      </c>
      <c r="AY43" s="116">
        <f t="shared" ca="1" si="11"/>
        <v>0</v>
      </c>
      <c r="AZ43" s="116">
        <f t="shared" ca="1" si="11"/>
        <v>0</v>
      </c>
      <c r="BA43" s="116">
        <f t="shared" ca="1" si="11"/>
        <v>0</v>
      </c>
      <c r="BB43" s="116">
        <f t="shared" ca="1" si="11"/>
        <v>0</v>
      </c>
      <c r="BC43" s="116">
        <f t="shared" ca="1" si="11"/>
        <v>0</v>
      </c>
      <c r="BD43" s="116">
        <f t="shared" ca="1" si="11"/>
        <v>0</v>
      </c>
      <c r="BE43" s="116">
        <f t="shared" ca="1" si="11"/>
        <v>0</v>
      </c>
      <c r="BF43" s="116">
        <f t="shared" ca="1" si="11"/>
        <v>0</v>
      </c>
      <c r="BG43" s="116">
        <f t="shared" ca="1" si="11"/>
        <v>0</v>
      </c>
      <c r="BH43" s="116">
        <f t="shared" ca="1" si="11"/>
        <v>0</v>
      </c>
      <c r="BI43" s="116">
        <f t="shared" ca="1" si="11"/>
        <v>0</v>
      </c>
      <c r="BJ43" s="116">
        <f t="shared" ca="1" si="11"/>
        <v>0</v>
      </c>
      <c r="BK43" s="116">
        <f t="shared" ca="1" si="11"/>
        <v>0</v>
      </c>
      <c r="BL43" s="116">
        <f t="shared" ca="1" si="11"/>
        <v>0</v>
      </c>
      <c r="BM43" s="116">
        <f t="shared" ca="1" si="11"/>
        <v>0</v>
      </c>
      <c r="BN43" s="116">
        <f t="shared" ca="1" si="11"/>
        <v>0</v>
      </c>
      <c r="BO43" s="116">
        <f t="shared" ca="1" si="11"/>
        <v>0</v>
      </c>
    </row>
    <row r="44" spans="1:67" ht="14.1" customHeight="1" x14ac:dyDescent="0.2">
      <c r="B44" s="117" t="str">
        <f>VLOOKUP($AB$2,$AC$2:$AJ$37,4,FALSE)</f>
        <v>2020T Temettü verimi düşük.</v>
      </c>
      <c r="C44" s="118"/>
      <c r="D44" s="118"/>
      <c r="E44" s="118"/>
      <c r="S44" s="119" t="str">
        <f>VLOOKUP($AB$2,$AC$2:$AJ$37,5,FALSE)</f>
        <v>2020T Temettü verimi yüksek.</v>
      </c>
      <c r="V44" s="46"/>
      <c r="W44" s="46"/>
      <c r="X44" s="46"/>
      <c r="Y44" s="95"/>
      <c r="AB44" s="120" t="s">
        <v>166</v>
      </c>
      <c r="AD44" s="42">
        <f>AB2</f>
        <v>14</v>
      </c>
      <c r="AE44" s="121" t="s">
        <v>154</v>
      </c>
      <c r="AF44" s="122">
        <v>10</v>
      </c>
      <c r="AG44" s="122">
        <v>11</v>
      </c>
      <c r="AH44" s="122">
        <v>12</v>
      </c>
      <c r="AI44" s="122">
        <v>13</v>
      </c>
      <c r="AJ44" s="122">
        <v>14</v>
      </c>
      <c r="AK44" s="122">
        <v>15</v>
      </c>
      <c r="AL44" s="123">
        <v>20</v>
      </c>
      <c r="AM44" s="123">
        <v>21</v>
      </c>
      <c r="AN44" s="123">
        <v>22</v>
      </c>
      <c r="AO44" s="123">
        <v>23</v>
      </c>
      <c r="AP44" s="123">
        <v>24</v>
      </c>
      <c r="AQ44" s="123">
        <v>25</v>
      </c>
      <c r="AR44" s="122">
        <v>30</v>
      </c>
      <c r="AS44" s="122">
        <v>31</v>
      </c>
      <c r="AT44" s="122">
        <v>32</v>
      </c>
      <c r="AU44" s="122">
        <v>33</v>
      </c>
      <c r="AV44" s="122">
        <v>34</v>
      </c>
      <c r="AW44" s="122">
        <v>35</v>
      </c>
      <c r="AX44" s="123">
        <v>40</v>
      </c>
      <c r="AY44" s="123">
        <f>AX44+1</f>
        <v>41</v>
      </c>
      <c r="AZ44" s="123">
        <f t="shared" ref="AZ44:BO44" si="12">AY44+1</f>
        <v>42</v>
      </c>
      <c r="BA44" s="123">
        <f t="shared" si="12"/>
        <v>43</v>
      </c>
      <c r="BB44" s="123">
        <f t="shared" si="12"/>
        <v>44</v>
      </c>
      <c r="BC44" s="123">
        <f t="shared" si="12"/>
        <v>45</v>
      </c>
      <c r="BD44" s="122">
        <v>50</v>
      </c>
      <c r="BE44" s="122">
        <f t="shared" si="12"/>
        <v>51</v>
      </c>
      <c r="BF44" s="122">
        <f t="shared" si="12"/>
        <v>52</v>
      </c>
      <c r="BG44" s="122">
        <f t="shared" si="12"/>
        <v>53</v>
      </c>
      <c r="BH44" s="122">
        <f t="shared" si="12"/>
        <v>54</v>
      </c>
      <c r="BI44" s="122">
        <f t="shared" si="12"/>
        <v>55</v>
      </c>
      <c r="BJ44" s="123">
        <v>60</v>
      </c>
      <c r="BK44" s="123">
        <f t="shared" si="12"/>
        <v>61</v>
      </c>
      <c r="BL44" s="123">
        <f t="shared" si="12"/>
        <v>62</v>
      </c>
      <c r="BM44" s="123">
        <f t="shared" si="12"/>
        <v>63</v>
      </c>
      <c r="BN44" s="123">
        <f t="shared" si="12"/>
        <v>64</v>
      </c>
      <c r="BO44" s="123">
        <f t="shared" si="12"/>
        <v>65</v>
      </c>
    </row>
    <row r="45" spans="1:67" ht="14.1" customHeight="1" x14ac:dyDescent="0.2">
      <c r="A45" s="179"/>
      <c r="B45" s="184">
        <f>'X1'!B3</f>
        <v>43886.338024999997</v>
      </c>
      <c r="C45" s="184"/>
      <c r="D45" s="124" t="s">
        <v>833</v>
      </c>
      <c r="E45" s="124"/>
      <c r="S45" s="167" t="s">
        <v>874</v>
      </c>
      <c r="V45" s="46"/>
      <c r="W45" s="46">
        <v>2</v>
      </c>
      <c r="X45" s="46"/>
      <c r="Y45" s="125">
        <f>(IF($Z$41="A",$AE$40,IF($Z$41="B",0,$AE$40)))-0.000001</f>
        <v>-9.9999999999999995E-7</v>
      </c>
      <c r="Z45" s="99" t="s">
        <v>162</v>
      </c>
      <c r="AB45" s="42">
        <f>IF(AD45="",2,1)</f>
        <v>1</v>
      </c>
      <c r="AC45" s="42">
        <v>1</v>
      </c>
      <c r="AD45" s="126" t="str">
        <f>(IF((OR($AD$44=$AC$26,$AD$44=$AC$32,$AD$44=$AC$14,$AD$44=$AC$20,$AD$44=$AC$2,$AD$44=$AC$8))=TRUE,(Alf!F5),IF((OR($AD$44=$AC$27,$AD$44=$AC$33,$AD$44=$AC$15,$AD$44=$AC$21,$AD$44=$AC$3,$AD$44=$AC$9))=TRUE,(Alf!F45),IF(OR($AD$44=$AC$28,$AD$44=$AC$34,$AD$44=$AC$16,$AD$44=$AC$22,$AD$44=$AC$4,$AD$44=$AC$10)=TRUE,(Alf!F84),IF((OR($AD$44=$AC$29,$AD$44=$AC$35,$AD$44=$AC$17,$AD$44=$AC$23,$AD$44=$AC$5,$AD$44=$AC$11))=TRUE,(Alf!F122),IF((OR($AD$44=$AC$30,$AD$44=$AC$36,$AD$44=$AC$18,$AD$44=$AC$24,$AD$44=$AC$6,$AD$44=$AC$12))=TRUE,(Alf!F160),IF((OR($AD$44=$AC$31,$AD$44=$AC$37,$AD$44=$AC$19,$AD$44=$AC$25,$AD$44=$AC$7,$AD$44=$AC$13))=TRUE,(Alf!F199),"B")))))))</f>
        <v>ARCLK TI Equity</v>
      </c>
      <c r="AE45" s="127">
        <f>IF(ISERROR((HLOOKUP($AD$44,$AF$44:$BO$80,W45,FALSE)))=TRUE," ",((HLOOKUP($AD$44,$AF$44:$BO$80,W45,FALSE))))</f>
        <v>4.3123061013443635</v>
      </c>
      <c r="AF45" s="128">
        <f>IF(ISERROR(((VLOOKUP(AD45,'X1'!$B:$AO,6,FALSE))/(VLOOKUP(AD45,'X1'!$B:$AO,7,FALSE))-1))=TRUE," ",(((VLOOKUP(AD45,'X1'!$B:$AO,6,FALSE))/(VLOOKUP(AD45,'X1'!$B:$AO,7,FALSE))-1)))</f>
        <v>0.24095139607032068</v>
      </c>
      <c r="AG45" s="128">
        <f>IF(ISERROR((((VLOOKUP(AD45,'X1'!$B:$G,2,FALSE))-(VLOOKUP(AD45,'X1'!$B:$G,3,FALSE)))*100)/(VLOOKUP(AD45,'X1'!$B:$G,5,FALSE)))=TRUE," ",((((VLOOKUP(AD45,'X1'!$B:$G,2,FALSE))-(VLOOKUP(AD45,'X1'!$B:$G,3,FALSE)))*100)/(VLOOKUP(AD45,'X1'!$B:$G,5,FALSE))))</f>
        <v>22.222222222222221</v>
      </c>
      <c r="AH45" s="128">
        <f>IF(ISERROR(((VLOOKUP(AD45,'X1'!$B:$AZ,42,FALSE))))=TRUE," ",(((VLOOKUP(AD45,'X1'!$B:$AZ,42,FALSE)))))</f>
        <v>-124.35472198968078</v>
      </c>
      <c r="AI45" s="128">
        <f>IF(ISERROR(((VLOOKUP(AD45,'X1'!$B:$AZ,43,FALSE))))=TRUE," ",(((VLOOKUP(AD45,'X1'!$B:$AZ,43,FALSE)))))</f>
        <v>-22.037482046793457</v>
      </c>
      <c r="AJ45" s="128">
        <f>IF(ISERROR(((VLOOKUP(AD45,'X1'!$B:$AZ,15,FALSE))))=TRUE," ",(((VLOOKUP(AD45,'X1'!$B:$AZ,15,FALSE)))))</f>
        <v>4.3123061013443635</v>
      </c>
      <c r="AK45" s="128">
        <f>IF(ISERROR(((VLOOKUP(AD45,'X1'!$B:$AZ,14,FALSE))))=TRUE," ",(((VLOOKUP(AD45,'X1'!$B:$AZ,14,FALSE)))))</f>
        <v>38.315018315018321</v>
      </c>
      <c r="AL45" s="128" t="str">
        <f ca="1">IF(ISERROR(((VLOOKUP(AD45,'X2'!$B:$AO,6,FALSE))/(VLOOKUP(AD45,'X2'!$B:$AO,7,FALSE))-1))=TRUE," ",(((VLOOKUP(AD45,'X2'!$B:$AO,6,FALSE))/(VLOOKUP(AD45,'X2'!$B:$AO,7,FALSE))-1)))</f>
        <v xml:space="preserve"> </v>
      </c>
      <c r="AM45" s="128" t="str">
        <f ca="1">IF(ISERROR((((VLOOKUP(AD45,'X2'!$B:$G,2,FALSE))-(VLOOKUP(AD45,'X2'!$B:$G,3,FALSE)))*100)/(VLOOKUP(AD45,'X2'!$B:$G,5,FALSE)))=TRUE," ",((((VLOOKUP(AD45,'X2'!$B:$G,2,FALSE))-(VLOOKUP(AD45,'X2'!$B:$G,3,FALSE)))*100)/(VLOOKUP(AD45,'X2'!$B:$G,5,FALSE))))</f>
        <v xml:space="preserve"> </v>
      </c>
      <c r="AN45" s="128" t="str">
        <f ca="1">IF(ISERROR(((VLOOKUP(AD45,'X2'!$B:$AZ,42,FALSE))))=TRUE," ",(((VLOOKUP(AD45,'X2'!$B:$AZ,42,FALSE)))))</f>
        <v xml:space="preserve"> </v>
      </c>
      <c r="AO45" s="128" t="str">
        <f ca="1">IF(ISERROR(((VLOOKUP(AD45,'X2'!$B:$AZ,43,FALSE))))=TRUE," ",(((VLOOKUP(AD45,'X2'!$B:$AZ,43,FALSE)))))</f>
        <v xml:space="preserve"> </v>
      </c>
      <c r="AP45" s="128" t="str">
        <f ca="1">IF(ISERROR(((VLOOKUP(AD45,'X2'!$B:$AZ,15,FALSE))))=TRUE," ",(((VLOOKUP(AD45,'X2'!$B:$AZ,15,FALSE)))))</f>
        <v xml:space="preserve"> </v>
      </c>
      <c r="AQ45" s="128" t="str">
        <f ca="1">IF(ISERROR(((VLOOKUP(AD45,'X2'!$B:$AZ,14,FALSE))))=TRUE," ",(((VLOOKUP(AD45,'X2'!$B:$AZ,14,FALSE)))))</f>
        <v xml:space="preserve"> </v>
      </c>
      <c r="AR45" s="128" t="str">
        <f ca="1">IF(ISERROR(((VLOOKUP(AD45,'X3'!$B:$AO,6,FALSE))/(VLOOKUP(AD45,'X3'!$B:$AO,7,FALSE))-1))=TRUE," ",(((VLOOKUP(AD45,'X3'!$B:$AO,6,FALSE))/(VLOOKUP(AD45,'X3'!$B:$AO,7,FALSE))-1)))</f>
        <v xml:space="preserve"> </v>
      </c>
      <c r="AS45" s="128" t="str">
        <f ca="1">IF(ISERROR((((VLOOKUP(AD45,'X3'!$B:$G,2,FALSE))-(VLOOKUP(AD45,'X3'!$B:$G,3,FALSE)))*100)/(VLOOKUP(AD45,'X3'!$B:$G,5,FALSE)))=TRUE," ",((((VLOOKUP(AD45,'X3'!$B:$G,2,FALSE))-(VLOOKUP(AD45,'X3'!$B:$G,3,FALSE)))*100)/(VLOOKUP(AD45,'X3'!$B:$G,5,FALSE))))</f>
        <v xml:space="preserve"> </v>
      </c>
      <c r="AT45" s="128" t="str">
        <f ca="1">IF(ISERROR(((VLOOKUP(AD45,'X3'!$B:$AZ,42,FALSE))))=TRUE," ",(((VLOOKUP(AD45,'X3'!$B:$AZ,42,FALSE)))))</f>
        <v xml:space="preserve"> </v>
      </c>
      <c r="AU45" s="128" t="str">
        <f ca="1">IF(ISERROR(((VLOOKUP(AD45,'X3'!$B:$AZ,43,FALSE))))=TRUE," ",(((VLOOKUP(AD45,'X3'!$B:$AZ,43,FALSE)))))</f>
        <v xml:space="preserve"> </v>
      </c>
      <c r="AV45" s="128" t="str">
        <f ca="1">IF(ISERROR(((VLOOKUP(AD45,'X3'!$B:$AZ,15,FALSE))))=TRUE," ",(((VLOOKUP(AD45,'X3'!$B:$AZ,15,FALSE)))))</f>
        <v xml:space="preserve"> </v>
      </c>
      <c r="AW45" s="128" t="str">
        <f ca="1">IF(ISERROR(((VLOOKUP(AD45,'X3'!$B:$AZ,14,FALSE))))=TRUE," ",(((VLOOKUP(AD45,'X3'!$B:$AZ,14,FALSE)))))</f>
        <v xml:space="preserve"> </v>
      </c>
      <c r="AX45" s="128" t="str">
        <f ca="1">IF(ISERROR(((VLOOKUP(AD45,'X4'!$B:$AO,6,FALSE))/(VLOOKUP(AD45,'X4'!$B:$AO,7,FALSE))-1))=TRUE," ",(((VLOOKUP(AD45,'X4'!$B:$AO,6,FALSE))/(VLOOKUP(AD45,'X4'!$B:$AO,7,FALSE))-1)))</f>
        <v xml:space="preserve"> </v>
      </c>
      <c r="AY45" s="128" t="str">
        <f ca="1">IF(ISERROR((((VLOOKUP(AD45,'X4'!$B:$G,2,FALSE))-(VLOOKUP(AD45,'X4'!$B:$G,3,FALSE)))*100)/(VLOOKUP(AD45,'X4'!$B:$G,5,FALSE)))=TRUE," ",((((VLOOKUP(AD45,'X4'!$B:$G,2,FALSE))-(VLOOKUP(AD45,'X4'!$B:$G,3,FALSE)))*100)/(VLOOKUP(AD45,'X4'!$B:$G,5,FALSE))))</f>
        <v xml:space="preserve"> </v>
      </c>
      <c r="AZ45" s="128" t="str">
        <f ca="1">IF(ISERROR(((VLOOKUP(AD45,'X4'!$B:$AZ,42,FALSE))))=TRUE," ",(((VLOOKUP(AD45,'X4'!$B:$AZ,42,FALSE)))))</f>
        <v xml:space="preserve"> </v>
      </c>
      <c r="BA45" s="128" t="str">
        <f ca="1">IF(ISERROR(((VLOOKUP(AD45,'X4'!$B:$AZ,43,FALSE))))=TRUE," ",(((VLOOKUP(AD45,'X4'!$B:$AZ,43,FALSE)))))</f>
        <v xml:space="preserve"> </v>
      </c>
      <c r="BB45" s="128" t="str">
        <f ca="1">IF(ISERROR(((VLOOKUP(AD45,'X4'!$B:$AZ,15,FALSE))))=TRUE," ",(((VLOOKUP(AD45,'X4'!$B:$AZ,15,FALSE)))))</f>
        <v xml:space="preserve"> </v>
      </c>
      <c r="BC45" s="128" t="str">
        <f ca="1">IF(ISERROR(((VLOOKUP(AD45,'X4'!$B:$AZ,14,FALSE))))=TRUE," ",(((VLOOKUP(AD45,'X4'!$B:$AZ,14,FALSE)))))</f>
        <v xml:space="preserve"> </v>
      </c>
      <c r="BD45" s="128" t="str">
        <f ca="1">IF(ISERROR(((VLOOKUP(AD45,'X5'!$B:$AO,6,FALSE))/(VLOOKUP(AD45,'X5'!$B:$AO,7,FALSE))-1))=TRUE," ",(((VLOOKUP(AD45,'X5'!$B:$AO,6,FALSE))/(VLOOKUP(AD45,'X5'!$B:$AO,7,FALSE))-1)))</f>
        <v xml:space="preserve"> </v>
      </c>
      <c r="BE45" s="128" t="str">
        <f ca="1">IF(ISERROR((((VLOOKUP(AD45,'X5'!$B:$G,2,FALSE))-(VLOOKUP(AD45,'X5'!$B:$G,3,FALSE)))*100)/(VLOOKUP(AD45,'X5'!$B:$G,5,FALSE)))=TRUE," ",((((VLOOKUP(AD45,'X5'!$B:$G,2,FALSE))-(VLOOKUP(AD45,'X5'!$B:$G,3,FALSE)))*100)/(VLOOKUP(AD45,'X5'!$B:$G,5,FALSE))))</f>
        <v xml:space="preserve"> </v>
      </c>
      <c r="BF45" s="128" t="str">
        <f ca="1">IF(ISERROR(((VLOOKUP(AD45,'X5'!$B:$AZ,42,FALSE))))=TRUE," ",(((VLOOKUP(AD45,'X5'!$B:$AZ,42,FALSE)))))</f>
        <v xml:space="preserve"> </v>
      </c>
      <c r="BG45" s="128" t="str">
        <f ca="1">IF(ISERROR(((VLOOKUP(AD45,'X5'!$B:$AZ,43,FALSE))))=TRUE," ",(((VLOOKUP(AD45,'X5'!$B:$AZ,43,FALSE)))))</f>
        <v xml:space="preserve"> </v>
      </c>
      <c r="BH45" s="128" t="str">
        <f ca="1">IF(ISERROR(((VLOOKUP(AD45,'X5'!$B:$AZ,15,FALSE))))=TRUE," ",(((VLOOKUP(AD45,'X5'!$B:$AZ,15,FALSE)))))</f>
        <v xml:space="preserve"> </v>
      </c>
      <c r="BI45" s="128" t="str">
        <f ca="1">IF(ISERROR(((VLOOKUP(AD45,'X5'!$B:$AZ,14,FALSE))))=TRUE," ",(((VLOOKUP(AD45,'X5'!$B:$AZ,14,FALSE)))))</f>
        <v xml:space="preserve"> </v>
      </c>
      <c r="BJ45" s="128" t="str">
        <f ca="1">IF(ISERROR(((VLOOKUP(AD45,'X6'!$B:$AO,6,FALSE))/(VLOOKUP(AD45,'X6'!$B:$AO,7,FALSE))-1))=TRUE," ",(((VLOOKUP(AD45,'X6'!$B:$AO,6,FALSE))/(VLOOKUP(AD45,'X6'!$B:$AO,7,FALSE))-1)))</f>
        <v xml:space="preserve"> </v>
      </c>
      <c r="BK45" s="128" t="str">
        <f ca="1">IF(ISERROR((((VLOOKUP(AD45,'X6'!$B:$G,2,FALSE))-(VLOOKUP(AD45,'X6'!$B:$G,3,FALSE)))*100)/(VLOOKUP(AD45,'X6'!$B:$G,5,FALSE)))=TRUE," ",((((VLOOKUP(AD45,'X6'!$B:$G,2,FALSE))-(VLOOKUP(AD45,'X6'!$B:$G,3,FALSE)))*100)/(VLOOKUP(AD45,'X6'!$B:$G,5,FALSE))))</f>
        <v xml:space="preserve"> </v>
      </c>
      <c r="BL45" s="128" t="str">
        <f ca="1">IF(ISERROR(((VLOOKUP(AD45,'X6'!$B:$AZ,42,FALSE))))=TRUE," ",(((VLOOKUP(AD45,'X6'!$B:$AZ,42,FALSE)))))</f>
        <v xml:space="preserve"> </v>
      </c>
      <c r="BM45" s="128" t="str">
        <f ca="1">IF(ISERROR(((VLOOKUP(AD45,'X6'!$B:$AZ,43,FALSE))))=TRUE," ",(((VLOOKUP(AD45,'X6'!$B:$AZ,43,FALSE)))))</f>
        <v xml:space="preserve"> </v>
      </c>
      <c r="BN45" s="128" t="str">
        <f ca="1">IF(ISERROR(((VLOOKUP(AD45,'X6'!$B:$AZ,15,FALSE))))=TRUE," ",(((VLOOKUP(AD45,'X6'!$B:$AZ,15,FALSE)))))</f>
        <v xml:space="preserve"> </v>
      </c>
      <c r="BO45" s="128" t="str">
        <f ca="1">IF(ISERROR(((VLOOKUP(AD45,'X6'!$B:$AZ,14,FALSE))))=TRUE," ",(((VLOOKUP(AD45,'X6'!$B:$AZ,14,FALSE)))))</f>
        <v xml:space="preserve"> </v>
      </c>
    </row>
    <row r="46" spans="1:67" ht="14.1" customHeight="1" x14ac:dyDescent="0.2">
      <c r="A46" s="179"/>
      <c r="B46" s="129"/>
      <c r="C46" s="130"/>
      <c r="D46" s="130"/>
      <c r="E46" s="130"/>
      <c r="F46" s="130"/>
      <c r="G46" s="130"/>
      <c r="H46" s="130"/>
      <c r="I46" s="131" t="s">
        <v>830</v>
      </c>
      <c r="J46" s="132"/>
      <c r="K46" s="133"/>
      <c r="L46" s="131" t="s">
        <v>831</v>
      </c>
      <c r="M46" s="132"/>
      <c r="N46" s="133"/>
      <c r="O46" s="131" t="s">
        <v>832</v>
      </c>
      <c r="P46" s="132"/>
      <c r="Q46" s="133"/>
      <c r="R46" s="130" t="s">
        <v>881</v>
      </c>
      <c r="S46" s="129"/>
      <c r="V46" s="46"/>
      <c r="W46" s="46">
        <f>W45+1</f>
        <v>3</v>
      </c>
      <c r="X46" s="46"/>
      <c r="Y46" s="134">
        <f>IF($Z$41="A",(Y45+$Z$42),IF($Z$41="B",0,Y45+$AE$43))</f>
        <v>0</v>
      </c>
      <c r="Z46" s="135" t="s">
        <v>162</v>
      </c>
      <c r="AB46" s="42">
        <f t="shared" ref="AB46:AB80" si="13">IF(AD46="",2,1)</f>
        <v>1</v>
      </c>
      <c r="AC46" s="42">
        <f>AC45+1</f>
        <v>2</v>
      </c>
      <c r="AD46" s="126" t="str">
        <f>(IF((OR($AD$44=$AC$26,$AD$44=$AC$32,$AD$44=$AC$14,$AD$44=$AC$20,$AD$44=$AC$2,$AD$44=$AC$8))=TRUE,(Alf!F6),IF((OR($AD$44=$AC$27,$AD$44=$AC$33,$AD$44=$AC$15,$AD$44=$AC$21,$AD$44=$AC$3,$AD$44=$AC$9))=TRUE,(Alf!F46),IF(OR($AD$44=$AC$28,$AD$44=$AC$34,$AD$44=$AC$16,$AD$44=$AC$22,$AD$44=$AC$4,$AD$44=$AC$10)=TRUE,(Alf!F85),IF((OR($AD$44=$AC$29,$AD$44=$AC$35,$AD$44=$AC$17,$AD$44=$AC$23,$AD$44=$AC$5,$AD$44=$AC$11))=TRUE,(Alf!F123),IF((OR($AD$44=$AC$30,$AD$44=$AC$36,$AD$44=$AC$18,$AD$44=$AC$24,$AD$44=$AC$6,$AD$44=$AC$12))=TRUE,(Alf!F161),IF((OR($AD$44=$AC$31,$AD$44=$AC$37,$AD$44=$AC$19,$AD$44=$AC$25,$AD$44=$AC$7,$AD$44=$AC$13))=TRUE,(Alf!F200),"B")))))))</f>
        <v>CCOLA TI Equity</v>
      </c>
      <c r="AE46" s="127">
        <f t="shared" ref="AE46:AE80" si="14">IF(ISERROR((HLOOKUP($AD$44,$AF$44:$BO$80,W46,FALSE)))=TRUE," ",((HLOOKUP($AD$44,$AF$44:$BO$80,W46,FALSE))))</f>
        <v>4.2413949275362324</v>
      </c>
      <c r="AF46" s="128">
        <f>IF(ISERROR(((VLOOKUP(AD46,'X1'!$B:$AO,6,FALSE))/(VLOOKUP(AD46,'X1'!$B:$AO,7,FALSE))-1))=TRUE," ",(((VLOOKUP(AD46,'X1'!$B:$AO,6,FALSE))/(VLOOKUP(AD46,'X1'!$B:$AO,7,FALSE))-1)))</f>
        <v>8.5371383722277816E-2</v>
      </c>
      <c r="AG46" s="128">
        <f>IF(ISERROR((((VLOOKUP(AD46,'X1'!$B:$G,2,FALSE))-(VLOOKUP(AD46,'X1'!$B:$G,3,FALSE)))*100)/(VLOOKUP(AD46,'X1'!$B:$G,5,FALSE)))=TRUE," ",((((VLOOKUP(AD46,'X1'!$B:$G,2,FALSE))-(VLOOKUP(AD46,'X1'!$B:$G,3,FALSE)))*100)/(VLOOKUP(AD46,'X1'!$B:$G,5,FALSE))))</f>
        <v>63.157894736842103</v>
      </c>
      <c r="AH46" s="128">
        <f>IF(ISERROR(((VLOOKUP(AD46,'X1'!$B:$AZ,42,FALSE))))=TRUE," ",(((VLOOKUP(AD46,'X1'!$B:$AZ,42,FALSE)))))</f>
        <v>-122.27111881869193</v>
      </c>
      <c r="AI46" s="128">
        <f>IF(ISERROR(((VLOOKUP(AD46,'X1'!$B:$AZ,43,FALSE))))=TRUE," ",(((VLOOKUP(AD46,'X1'!$B:$AZ,43,FALSE)))))</f>
        <v>-30.896277233210778</v>
      </c>
      <c r="AJ46" s="128">
        <f>IF(ISERROR(((VLOOKUP(AD46,'X1'!$B:$AZ,15,FALSE))))=TRUE," ",(((VLOOKUP(AD46,'X1'!$B:$AZ,15,FALSE)))))</f>
        <v>4.2413949275362324</v>
      </c>
      <c r="AK46" s="128">
        <f>IF(ISERROR(((VLOOKUP(AD46,'X1'!$B:$AZ,14,FALSE))))=TRUE," ",(((VLOOKUP(AD46,'X1'!$B:$AZ,14,FALSE)))))</f>
        <v>149.92187500000003</v>
      </c>
      <c r="AL46" s="128" t="str">
        <f ca="1">IF(ISERROR(((VLOOKUP(AD46,'X2'!$B:$AO,6,FALSE))/(VLOOKUP(AD46,'X2'!$B:$AO,7,FALSE))-1))=TRUE," ",(((VLOOKUP(AD46,'X2'!$B:$AO,6,FALSE))/(VLOOKUP(AD46,'X2'!$B:$AO,7,FALSE))-1)))</f>
        <v xml:space="preserve"> </v>
      </c>
      <c r="AM46" s="128" t="str">
        <f ca="1">IF(ISERROR((((VLOOKUP(AD46,'X2'!$B:$G,2,FALSE))-(VLOOKUP(AD46,'X2'!$B:$G,3,FALSE)))*100)/(VLOOKUP(AD46,'X2'!$B:$G,5,FALSE)))=TRUE," ",((((VLOOKUP(AD46,'X2'!$B:$G,2,FALSE))-(VLOOKUP(AD46,'X2'!$B:$G,3,FALSE)))*100)/(VLOOKUP(AD46,'X2'!$B:$G,5,FALSE))))</f>
        <v xml:space="preserve"> </v>
      </c>
      <c r="AN46" s="128" t="str">
        <f ca="1">IF(ISERROR(((VLOOKUP(AD46,'X2'!$B:$AZ,42,FALSE))))=TRUE," ",(((VLOOKUP(AD46,'X2'!$B:$AZ,42,FALSE)))))</f>
        <v xml:space="preserve"> </v>
      </c>
      <c r="AO46" s="128" t="str">
        <f ca="1">IF(ISERROR(((VLOOKUP(AD46,'X2'!$B:$AZ,43,FALSE))))=TRUE," ",(((VLOOKUP(AD46,'X2'!$B:$AZ,43,FALSE)))))</f>
        <v xml:space="preserve"> </v>
      </c>
      <c r="AP46" s="128" t="str">
        <f ca="1">IF(ISERROR(((VLOOKUP(AD46,'X2'!$B:$AZ,15,FALSE))))=TRUE," ",(((VLOOKUP(AD46,'X2'!$B:$AZ,15,FALSE)))))</f>
        <v xml:space="preserve"> </v>
      </c>
      <c r="AQ46" s="128" t="str">
        <f ca="1">IF(ISERROR(((VLOOKUP(AD46,'X2'!$B:$AZ,14,FALSE))))=TRUE," ",(((VLOOKUP(AD46,'X2'!$B:$AZ,14,FALSE)))))</f>
        <v xml:space="preserve"> </v>
      </c>
      <c r="AR46" s="128" t="str">
        <f ca="1">IF(ISERROR(((VLOOKUP(AD46,'X3'!$B:$AO,6,FALSE))/(VLOOKUP(AD46,'X3'!$B:$AO,7,FALSE))-1))=TRUE," ",(((VLOOKUP(AD46,'X3'!$B:$AO,6,FALSE))/(VLOOKUP(AD46,'X3'!$B:$AO,7,FALSE))-1)))</f>
        <v xml:space="preserve"> </v>
      </c>
      <c r="AS46" s="128" t="str">
        <f ca="1">IF(ISERROR((((VLOOKUP(AD46,'X3'!$B:$G,2,FALSE))-(VLOOKUP(AD46,'X3'!$B:$G,3,FALSE)))*100)/(VLOOKUP(AD46,'X3'!$B:$G,5,FALSE)))=TRUE," ",((((VLOOKUP(AD46,'X3'!$B:$G,2,FALSE))-(VLOOKUP(AD46,'X3'!$B:$G,3,FALSE)))*100)/(VLOOKUP(AD46,'X3'!$B:$G,5,FALSE))))</f>
        <v xml:space="preserve"> </v>
      </c>
      <c r="AT46" s="128" t="str">
        <f ca="1">IF(ISERROR(((VLOOKUP(AD46,'X3'!$B:$AZ,42,FALSE))))=TRUE," ",(((VLOOKUP(AD46,'X3'!$B:$AZ,42,FALSE)))))</f>
        <v xml:space="preserve"> </v>
      </c>
      <c r="AU46" s="128" t="str">
        <f ca="1">IF(ISERROR(((VLOOKUP(AD46,'X3'!$B:$AZ,43,FALSE))))=TRUE," ",(((VLOOKUP(AD46,'X3'!$B:$AZ,43,FALSE)))))</f>
        <v xml:space="preserve"> </v>
      </c>
      <c r="AV46" s="128" t="str">
        <f ca="1">IF(ISERROR(((VLOOKUP(AD46,'X3'!$B:$AZ,15,FALSE))))=TRUE," ",(((VLOOKUP(AD46,'X3'!$B:$AZ,15,FALSE)))))</f>
        <v xml:space="preserve"> </v>
      </c>
      <c r="AW46" s="128" t="str">
        <f ca="1">IF(ISERROR(((VLOOKUP(AD46,'X3'!$B:$AZ,14,FALSE))))=TRUE," ",(((VLOOKUP(AD46,'X3'!$B:$AZ,14,FALSE)))))</f>
        <v xml:space="preserve"> </v>
      </c>
      <c r="AX46" s="128" t="str">
        <f ca="1">IF(ISERROR(((VLOOKUP(AD46,'X4'!$B:$AO,6,FALSE))/(VLOOKUP(AD46,'X4'!$B:$AO,7,FALSE))-1))=TRUE," ",(((VLOOKUP(AD46,'X4'!$B:$AO,6,FALSE))/(VLOOKUP(AD46,'X4'!$B:$AO,7,FALSE))-1)))</f>
        <v xml:space="preserve"> </v>
      </c>
      <c r="AY46" s="128" t="str">
        <f ca="1">IF(ISERROR((((VLOOKUP(AD46,'X4'!$B:$G,2,FALSE))-(VLOOKUP(AD46,'X4'!$B:$G,3,FALSE)))*100)/(VLOOKUP(AD46,'X4'!$B:$G,5,FALSE)))=TRUE," ",((((VLOOKUP(AD46,'X4'!$B:$G,2,FALSE))-(VLOOKUP(AD46,'X4'!$B:$G,3,FALSE)))*100)/(VLOOKUP(AD46,'X4'!$B:$G,5,FALSE))))</f>
        <v xml:space="preserve"> </v>
      </c>
      <c r="AZ46" s="128" t="str">
        <f ca="1">IF(ISERROR(((VLOOKUP(AD46,'X4'!$B:$AZ,42,FALSE))))=TRUE," ",(((VLOOKUP(AD46,'X4'!$B:$AZ,42,FALSE)))))</f>
        <v xml:space="preserve"> </v>
      </c>
      <c r="BA46" s="128" t="str">
        <f ca="1">IF(ISERROR(((VLOOKUP(AD46,'X4'!$B:$AZ,43,FALSE))))=TRUE," ",(((VLOOKUP(AD46,'X4'!$B:$AZ,43,FALSE)))))</f>
        <v xml:space="preserve"> </v>
      </c>
      <c r="BB46" s="128" t="str">
        <f ca="1">IF(ISERROR(((VLOOKUP(AD46,'X4'!$B:$AZ,15,FALSE))))=TRUE," ",(((VLOOKUP(AD46,'X4'!$B:$AZ,15,FALSE)))))</f>
        <v xml:space="preserve"> </v>
      </c>
      <c r="BC46" s="128" t="str">
        <f ca="1">IF(ISERROR(((VLOOKUP(AD46,'X4'!$B:$AZ,14,FALSE))))=TRUE," ",(((VLOOKUP(AD46,'X4'!$B:$AZ,14,FALSE)))))</f>
        <v xml:space="preserve"> </v>
      </c>
      <c r="BD46" s="128" t="str">
        <f ca="1">IF(ISERROR(((VLOOKUP(AD46,'X5'!$B:$AO,6,FALSE))/(VLOOKUP(AD46,'X5'!$B:$AO,7,FALSE))-1))=TRUE," ",(((VLOOKUP(AD46,'X5'!$B:$AO,6,FALSE))/(VLOOKUP(AD46,'X5'!$B:$AO,7,FALSE))-1)))</f>
        <v xml:space="preserve"> </v>
      </c>
      <c r="BE46" s="128" t="str">
        <f ca="1">IF(ISERROR((((VLOOKUP(AD46,'X5'!$B:$G,2,FALSE))-(VLOOKUP(AD46,'X5'!$B:$G,3,FALSE)))*100)/(VLOOKUP(AD46,'X5'!$B:$G,5,FALSE)))=TRUE," ",((((VLOOKUP(AD46,'X5'!$B:$G,2,FALSE))-(VLOOKUP(AD46,'X5'!$B:$G,3,FALSE)))*100)/(VLOOKUP(AD46,'X5'!$B:$G,5,FALSE))))</f>
        <v xml:space="preserve"> </v>
      </c>
      <c r="BF46" s="128" t="str">
        <f ca="1">IF(ISERROR(((VLOOKUP(AD46,'X5'!$B:$AZ,42,FALSE))))=TRUE," ",(((VLOOKUP(AD46,'X5'!$B:$AZ,42,FALSE)))))</f>
        <v xml:space="preserve"> </v>
      </c>
      <c r="BG46" s="128" t="str">
        <f ca="1">IF(ISERROR(((VLOOKUP(AD46,'X5'!$B:$AZ,43,FALSE))))=TRUE," ",(((VLOOKUP(AD46,'X5'!$B:$AZ,43,FALSE)))))</f>
        <v xml:space="preserve"> </v>
      </c>
      <c r="BH46" s="128" t="str">
        <f ca="1">IF(ISERROR(((VLOOKUP(AD46,'X5'!$B:$AZ,15,FALSE))))=TRUE," ",(((VLOOKUP(AD46,'X5'!$B:$AZ,15,FALSE)))))</f>
        <v xml:space="preserve"> </v>
      </c>
      <c r="BI46" s="128" t="str">
        <f ca="1">IF(ISERROR(((VLOOKUP(AD46,'X5'!$B:$AZ,14,FALSE))))=TRUE," ",(((VLOOKUP(AD46,'X5'!$B:$AZ,14,FALSE)))))</f>
        <v xml:space="preserve"> </v>
      </c>
      <c r="BJ46" s="128" t="str">
        <f ca="1">IF(ISERROR(((VLOOKUP(AD46,'X6'!$B:$AO,6,FALSE))/(VLOOKUP(AD46,'X6'!$B:$AO,7,FALSE))-1))=TRUE," ",(((VLOOKUP(AD46,'X6'!$B:$AO,6,FALSE))/(VLOOKUP(AD46,'X6'!$B:$AO,7,FALSE))-1)))</f>
        <v xml:space="preserve"> </v>
      </c>
      <c r="BK46" s="128" t="str">
        <f ca="1">IF(ISERROR((((VLOOKUP(AD46,'X6'!$B:$G,2,FALSE))-(VLOOKUP(AD46,'X6'!$B:$G,3,FALSE)))*100)/(VLOOKUP(AD46,'X6'!$B:$G,5,FALSE)))=TRUE," ",((((VLOOKUP(AD46,'X6'!$B:$G,2,FALSE))-(VLOOKUP(AD46,'X6'!$B:$G,3,FALSE)))*100)/(VLOOKUP(AD46,'X6'!$B:$G,5,FALSE))))</f>
        <v xml:space="preserve"> </v>
      </c>
      <c r="BL46" s="128" t="str">
        <f ca="1">IF(ISERROR(((VLOOKUP(AD46,'X6'!$B:$AZ,42,FALSE))))=TRUE," ",(((VLOOKUP(AD46,'X6'!$B:$AZ,42,FALSE)))))</f>
        <v xml:space="preserve"> </v>
      </c>
      <c r="BM46" s="128" t="str">
        <f ca="1">IF(ISERROR(((VLOOKUP(AD46,'X6'!$B:$AZ,43,FALSE))))=TRUE," ",(((VLOOKUP(AD46,'X6'!$B:$AZ,43,FALSE)))))</f>
        <v xml:space="preserve"> </v>
      </c>
      <c r="BN46" s="128" t="str">
        <f ca="1">IF(ISERROR(((VLOOKUP(AD46,'X6'!$B:$AZ,15,FALSE))))=TRUE," ",(((VLOOKUP(AD46,'X6'!$B:$AZ,15,FALSE)))))</f>
        <v xml:space="preserve"> </v>
      </c>
      <c r="BO46" s="128" t="str">
        <f ca="1">IF(ISERROR(((VLOOKUP(AD46,'X6'!$B:$AZ,14,FALSE))))=TRUE," ",(((VLOOKUP(AD46,'X6'!$B:$AZ,14,FALSE)))))</f>
        <v xml:space="preserve"> </v>
      </c>
    </row>
    <row r="47" spans="1:67" ht="14.1" customHeight="1" x14ac:dyDescent="0.2">
      <c r="B47" s="129" t="s">
        <v>119</v>
      </c>
      <c r="C47" s="130" t="s">
        <v>840</v>
      </c>
      <c r="D47" s="130" t="s">
        <v>122</v>
      </c>
      <c r="E47" s="130" t="s">
        <v>120</v>
      </c>
      <c r="F47" s="130" t="s">
        <v>121</v>
      </c>
      <c r="G47" s="130" t="s">
        <v>861</v>
      </c>
      <c r="H47" s="130" t="s">
        <v>1194</v>
      </c>
      <c r="I47" s="178" t="s">
        <v>140</v>
      </c>
      <c r="J47" s="178" t="s">
        <v>9</v>
      </c>
      <c r="K47" s="178" t="s">
        <v>836</v>
      </c>
      <c r="L47" s="178" t="s">
        <v>878</v>
      </c>
      <c r="M47" s="178" t="s">
        <v>881</v>
      </c>
      <c r="N47" s="178" t="s">
        <v>123</v>
      </c>
      <c r="O47" s="178" t="s">
        <v>878</v>
      </c>
      <c r="P47" s="178" t="s">
        <v>881</v>
      </c>
      <c r="Q47" s="178" t="s">
        <v>123</v>
      </c>
      <c r="R47" s="172" t="s">
        <v>149</v>
      </c>
      <c r="S47" s="129" t="s">
        <v>175</v>
      </c>
      <c r="V47" s="46"/>
      <c r="W47" s="46">
        <f t="shared" ref="W47:W80" si="15">W46+1</f>
        <v>4</v>
      </c>
      <c r="X47" s="46"/>
      <c r="Y47" s="134">
        <f t="shared" ref="Y47:Y61" si="16">IF($Z$41="A",(Y46+$Z$42),IF($Z$41="B",0,Y46+$AE$43))</f>
        <v>0</v>
      </c>
      <c r="Z47" s="136" t="s">
        <v>162</v>
      </c>
      <c r="AB47" s="42">
        <f t="shared" si="13"/>
        <v>1</v>
      </c>
      <c r="AC47" s="42">
        <f t="shared" ref="AC47:AC80" si="17">AC46+1</f>
        <v>3</v>
      </c>
      <c r="AD47" s="126" t="str">
        <f>(IF((OR($AD$44=$AC$26,$AD$44=$AC$32,$AD$44=$AC$14,$AD$44=$AC$20,$AD$44=$AC$2,$AD$44=$AC$8))=TRUE,(Alf!F7),IF((OR($AD$44=$AC$27,$AD$44=$AC$33,$AD$44=$AC$15,$AD$44=$AC$21,$AD$44=$AC$3,$AD$44=$AC$9))=TRUE,(Alf!F47),IF(OR($AD$44=$AC$28,$AD$44=$AC$34,$AD$44=$AC$16,$AD$44=$AC$22,$AD$44=$AC$4,$AD$44=$AC$10)=TRUE,(Alf!F86),IF((OR($AD$44=$AC$29,$AD$44=$AC$35,$AD$44=$AC$17,$AD$44=$AC$23,$AD$44=$AC$5,$AD$44=$AC$11))=TRUE,(Alf!F124),IF((OR($AD$44=$AC$30,$AD$44=$AC$36,$AD$44=$AC$18,$AD$44=$AC$24,$AD$44=$AC$6,$AD$44=$AC$12))=TRUE,(Alf!F162),IF((OR($AD$44=$AC$31,$AD$44=$AC$37,$AD$44=$AC$19,$AD$44=$AC$25,$AD$44=$AC$7,$AD$44=$AC$13))=TRUE,(Alf!F201),"B")))))))</f>
        <v>ENJSA TI Equity</v>
      </c>
      <c r="AE47" s="127">
        <f t="shared" si="14"/>
        <v>8.2496940024479812</v>
      </c>
      <c r="AF47" s="128">
        <f>IF(ISERROR(((VLOOKUP(AD47,'X1'!$B:$AO,6,FALSE))/(VLOOKUP(AD47,'X1'!$B:$AO,7,FALSE))-1))=TRUE," ",(((VLOOKUP(AD47,'X1'!$B:$AO,6,FALSE))/(VLOOKUP(AD47,'X1'!$B:$AO,7,FALSE))-1)))</f>
        <v>0.13219094247246033</v>
      </c>
      <c r="AG47" s="128">
        <f>IF(ISERROR((((VLOOKUP(AD47,'X1'!$B:$G,2,FALSE))-(VLOOKUP(AD47,'X1'!$B:$G,3,FALSE)))*100)/(VLOOKUP(AD47,'X1'!$B:$G,5,FALSE)))=TRUE," ",((((VLOOKUP(AD47,'X1'!$B:$G,2,FALSE))-(VLOOKUP(AD47,'X1'!$B:$G,3,FALSE)))*100)/(VLOOKUP(AD47,'X1'!$B:$G,5,FALSE))))</f>
        <v>83.333333333333329</v>
      </c>
      <c r="AH47" s="128">
        <f>IF(ISERROR(((VLOOKUP(AD47,'X1'!$B:$AZ,42,FALSE))))=TRUE," ",(((VLOOKUP(AD47,'X1'!$B:$AZ,42,FALSE)))))</f>
        <v>-49.828955366154879</v>
      </c>
      <c r="AI47" s="128">
        <f>IF(ISERROR(((VLOOKUP(AD47,'X1'!$B:$AZ,43,FALSE))))=TRUE," ",(((VLOOKUP(AD47,'X1'!$B:$AZ,43,FALSE)))))</f>
        <v>6.441775242919368</v>
      </c>
      <c r="AJ47" s="128">
        <f>IF(ISERROR(((VLOOKUP(AD47,'X1'!$B:$AZ,15,FALSE))))=TRUE," ",(((VLOOKUP(AD47,'X1'!$B:$AZ,15,FALSE)))))</f>
        <v>8.2496940024479812</v>
      </c>
      <c r="AK47" s="128">
        <f>IF(ISERROR(((VLOOKUP(AD47,'X1'!$B:$AZ,14,FALSE))))=TRUE," ",(((VLOOKUP(AD47,'X1'!$B:$AZ,14,FALSE)))))</f>
        <v>25.485714285714295</v>
      </c>
      <c r="AL47" s="128" t="str">
        <f ca="1">IF(ISERROR(((VLOOKUP(AD47,'X2'!$B:$AO,6,FALSE))/(VLOOKUP(AD47,'X2'!$B:$AO,7,FALSE))-1))=TRUE," ",(((VLOOKUP(AD47,'X2'!$B:$AO,6,FALSE))/(VLOOKUP(AD47,'X2'!$B:$AO,7,FALSE))-1)))</f>
        <v xml:space="preserve"> </v>
      </c>
      <c r="AM47" s="128" t="str">
        <f ca="1">IF(ISERROR((((VLOOKUP(AD47,'X2'!$B:$G,2,FALSE))-(VLOOKUP(AD47,'X2'!$B:$G,3,FALSE)))*100)/(VLOOKUP(AD47,'X2'!$B:$G,5,FALSE)))=TRUE," ",((((VLOOKUP(AD47,'X2'!$B:$G,2,FALSE))-(VLOOKUP(AD47,'X2'!$B:$G,3,FALSE)))*100)/(VLOOKUP(AD47,'X2'!$B:$G,5,FALSE))))</f>
        <v xml:space="preserve"> </v>
      </c>
      <c r="AN47" s="128" t="str">
        <f ca="1">IF(ISERROR(((VLOOKUP(AD47,'X2'!$B:$AZ,42,FALSE))))=TRUE," ",(((VLOOKUP(AD47,'X2'!$B:$AZ,42,FALSE)))))</f>
        <v xml:space="preserve"> </v>
      </c>
      <c r="AO47" s="128" t="str">
        <f ca="1">IF(ISERROR(((VLOOKUP(AD47,'X2'!$B:$AZ,43,FALSE))))=TRUE," ",(((VLOOKUP(AD47,'X2'!$B:$AZ,43,FALSE)))))</f>
        <v xml:space="preserve"> </v>
      </c>
      <c r="AP47" s="128" t="str">
        <f ca="1">IF(ISERROR(((VLOOKUP(AD47,'X2'!$B:$AZ,15,FALSE))))=TRUE," ",(((VLOOKUP(AD47,'X2'!$B:$AZ,15,FALSE)))))</f>
        <v xml:space="preserve"> </v>
      </c>
      <c r="AQ47" s="128" t="str">
        <f ca="1">IF(ISERROR(((VLOOKUP(AD47,'X2'!$B:$AZ,14,FALSE))))=TRUE," ",(((VLOOKUP(AD47,'X2'!$B:$AZ,14,FALSE)))))</f>
        <v xml:space="preserve"> </v>
      </c>
      <c r="AR47" s="128" t="str">
        <f ca="1">IF(ISERROR(((VLOOKUP(AD47,'X3'!$B:$AO,6,FALSE))/(VLOOKUP(AD47,'X3'!$B:$AO,7,FALSE))-1))=TRUE," ",(((VLOOKUP(AD47,'X3'!$B:$AO,6,FALSE))/(VLOOKUP(AD47,'X3'!$B:$AO,7,FALSE))-1)))</f>
        <v xml:space="preserve"> </v>
      </c>
      <c r="AS47" s="128" t="str">
        <f ca="1">IF(ISERROR((((VLOOKUP(AD47,'X3'!$B:$G,2,FALSE))-(VLOOKUP(AD47,'X3'!$B:$G,3,FALSE)))*100)/(VLOOKUP(AD47,'X3'!$B:$G,5,FALSE)))=TRUE," ",((((VLOOKUP(AD47,'X3'!$B:$G,2,FALSE))-(VLOOKUP(AD47,'X3'!$B:$G,3,FALSE)))*100)/(VLOOKUP(AD47,'X3'!$B:$G,5,FALSE))))</f>
        <v xml:space="preserve"> </v>
      </c>
      <c r="AT47" s="128" t="str">
        <f ca="1">IF(ISERROR(((VLOOKUP(AD47,'X3'!$B:$AZ,42,FALSE))))=TRUE," ",(((VLOOKUP(AD47,'X3'!$B:$AZ,42,FALSE)))))</f>
        <v xml:space="preserve"> </v>
      </c>
      <c r="AU47" s="128" t="str">
        <f ca="1">IF(ISERROR(((VLOOKUP(AD47,'X3'!$B:$AZ,43,FALSE))))=TRUE," ",(((VLOOKUP(AD47,'X3'!$B:$AZ,43,FALSE)))))</f>
        <v xml:space="preserve"> </v>
      </c>
      <c r="AV47" s="128" t="str">
        <f ca="1">IF(ISERROR(((VLOOKUP(AD47,'X3'!$B:$AZ,15,FALSE))))=TRUE," ",(((VLOOKUP(AD47,'X3'!$B:$AZ,15,FALSE)))))</f>
        <v xml:space="preserve"> </v>
      </c>
      <c r="AW47" s="128" t="str">
        <f ca="1">IF(ISERROR(((VLOOKUP(AD47,'X3'!$B:$AZ,14,FALSE))))=TRUE," ",(((VLOOKUP(AD47,'X3'!$B:$AZ,14,FALSE)))))</f>
        <v xml:space="preserve"> </v>
      </c>
      <c r="AX47" s="128" t="str">
        <f ca="1">IF(ISERROR(((VLOOKUP(AD47,'X4'!$B:$AO,6,FALSE))/(VLOOKUP(AD47,'X4'!$B:$AO,7,FALSE))-1))=TRUE," ",(((VLOOKUP(AD47,'X4'!$B:$AO,6,FALSE))/(VLOOKUP(AD47,'X4'!$B:$AO,7,FALSE))-1)))</f>
        <v xml:space="preserve"> </v>
      </c>
      <c r="AY47" s="128" t="str">
        <f ca="1">IF(ISERROR((((VLOOKUP(AD47,'X4'!$B:$G,2,FALSE))-(VLOOKUP(AD47,'X4'!$B:$G,3,FALSE)))*100)/(VLOOKUP(AD47,'X4'!$B:$G,5,FALSE)))=TRUE," ",((((VLOOKUP(AD47,'X4'!$B:$G,2,FALSE))-(VLOOKUP(AD47,'X4'!$B:$G,3,FALSE)))*100)/(VLOOKUP(AD47,'X4'!$B:$G,5,FALSE))))</f>
        <v xml:space="preserve"> </v>
      </c>
      <c r="AZ47" s="128" t="str">
        <f ca="1">IF(ISERROR(((VLOOKUP(AD47,'X4'!$B:$AZ,42,FALSE))))=TRUE," ",(((VLOOKUP(AD47,'X4'!$B:$AZ,42,FALSE)))))</f>
        <v xml:space="preserve"> </v>
      </c>
      <c r="BA47" s="128" t="str">
        <f ca="1">IF(ISERROR(((VLOOKUP(AD47,'X4'!$B:$AZ,43,FALSE))))=TRUE," ",(((VLOOKUP(AD47,'X4'!$B:$AZ,43,FALSE)))))</f>
        <v xml:space="preserve"> </v>
      </c>
      <c r="BB47" s="128" t="str">
        <f ca="1">IF(ISERROR(((VLOOKUP(AD47,'X4'!$B:$AZ,15,FALSE))))=TRUE," ",(((VLOOKUP(AD47,'X4'!$B:$AZ,15,FALSE)))))</f>
        <v xml:space="preserve"> </v>
      </c>
      <c r="BC47" s="128" t="str">
        <f ca="1">IF(ISERROR(((VLOOKUP(AD47,'X4'!$B:$AZ,14,FALSE))))=TRUE," ",(((VLOOKUP(AD47,'X4'!$B:$AZ,14,FALSE)))))</f>
        <v xml:space="preserve"> </v>
      </c>
      <c r="BD47" s="128" t="str">
        <f ca="1">IF(ISERROR(((VLOOKUP(AD47,'X5'!$B:$AO,6,FALSE))/(VLOOKUP(AD47,'X5'!$B:$AO,7,FALSE))-1))=TRUE," ",(((VLOOKUP(AD47,'X5'!$B:$AO,6,FALSE))/(VLOOKUP(AD47,'X5'!$B:$AO,7,FALSE))-1)))</f>
        <v xml:space="preserve"> </v>
      </c>
      <c r="BE47" s="128" t="str">
        <f ca="1">IF(ISERROR((((VLOOKUP(AD47,'X5'!$B:$G,2,FALSE))-(VLOOKUP(AD47,'X5'!$B:$G,3,FALSE)))*100)/(VLOOKUP(AD47,'X5'!$B:$G,5,FALSE)))=TRUE," ",((((VLOOKUP(AD47,'X5'!$B:$G,2,FALSE))-(VLOOKUP(AD47,'X5'!$B:$G,3,FALSE)))*100)/(VLOOKUP(AD47,'X5'!$B:$G,5,FALSE))))</f>
        <v xml:space="preserve"> </v>
      </c>
      <c r="BF47" s="128" t="str">
        <f ca="1">IF(ISERROR(((VLOOKUP(AD47,'X5'!$B:$AZ,42,FALSE))))=TRUE," ",(((VLOOKUP(AD47,'X5'!$B:$AZ,42,FALSE)))))</f>
        <v xml:space="preserve"> </v>
      </c>
      <c r="BG47" s="128" t="str">
        <f ca="1">IF(ISERROR(((VLOOKUP(AD47,'X5'!$B:$AZ,43,FALSE))))=TRUE," ",(((VLOOKUP(AD47,'X5'!$B:$AZ,43,FALSE)))))</f>
        <v xml:space="preserve"> </v>
      </c>
      <c r="BH47" s="128" t="str">
        <f ca="1">IF(ISERROR(((VLOOKUP(AD47,'X5'!$B:$AZ,15,FALSE))))=TRUE," ",(((VLOOKUP(AD47,'X5'!$B:$AZ,15,FALSE)))))</f>
        <v xml:space="preserve"> </v>
      </c>
      <c r="BI47" s="128" t="str">
        <f ca="1">IF(ISERROR(((VLOOKUP(AD47,'X5'!$B:$AZ,14,FALSE))))=TRUE," ",(((VLOOKUP(AD47,'X5'!$B:$AZ,14,FALSE)))))</f>
        <v xml:space="preserve"> </v>
      </c>
      <c r="BJ47" s="128" t="str">
        <f ca="1">IF(ISERROR(((VLOOKUP(AD47,'X6'!$B:$AO,6,FALSE))/(VLOOKUP(AD47,'X6'!$B:$AO,7,FALSE))-1))=TRUE," ",(((VLOOKUP(AD47,'X6'!$B:$AO,6,FALSE))/(VLOOKUP(AD47,'X6'!$B:$AO,7,FALSE))-1)))</f>
        <v xml:space="preserve"> </v>
      </c>
      <c r="BK47" s="128" t="str">
        <f ca="1">IF(ISERROR((((VLOOKUP(AD47,'X6'!$B:$G,2,FALSE))-(VLOOKUP(AD47,'X6'!$B:$G,3,FALSE)))*100)/(VLOOKUP(AD47,'X6'!$B:$G,5,FALSE)))=TRUE," ",((((VLOOKUP(AD47,'X6'!$B:$G,2,FALSE))-(VLOOKUP(AD47,'X6'!$B:$G,3,FALSE)))*100)/(VLOOKUP(AD47,'X6'!$B:$G,5,FALSE))))</f>
        <v xml:space="preserve"> </v>
      </c>
      <c r="BL47" s="128" t="str">
        <f ca="1">IF(ISERROR(((VLOOKUP(AD47,'X6'!$B:$AZ,42,FALSE))))=TRUE," ",(((VLOOKUP(AD47,'X6'!$B:$AZ,42,FALSE)))))</f>
        <v xml:space="preserve"> </v>
      </c>
      <c r="BM47" s="128" t="str">
        <f ca="1">IF(ISERROR(((VLOOKUP(AD47,'X6'!$B:$AZ,43,FALSE))))=TRUE," ",(((VLOOKUP(AD47,'X6'!$B:$AZ,43,FALSE)))))</f>
        <v xml:space="preserve"> </v>
      </c>
      <c r="BN47" s="128" t="str">
        <f ca="1">IF(ISERROR(((VLOOKUP(AD47,'X6'!$B:$AZ,15,FALSE))))=TRUE," ",(((VLOOKUP(AD47,'X6'!$B:$AZ,15,FALSE)))))</f>
        <v xml:space="preserve"> </v>
      </c>
      <c r="BO47" s="128" t="str">
        <f ca="1">IF(ISERROR(((VLOOKUP(AD47,'X6'!$B:$AZ,14,FALSE))))=TRUE," ",(((VLOOKUP(AD47,'X6'!$B:$AZ,14,FALSE)))))</f>
        <v xml:space="preserve"> </v>
      </c>
    </row>
    <row r="48" spans="1:67" ht="14.1" customHeight="1" x14ac:dyDescent="0.2">
      <c r="A48" s="180">
        <v>1</v>
      </c>
      <c r="B48" s="137" t="str">
        <f>IF($U$16=1,(VLOOKUP(A48,$AC$44:$AH$80,2,FALSE)),IF((IF($X$1=1,'X1'!B7,(IF($X$1=2,'X2'!B7,(IF($X$1=3,'X3'!B7,(IF($X$1=4,'X4'!B7,(IF($X$1=5,'X5'!B7,'X6'!B7))))))))))="","",(IF($X$1=1,'X1'!B7,(IF($X$1=2,'X2'!B7,(IF($X$1=3,'X3'!B7,(IF($X$1=4,'X4'!B7,(IF($X$1=5,'X5'!B7,'X6'!B7))))))))))))</f>
        <v>ARCLK TI Equity</v>
      </c>
      <c r="C48" s="137" t="str">
        <f>IF(ISERROR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=TRUE," ",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)</f>
        <v>Arcelik AS</v>
      </c>
      <c r="D48" s="137" t="str">
        <f>IF(ISERROR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=TRUE," ",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)</f>
        <v>Consumer Discretionary</v>
      </c>
      <c r="E48" s="138">
        <f>IF(ISERROR(((IF($X$1=1,(VLOOKUP(B48,'X1'!$B:$AP,7,FALSE)),(IF($X$1=2,(VLOOKUP(B48,'X2'!$B:$AP,7,FALSE)),(IF($X$1=3,(VLOOKUP(B48,'X3'!$B:$AP,7,FALSE)),(IF($X$1=4,(VLOOKUP(B48,'X4'!$B:$AP,7,FALSE)),(IF($X$1=5,(VLOOKUP(B48,'X5'!$B:$AP,7,FALSE)),(VLOOKUP(B48,'X6'!$B:$AP,7,FALSE))))))))))))))=TRUE," ",(((IF($X$1=1,(VLOOKUP(B48,'X1'!$B:$AP,7,FALSE)),(IF($X$1=2,(VLOOKUP(B48,'X2'!$B:$AP,7,FALSE)),(IF($X$1=3,(VLOOKUP(B48,'X3'!$B:$AP,7,FALSE)),(IF($X$1=4,(VLOOKUP(B48,'X4'!$B:$AP,7,FALSE)),(IF($X$1=5,(VLOOKUP(B48,'X5'!$B:$AP,7,FALSE)),(VLOOKUP(B48,'X6'!$B:$AP,7,FALSE)))))))))))))))</f>
        <v>19.34</v>
      </c>
      <c r="F48" s="138">
        <f>IF(ISERROR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=TRUE," ",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)</f>
        <v>24</v>
      </c>
      <c r="G48" s="138">
        <f>IF(ISERROR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=TRUE," ",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)</f>
        <v>24.095139607032067</v>
      </c>
      <c r="H48" s="138">
        <f>IF(ISERROR((IF($X$1=1,(VLOOKUP(B48,'X1'!$B:$AZ,8,FALSE)),(IF($X$1=2,(VLOOKUP(B48,'X2'!$B:$AZ,8,FALSE)),(IF($X$1=3,(VLOOKUP(B48,'X3'!$B:$AZ,8,FALSE)),(IF($X$1=4,(VLOOKUP(B48,'X4'!$B:$AZ,8,FALSE)),(IF($X$1=5,(VLOOKUP(B48,'X5'!$B:$AZ,8,FALSE)),(VLOOKUP(B48,'X6'!$B:$AZ,8,FALSE)))))))))))))=TRUE," ",((IF($X$1=1,(VLOOKUP(B48,'X1'!$B:$AZ,8,FALSE)),(IF($X$1=2,(VLOOKUP(B48,'X2'!$B:$AZ,8,FALSE)),(IF($X$1=3,(VLOOKUP(B48,'X3'!$B:$AZ,8,FALSE)),(IF($X$1=4,(VLOOKUP(B48,'X4'!$B:$AZ,8,FALSE)),(IF($X$1=5,(VLOOKUP(B48,'X5'!$B:$AZ,8,FALSE)),(VLOOKUP(B48,'X6'!$B:$AZ,8,FALSE))))))))))))))</f>
        <v>2132.3234018533049</v>
      </c>
      <c r="I48" s="139">
        <f>IF(ISERROR((IF($X$1=1,(VLOOKUP(B48,'X1'!$B:$AZ,2,FALSE)),(IF($X$1=2,(VLOOKUP(B48,'X2'!$B:$AZ,2,FALSE)),(IF($X$1=3,(VLOOKUP(B48,'X3'!$B:$AZ,2,FALSE)),(IF($X$1=4,(VLOOKUP(B48,'X4'!$B:$AZ,2,FALSE)),(IF($X$1=5,(VLOOKUP(B48,'X5'!$B:$AZ,2,FALSE)),(VLOOKUP(B48,'X6'!$B:$AZ,2,FALSE)))))))))))))=TRUE," ",((IF($X$1=1,(VLOOKUP(B48,'X1'!$B:$AZ,2,FALSE)),(IF($X$1=2,(VLOOKUP(B48,'X2'!$B:$AZ,2,FALSE)),(IF($X$1=3,(VLOOKUP(B48,'X3'!$B:$AZ,2,FALSE)),(IF($X$1=4,(VLOOKUP(B48,'X4'!$B:$AZ,2,FALSE)),(IF($X$1=5,(VLOOKUP(B48,'X5'!$B:$AZ,2,FALSE)),(VLOOKUP(B48,'X6'!$B:$AZ,2,FALSE))))))))))))))</f>
        <v>6</v>
      </c>
      <c r="J48" s="139">
        <f>IF(ISERROR((IF($X$1=1,(VLOOKUP(B48,'X1'!$B:$AZ,3,FALSE)),(IF($X$1=2,(VLOOKUP(B48,'X2'!$B:$AZ,3,FALSE)),(IF($X$1=3,(VLOOKUP(B48,'X3'!$B:$AZ,3,FALSE)),(IF($X$1=4,(VLOOKUP(B48,'X4'!$B:$AZ,3,FALSE)),(IF($X$1=5,(VLOOKUP(B48,'X5'!$B:$AZ,3,FALSE)),(VLOOKUP(B48,'X6'!$B:$AZ,3,FALSE)))))))))))))=TRUE," ",((IF($X$1=1,(VLOOKUP(B48,'X1'!$B:$AZ,3,FALSE)),(IF($X$1=2,(VLOOKUP(B48,'X2'!$B:$AZ,3,FALSE)),(IF($X$1=3,(VLOOKUP(B48,'X3'!$B:$AZ,3,FALSE)),(IF($X$1=4,(VLOOKUP(B48,'X4'!$B:$AZ,3,FALSE)),(IF($X$1=5,(VLOOKUP(B48,'X5'!$B:$AZ,3,FALSE)),(VLOOKUP(B48,'X6'!$B:$AZ,3,FALSE))))))))))))))</f>
        <v>2</v>
      </c>
      <c r="K48" s="139">
        <f>IF(ISERROR((IF($X$1=1,(VLOOKUP(B48,'X1'!$B:$AZ,5,FALSE)),(IF($X$1=2,(VLOOKUP(B48,'X2'!$B:$AZ,5,FALSE)),(IF($X$1=3,(VLOOKUP(B48,'X3'!$B:$AZ,5,FALSE)),(IF($X$1=4,(VLOOKUP(B48,'X4'!$B:$AZ,5,FALSE)),(IF($X$1=5,(VLOOKUP(B48,'X5'!$B:$AZ,5,FALSE)),(VLOOKUP(B48,'X6'!$B:$AZ,5,FALSE)))))))))))))=TRUE," ",((IF($X$1=1,(VLOOKUP(B48,'X1'!$B:$AZ,5,FALSE)),(IF($X$1=2,(VLOOKUP(B48,'X2'!$B:$AZ,5,FALSE)),(IF($X$1=3,(VLOOKUP(B48,'X3'!$B:$AZ,5,FALSE)),(IF($X$1=4,(VLOOKUP(B48,'X4'!$B:$AZ,5,FALSE)),(IF($X$1=5,(VLOOKUP(B48,'X5'!$B:$AZ,5,FALSE)),(VLOOKUP(B48,'X6'!$B:$AZ,5,FALSE))))))))))))))</f>
        <v>18</v>
      </c>
      <c r="L48" s="140">
        <f>IF(ISERROR((IF($X$1=1,(VLOOKUP(B48,'X1'!$B:$AZ,9,FALSE)),(IF($X$1=2,(VLOOKUP(B48,'X2'!$B:$AZ,9,FALSE)),(IF($X$1=3,(VLOOKUP(B48,'X3'!$B:$AZ,9,FALSE)),(IF($X$1=4,(VLOOKUP(B48,'X4'!$B:$AZ,9,FALSE)),(IF($X$1=5,(VLOOKUP(B48,'X5'!$B:$AZ,9,FALSE)),(VLOOKUP(B48,'X6'!$B:$AZ,9,FALSE)))))))))))))=TRUE," ",((IF($X$1=1,(VLOOKUP(B48,'X1'!$B:$AZ,9,FALSE)),(IF($X$1=2,(VLOOKUP(B48,'X2'!$B:$AZ,9,FALSE)),(IF($X$1=3,(VLOOKUP(B48,'X3'!$B:$AZ,9,FALSE)),(IF($X$1=4,(VLOOKUP(B48,'X4'!$B:$AZ,9,FALSE)),(IF($X$1=5,(VLOOKUP(B48,'X5'!$B:$AZ,9,FALSE)),(VLOOKUP(B48,'X6'!$B:$AZ,9,FALSE))))))))))))))</f>
        <v>13.93371757925072</v>
      </c>
      <c r="M48" s="140">
        <f>IF(ISERROR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=TRUE," ",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)</f>
        <v>10.243644067796609</v>
      </c>
      <c r="N48" s="141">
        <f>IF(ISERROR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=TRUE," ",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)</f>
        <v>124.35472198968078</v>
      </c>
      <c r="O48" s="140">
        <f>IF(ISERROR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=TRUE," ",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)</f>
        <v>6.17803938107149</v>
      </c>
      <c r="P48" s="140">
        <f>IF(ISERROR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=TRUE," ",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)</f>
        <v>5.308508950048421</v>
      </c>
      <c r="Q48" s="141">
        <f>IF(ISERROR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=TRUE," ",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)</f>
        <v>22.037482046793457</v>
      </c>
      <c r="R48" s="141">
        <f>IF(ISERROR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=TRUE," ",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)</f>
        <v>4.3123061013443635</v>
      </c>
      <c r="S48" s="141">
        <f>IF(ISERROR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=TRUE," ",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)</f>
        <v>38.315018315018321</v>
      </c>
      <c r="V48" s="46"/>
      <c r="W48" s="46">
        <f t="shared" si="15"/>
        <v>5</v>
      </c>
      <c r="X48" s="46"/>
      <c r="Y48" s="134">
        <f t="shared" si="16"/>
        <v>0</v>
      </c>
      <c r="Z48" s="100" t="s">
        <v>162</v>
      </c>
      <c r="AB48" s="42">
        <f t="shared" si="13"/>
        <v>1</v>
      </c>
      <c r="AC48" s="42">
        <f t="shared" si="17"/>
        <v>4</v>
      </c>
      <c r="AD48" s="126" t="str">
        <f>(IF((OR($AD$44=$AC$26,$AD$44=$AC$32,$AD$44=$AC$14,$AD$44=$AC$20,$AD$44=$AC$2,$AD$44=$AC$8))=TRUE,(Alf!F8),IF((OR($AD$44=$AC$27,$AD$44=$AC$33,$AD$44=$AC$15,$AD$44=$AC$21,$AD$44=$AC$3,$AD$44=$AC$9))=TRUE,(Alf!F48),IF(OR($AD$44=$AC$28,$AD$44=$AC$34,$AD$44=$AC$16,$AD$44=$AC$22,$AD$44=$AC$4,$AD$44=$AC$10)=TRUE,(Alf!F87),IF((OR($AD$44=$AC$29,$AD$44=$AC$35,$AD$44=$AC$17,$AD$44=$AC$23,$AD$44=$AC$5,$AD$44=$AC$11))=TRUE,(Alf!F125),IF((OR($AD$44=$AC$30,$AD$44=$AC$36,$AD$44=$AC$18,$AD$44=$AC$24,$AD$44=$AC$6,$AD$44=$AC$12))=TRUE,(Alf!F163),IF((OR($AD$44=$AC$31,$AD$44=$AC$37,$AD$44=$AC$19,$AD$44=$AC$25,$AD$44=$AC$7,$AD$44=$AC$13))=TRUE,(Alf!F202),"B")))))))</f>
        <v>EREGL TI Equity</v>
      </c>
      <c r="AE48" s="127">
        <f t="shared" si="14"/>
        <v>11.384083044982699</v>
      </c>
      <c r="AF48" s="128">
        <f>IF(ISERROR(((VLOOKUP(AD48,'X1'!$B:$AO,6,FALSE))/(VLOOKUP(AD48,'X1'!$B:$AO,7,FALSE))-1))=TRUE," ",(((VLOOKUP(AD48,'X1'!$B:$AO,6,FALSE))/(VLOOKUP(AD48,'X1'!$B:$AO,7,FALSE))-1)))</f>
        <v>0.22837365842333024</v>
      </c>
      <c r="AG48" s="128">
        <f>IF(ISERROR((((VLOOKUP(AD48,'X1'!$B:$G,2,FALSE))-(VLOOKUP(AD48,'X1'!$B:$G,3,FALSE)))*100)/(VLOOKUP(AD48,'X1'!$B:$G,5,FALSE)))=TRUE," ",((((VLOOKUP(AD48,'X1'!$B:$G,2,FALSE))-(VLOOKUP(AD48,'X1'!$B:$G,3,FALSE)))*100)/(VLOOKUP(AD48,'X1'!$B:$G,5,FALSE))))</f>
        <v>66.666666666666671</v>
      </c>
      <c r="AH48" s="128">
        <f>IF(ISERROR(((VLOOKUP(AD48,'X1'!$B:$AZ,42,FALSE))))=TRUE," ",(((VLOOKUP(AD48,'X1'!$B:$AZ,42,FALSE)))))</f>
        <v>-27.605674187631468</v>
      </c>
      <c r="AI48" s="128">
        <f>IF(ISERROR(((VLOOKUP(AD48,'X1'!$B:$AZ,43,FALSE))))=TRUE," ",(((VLOOKUP(AD48,'X1'!$B:$AZ,43,FALSE)))))</f>
        <v>4.0637099634045715</v>
      </c>
      <c r="AJ48" s="128">
        <f>IF(ISERROR(((VLOOKUP(AD48,'X1'!$B:$AZ,15,FALSE))))=TRUE," ",(((VLOOKUP(AD48,'X1'!$B:$AZ,15,FALSE)))))</f>
        <v>11.384083044982699</v>
      </c>
      <c r="AK48" s="128">
        <f>IF(ISERROR(((VLOOKUP(AD48,'X1'!$B:$AZ,14,FALSE))))=TRUE," ",(((VLOOKUP(AD48,'X1'!$B:$AZ,14,FALSE)))))</f>
        <v>27.600411946446972</v>
      </c>
      <c r="AL48" s="128" t="str">
        <f ca="1">IF(ISERROR(((VLOOKUP(AD48,'X2'!$B:$AO,6,FALSE))/(VLOOKUP(AD48,'X2'!$B:$AO,7,FALSE))-1))=TRUE," ",(((VLOOKUP(AD48,'X2'!$B:$AO,6,FALSE))/(VLOOKUP(AD48,'X2'!$B:$AO,7,FALSE))-1)))</f>
        <v xml:space="preserve"> </v>
      </c>
      <c r="AM48" s="128" t="str">
        <f ca="1">IF(ISERROR((((VLOOKUP(AD48,'X2'!$B:$G,2,FALSE))-(VLOOKUP(AD48,'X2'!$B:$G,3,FALSE)))*100)/(VLOOKUP(AD48,'X2'!$B:$G,5,FALSE)))=TRUE," ",((((VLOOKUP(AD48,'X2'!$B:$G,2,FALSE))-(VLOOKUP(AD48,'X2'!$B:$G,3,FALSE)))*100)/(VLOOKUP(AD48,'X2'!$B:$G,5,FALSE))))</f>
        <v xml:space="preserve"> </v>
      </c>
      <c r="AN48" s="128" t="str">
        <f ca="1">IF(ISERROR(((VLOOKUP(AD48,'X2'!$B:$AZ,42,FALSE))))=TRUE," ",(((VLOOKUP(AD48,'X2'!$B:$AZ,42,FALSE)))))</f>
        <v xml:space="preserve"> </v>
      </c>
      <c r="AO48" s="128" t="str">
        <f ca="1">IF(ISERROR(((VLOOKUP(AD48,'X2'!$B:$AZ,43,FALSE))))=TRUE," ",(((VLOOKUP(AD48,'X2'!$B:$AZ,43,FALSE)))))</f>
        <v xml:space="preserve"> </v>
      </c>
      <c r="AP48" s="128" t="str">
        <f ca="1">IF(ISERROR(((VLOOKUP(AD48,'X2'!$B:$AZ,15,FALSE))))=TRUE," ",(((VLOOKUP(AD48,'X2'!$B:$AZ,15,FALSE)))))</f>
        <v xml:space="preserve"> </v>
      </c>
      <c r="AQ48" s="128" t="str">
        <f ca="1">IF(ISERROR(((VLOOKUP(AD48,'X2'!$B:$AZ,14,FALSE))))=TRUE," ",(((VLOOKUP(AD48,'X2'!$B:$AZ,14,FALSE)))))</f>
        <v xml:space="preserve"> </v>
      </c>
      <c r="AR48" s="128" t="str">
        <f ca="1">IF(ISERROR(((VLOOKUP(AD48,'X3'!$B:$AO,6,FALSE))/(VLOOKUP(AD48,'X3'!$B:$AO,7,FALSE))-1))=TRUE," ",(((VLOOKUP(AD48,'X3'!$B:$AO,6,FALSE))/(VLOOKUP(AD48,'X3'!$B:$AO,7,FALSE))-1)))</f>
        <v xml:space="preserve"> </v>
      </c>
      <c r="AS48" s="128" t="str">
        <f ca="1">IF(ISERROR((((VLOOKUP(AD48,'X3'!$B:$G,2,FALSE))-(VLOOKUP(AD48,'X3'!$B:$G,3,FALSE)))*100)/(VLOOKUP(AD48,'X3'!$B:$G,5,FALSE)))=TRUE," ",((((VLOOKUP(AD48,'X3'!$B:$G,2,FALSE))-(VLOOKUP(AD48,'X3'!$B:$G,3,FALSE)))*100)/(VLOOKUP(AD48,'X3'!$B:$G,5,FALSE))))</f>
        <v xml:space="preserve"> </v>
      </c>
      <c r="AT48" s="128" t="str">
        <f ca="1">IF(ISERROR(((VLOOKUP(AD48,'X3'!$B:$AZ,42,FALSE))))=TRUE," ",(((VLOOKUP(AD48,'X3'!$B:$AZ,42,FALSE)))))</f>
        <v xml:space="preserve"> </v>
      </c>
      <c r="AU48" s="128" t="str">
        <f ca="1">IF(ISERROR(((VLOOKUP(AD48,'X3'!$B:$AZ,43,FALSE))))=TRUE," ",(((VLOOKUP(AD48,'X3'!$B:$AZ,43,FALSE)))))</f>
        <v xml:space="preserve"> </v>
      </c>
      <c r="AV48" s="128" t="str">
        <f ca="1">IF(ISERROR(((VLOOKUP(AD48,'X3'!$B:$AZ,15,FALSE))))=TRUE," ",(((VLOOKUP(AD48,'X3'!$B:$AZ,15,FALSE)))))</f>
        <v xml:space="preserve"> </v>
      </c>
      <c r="AW48" s="128" t="str">
        <f ca="1">IF(ISERROR(((VLOOKUP(AD48,'X3'!$B:$AZ,14,FALSE))))=TRUE," ",(((VLOOKUP(AD48,'X3'!$B:$AZ,14,FALSE)))))</f>
        <v xml:space="preserve"> </v>
      </c>
      <c r="AX48" s="128" t="str">
        <f ca="1">IF(ISERROR(((VLOOKUP(AD48,'X4'!$B:$AO,6,FALSE))/(VLOOKUP(AD48,'X4'!$B:$AO,7,FALSE))-1))=TRUE," ",(((VLOOKUP(AD48,'X4'!$B:$AO,6,FALSE))/(VLOOKUP(AD48,'X4'!$B:$AO,7,FALSE))-1)))</f>
        <v xml:space="preserve"> </v>
      </c>
      <c r="AY48" s="128" t="str">
        <f ca="1">IF(ISERROR((((VLOOKUP(AD48,'X4'!$B:$G,2,FALSE))-(VLOOKUP(AD48,'X4'!$B:$G,3,FALSE)))*100)/(VLOOKUP(AD48,'X4'!$B:$G,5,FALSE)))=TRUE," ",((((VLOOKUP(AD48,'X4'!$B:$G,2,FALSE))-(VLOOKUP(AD48,'X4'!$B:$G,3,FALSE)))*100)/(VLOOKUP(AD48,'X4'!$B:$G,5,FALSE))))</f>
        <v xml:space="preserve"> </v>
      </c>
      <c r="AZ48" s="128" t="str">
        <f ca="1">IF(ISERROR(((VLOOKUP(AD48,'X4'!$B:$AZ,42,FALSE))))=TRUE," ",(((VLOOKUP(AD48,'X4'!$B:$AZ,42,FALSE)))))</f>
        <v xml:space="preserve"> </v>
      </c>
      <c r="BA48" s="128" t="str">
        <f ca="1">IF(ISERROR(((VLOOKUP(AD48,'X4'!$B:$AZ,43,FALSE))))=TRUE," ",(((VLOOKUP(AD48,'X4'!$B:$AZ,43,FALSE)))))</f>
        <v xml:space="preserve"> </v>
      </c>
      <c r="BB48" s="128" t="str">
        <f ca="1">IF(ISERROR(((VLOOKUP(AD48,'X4'!$B:$AZ,15,FALSE))))=TRUE," ",(((VLOOKUP(AD48,'X4'!$B:$AZ,15,FALSE)))))</f>
        <v xml:space="preserve"> </v>
      </c>
      <c r="BC48" s="128" t="str">
        <f ca="1">IF(ISERROR(((VLOOKUP(AD48,'X4'!$B:$AZ,14,FALSE))))=TRUE," ",(((VLOOKUP(AD48,'X4'!$B:$AZ,14,FALSE)))))</f>
        <v xml:space="preserve"> </v>
      </c>
      <c r="BD48" s="128" t="str">
        <f ca="1">IF(ISERROR(((VLOOKUP(AD48,'X5'!$B:$AO,6,FALSE))/(VLOOKUP(AD48,'X5'!$B:$AO,7,FALSE))-1))=TRUE," ",(((VLOOKUP(AD48,'X5'!$B:$AO,6,FALSE))/(VLOOKUP(AD48,'X5'!$B:$AO,7,FALSE))-1)))</f>
        <v xml:space="preserve"> </v>
      </c>
      <c r="BE48" s="128" t="str">
        <f ca="1">IF(ISERROR((((VLOOKUP(AD48,'X5'!$B:$G,2,FALSE))-(VLOOKUP(AD48,'X5'!$B:$G,3,FALSE)))*100)/(VLOOKUP(AD48,'X5'!$B:$G,5,FALSE)))=TRUE," ",((((VLOOKUP(AD48,'X5'!$B:$G,2,FALSE))-(VLOOKUP(AD48,'X5'!$B:$G,3,FALSE)))*100)/(VLOOKUP(AD48,'X5'!$B:$G,5,FALSE))))</f>
        <v xml:space="preserve"> </v>
      </c>
      <c r="BF48" s="128" t="str">
        <f ca="1">IF(ISERROR(((VLOOKUP(AD48,'X5'!$B:$AZ,42,FALSE))))=TRUE," ",(((VLOOKUP(AD48,'X5'!$B:$AZ,42,FALSE)))))</f>
        <v xml:space="preserve"> </v>
      </c>
      <c r="BG48" s="128" t="str">
        <f ca="1">IF(ISERROR(((VLOOKUP(AD48,'X5'!$B:$AZ,43,FALSE))))=TRUE," ",(((VLOOKUP(AD48,'X5'!$B:$AZ,43,FALSE)))))</f>
        <v xml:space="preserve"> </v>
      </c>
      <c r="BH48" s="128" t="str">
        <f ca="1">IF(ISERROR(((VLOOKUP(AD48,'X5'!$B:$AZ,15,FALSE))))=TRUE," ",(((VLOOKUP(AD48,'X5'!$B:$AZ,15,FALSE)))))</f>
        <v xml:space="preserve"> </v>
      </c>
      <c r="BI48" s="128" t="str">
        <f ca="1">IF(ISERROR(((VLOOKUP(AD48,'X5'!$B:$AZ,14,FALSE))))=TRUE," ",(((VLOOKUP(AD48,'X5'!$B:$AZ,14,FALSE)))))</f>
        <v xml:space="preserve"> </v>
      </c>
      <c r="BJ48" s="128" t="str">
        <f ca="1">IF(ISERROR(((VLOOKUP(AD48,'X6'!$B:$AO,6,FALSE))/(VLOOKUP(AD48,'X6'!$B:$AO,7,FALSE))-1))=TRUE," ",(((VLOOKUP(AD48,'X6'!$B:$AO,6,FALSE))/(VLOOKUP(AD48,'X6'!$B:$AO,7,FALSE))-1)))</f>
        <v xml:space="preserve"> </v>
      </c>
      <c r="BK48" s="128" t="str">
        <f ca="1">IF(ISERROR((((VLOOKUP(AD48,'X6'!$B:$G,2,FALSE))-(VLOOKUP(AD48,'X6'!$B:$G,3,FALSE)))*100)/(VLOOKUP(AD48,'X6'!$B:$G,5,FALSE)))=TRUE," ",((((VLOOKUP(AD48,'X6'!$B:$G,2,FALSE))-(VLOOKUP(AD48,'X6'!$B:$G,3,FALSE)))*100)/(VLOOKUP(AD48,'X6'!$B:$G,5,FALSE))))</f>
        <v xml:space="preserve"> </v>
      </c>
      <c r="BL48" s="128" t="str">
        <f ca="1">IF(ISERROR(((VLOOKUP(AD48,'X6'!$B:$AZ,42,FALSE))))=TRUE," ",(((VLOOKUP(AD48,'X6'!$B:$AZ,42,FALSE)))))</f>
        <v xml:space="preserve"> </v>
      </c>
      <c r="BM48" s="128" t="str">
        <f ca="1">IF(ISERROR(((VLOOKUP(AD48,'X6'!$B:$AZ,43,FALSE))))=TRUE," ",(((VLOOKUP(AD48,'X6'!$B:$AZ,43,FALSE)))))</f>
        <v xml:space="preserve"> </v>
      </c>
      <c r="BN48" s="128" t="str">
        <f ca="1">IF(ISERROR(((VLOOKUP(AD48,'X6'!$B:$AZ,15,FALSE))))=TRUE," ",(((VLOOKUP(AD48,'X6'!$B:$AZ,15,FALSE)))))</f>
        <v xml:space="preserve"> </v>
      </c>
      <c r="BO48" s="128" t="str">
        <f ca="1">IF(ISERROR(((VLOOKUP(AD48,'X6'!$B:$AZ,14,FALSE))))=TRUE," ",(((VLOOKUP(AD48,'X6'!$B:$AZ,14,FALSE)))))</f>
        <v xml:space="preserve"> </v>
      </c>
    </row>
    <row r="49" spans="1:67" ht="14.1" customHeight="1" x14ac:dyDescent="0.2">
      <c r="A49" s="180">
        <f>A48+1</f>
        <v>2</v>
      </c>
      <c r="B49" s="137" t="str">
        <f>IF($U$16=1,(VLOOKUP(A49,$AC$44:$AH$80,2,FALSE)),IF((IF($X$1=1,'X1'!B8,(IF($X$1=2,'X2'!B8,(IF($X$1=3,'X3'!B8,(IF($X$1=4,'X4'!B8,(IF($X$1=5,'X5'!B8,'X6'!B8))))))))))="","",(IF($X$1=1,'X1'!B8,(IF($X$1=2,'X2'!B8,(IF($X$1=3,'X3'!B8,(IF($X$1=4,'X4'!B8,(IF($X$1=5,'X5'!B8,'X6'!B8))))))))))))</f>
        <v>CCOLA TI Equity</v>
      </c>
      <c r="C49" s="137" t="str">
        <f>IF(ISERROR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=TRUE," ",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)</f>
        <v>Coca-Cola Icecek AS</v>
      </c>
      <c r="D49" s="137" t="str">
        <f>IF(ISERROR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=TRUE," ",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)</f>
        <v>Consumer Staples</v>
      </c>
      <c r="E49" s="138">
        <f>IF(ISERROR(((IF($X$1=1,(VLOOKUP(B49,'X1'!$B:$AP,7,FALSE)),(IF($X$1=2,(VLOOKUP(B49,'X2'!$B:$AP,7,FALSE)),(IF($X$1=3,(VLOOKUP(B49,'X3'!$B:$AP,7,FALSE)),(IF($X$1=4,(VLOOKUP(B49,'X4'!$B:$AP,7,FALSE)),(IF($X$1=5,(VLOOKUP(B49,'X5'!$B:$AP,7,FALSE)),(VLOOKUP(B49,'X6'!$B:$AP,7,FALSE))))))))))))))=TRUE," ",(((IF($X$1=1,(VLOOKUP(B49,'X1'!$B:$AP,7,FALSE)),(IF($X$1=2,(VLOOKUP(B49,'X2'!$B:$AP,7,FALSE)),(IF($X$1=3,(VLOOKUP(B49,'X3'!$B:$AP,7,FALSE)),(IF($X$1=4,(VLOOKUP(B49,'X4'!$B:$AP,7,FALSE)),(IF($X$1=5,(VLOOKUP(B49,'X5'!$B:$AP,7,FALSE)),(VLOOKUP(B49,'X6'!$B:$AP,7,FALSE)))))))))))))))</f>
        <v>44.16</v>
      </c>
      <c r="F49" s="138">
        <f>IF(ISERROR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=TRUE," ",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)</f>
        <v>47.930000305175781</v>
      </c>
      <c r="G49" s="138">
        <f>IF(ISERROR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=TRUE," ",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)</f>
        <v>8.5371383722277816</v>
      </c>
      <c r="H49" s="138">
        <f>IF(ISERROR((IF($X$1=1,(VLOOKUP(B49,'X1'!$B:$AZ,8,FALSE)),(IF($X$1=2,(VLOOKUP(B49,'X2'!$B:$AZ,8,FALSE)),(IF($X$1=3,(VLOOKUP(B49,'X3'!$B:$AZ,8,FALSE)),(IF($X$1=4,(VLOOKUP(B49,'X4'!$B:$AZ,8,FALSE)),(IF($X$1=5,(VLOOKUP(B49,'X5'!$B:$AZ,8,FALSE)),(VLOOKUP(B49,'X6'!$B:$AZ,8,FALSE)))))))))))))=TRUE," ",((IF($X$1=1,(VLOOKUP(B49,'X1'!$B:$AZ,8,FALSE)),(IF($X$1=2,(VLOOKUP(B49,'X2'!$B:$AZ,8,FALSE)),(IF($X$1=3,(VLOOKUP(B49,'X3'!$B:$AZ,8,FALSE)),(IF($X$1=4,(VLOOKUP(B49,'X4'!$B:$AZ,8,FALSE)),(IF($X$1=5,(VLOOKUP(B49,'X5'!$B:$AZ,8,FALSE)),(VLOOKUP(B49,'X6'!$B:$AZ,8,FALSE))))))))))))))</f>
        <v>1832.824351966955</v>
      </c>
      <c r="I49" s="139">
        <f>IF(ISERROR((IF($X$1=1,(VLOOKUP(B49,'X1'!$B:$AZ,2,FALSE)),(IF($X$1=2,(VLOOKUP(B49,'X2'!$B:$AZ,2,FALSE)),(IF($X$1=3,(VLOOKUP(B49,'X3'!$B:$AZ,2,FALSE)),(IF($X$1=4,(VLOOKUP(B49,'X4'!$B:$AZ,2,FALSE)),(IF($X$1=5,(VLOOKUP(B49,'X5'!$B:$AZ,2,FALSE)),(VLOOKUP(B49,'X6'!$B:$AZ,2,FALSE)))))))))))))=TRUE," ",((IF($X$1=1,(VLOOKUP(B49,'X1'!$B:$AZ,2,FALSE)),(IF($X$1=2,(VLOOKUP(B49,'X2'!$B:$AZ,2,FALSE)),(IF($X$1=3,(VLOOKUP(B49,'X3'!$B:$AZ,2,FALSE)),(IF($X$1=4,(VLOOKUP(B49,'X4'!$B:$AZ,2,FALSE)),(IF($X$1=5,(VLOOKUP(B49,'X5'!$B:$AZ,2,FALSE)),(VLOOKUP(B49,'X6'!$B:$AZ,2,FALSE))))))))))))))</f>
        <v>12</v>
      </c>
      <c r="J49" s="139">
        <f>IF(ISERROR((IF($X$1=1,(VLOOKUP(B49,'X1'!$B:$AZ,3,FALSE)),(IF($X$1=2,(VLOOKUP(B49,'X2'!$B:$AZ,3,FALSE)),(IF($X$1=3,(VLOOKUP(B49,'X3'!$B:$AZ,3,FALSE)),(IF($X$1=4,(VLOOKUP(B49,'X4'!$B:$AZ,3,FALSE)),(IF($X$1=5,(VLOOKUP(B49,'X5'!$B:$AZ,3,FALSE)),(VLOOKUP(B49,'X6'!$B:$AZ,3,FALSE)))))))))))))=TRUE," ",((IF($X$1=1,(VLOOKUP(B49,'X1'!$B:$AZ,3,FALSE)),(IF($X$1=2,(VLOOKUP(B49,'X2'!$B:$AZ,3,FALSE)),(IF($X$1=3,(VLOOKUP(B49,'X3'!$B:$AZ,3,FALSE)),(IF($X$1=4,(VLOOKUP(B49,'X4'!$B:$AZ,3,FALSE)),(IF($X$1=5,(VLOOKUP(B49,'X5'!$B:$AZ,3,FALSE)),(VLOOKUP(B49,'X6'!$B:$AZ,3,FALSE))))))))))))))</f>
        <v>0</v>
      </c>
      <c r="K49" s="139">
        <f>IF(ISERROR((IF($X$1=1,(VLOOKUP(B49,'X1'!$B:$AZ,5,FALSE)),(IF($X$1=2,(VLOOKUP(B49,'X2'!$B:$AZ,5,FALSE)),(IF($X$1=3,(VLOOKUP(B49,'X3'!$B:$AZ,5,FALSE)),(IF($X$1=4,(VLOOKUP(B49,'X4'!$B:$AZ,5,FALSE)),(IF($X$1=5,(VLOOKUP(B49,'X5'!$B:$AZ,5,FALSE)),(VLOOKUP(B49,'X6'!$B:$AZ,5,FALSE)))))))))))))=TRUE," ",((IF($X$1=1,(VLOOKUP(B49,'X1'!$B:$AZ,5,FALSE)),(IF($X$1=2,(VLOOKUP(B49,'X2'!$B:$AZ,5,FALSE)),(IF($X$1=3,(VLOOKUP(B49,'X3'!$B:$AZ,5,FALSE)),(IF($X$1=4,(VLOOKUP(B49,'X4'!$B:$AZ,5,FALSE)),(IF($X$1=5,(VLOOKUP(B49,'X5'!$B:$AZ,5,FALSE)),(VLOOKUP(B49,'X6'!$B:$AZ,5,FALSE))))))))))))))</f>
        <v>19</v>
      </c>
      <c r="L49" s="140">
        <f>IF(ISERROR((IF($X$1=1,(VLOOKUP(B49,'X1'!$B:$AZ,9,FALSE)),(IF($X$1=2,(VLOOKUP(B49,'X2'!$B:$AZ,9,FALSE)),(IF($X$1=3,(VLOOKUP(B49,'X3'!$B:$AZ,9,FALSE)),(IF($X$1=4,(VLOOKUP(B49,'X4'!$B:$AZ,9,FALSE)),(IF($X$1=5,(VLOOKUP(B49,'X5'!$B:$AZ,9,FALSE)),(VLOOKUP(B49,'X6'!$B:$AZ,9,FALSE)))))))))))))=TRUE," ",((IF($X$1=1,(VLOOKUP(B49,'X1'!$B:$AZ,9,FALSE)),(IF($X$1=2,(VLOOKUP(B49,'X2'!$B:$AZ,9,FALSE)),(IF($X$1=3,(VLOOKUP(B49,'X3'!$B:$AZ,9,FALSE)),(IF($X$1=4,(VLOOKUP(B49,'X4'!$B:$AZ,9,FALSE)),(IF($X$1=5,(VLOOKUP(B49,'X5'!$B:$AZ,9,FALSE)),(VLOOKUP(B49,'X6'!$B:$AZ,9,FALSE))))))))))))))</f>
        <v>13.804313848077522</v>
      </c>
      <c r="M49" s="140">
        <f>IF(ISERROR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=TRUE," ",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)</f>
        <v>11.890145395799676</v>
      </c>
      <c r="N49" s="141">
        <f>IF(ISERROR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=TRUE," ",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)</f>
        <v>122.27111881869193</v>
      </c>
      <c r="O49" s="140">
        <f>IF(ISERROR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=TRUE," ",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)</f>
        <v>6.6265080368697742</v>
      </c>
      <c r="P49" s="140">
        <f>IF(ISERROR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=TRUE," ",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)</f>
        <v>5.9788068835222603</v>
      </c>
      <c r="Q49" s="141">
        <f>IF(ISERROR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=TRUE," ",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)</f>
        <v>30.896277233210778</v>
      </c>
      <c r="R49" s="141">
        <f>IF(ISERROR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=TRUE," ",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)</f>
        <v>4.2413949275362324</v>
      </c>
      <c r="S49" s="141">
        <f>IF(ISERROR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=TRUE," ",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)</f>
        <v>149.92187500000003</v>
      </c>
      <c r="V49" s="46"/>
      <c r="W49" s="46">
        <f t="shared" si="15"/>
        <v>6</v>
      </c>
      <c r="X49" s="46"/>
      <c r="Y49" s="134">
        <f t="shared" si="16"/>
        <v>0</v>
      </c>
      <c r="Z49" s="101" t="s">
        <v>162</v>
      </c>
      <c r="AB49" s="42">
        <f t="shared" si="13"/>
        <v>1</v>
      </c>
      <c r="AC49" s="42">
        <f t="shared" si="17"/>
        <v>5</v>
      </c>
      <c r="AD49" s="126" t="str">
        <f>(IF((OR($AD$44=$AC$26,$AD$44=$AC$32,$AD$44=$AC$14,$AD$44=$AC$20,$AD$44=$AC$2,$AD$44=$AC$8))=TRUE,(Alf!F9),IF((OR($AD$44=$AC$27,$AD$44=$AC$33,$AD$44=$AC$15,$AD$44=$AC$21,$AD$44=$AC$3,$AD$44=$AC$9))=TRUE,(Alf!F49),IF(OR($AD$44=$AC$28,$AD$44=$AC$34,$AD$44=$AC$16,$AD$44=$AC$22,$AD$44=$AC$4,$AD$44=$AC$10)=TRUE,(Alf!F88),IF((OR($AD$44=$AC$29,$AD$44=$AC$35,$AD$44=$AC$17,$AD$44=$AC$23,$AD$44=$AC$5,$AD$44=$AC$11))=TRUE,(Alf!F126),IF((OR($AD$44=$AC$30,$AD$44=$AC$36,$AD$44=$AC$18,$AD$44=$AC$24,$AD$44=$AC$6,$AD$44=$AC$12))=TRUE,(Alf!F164),IF((OR($AD$44=$AC$31,$AD$44=$AC$37,$AD$44=$AC$19,$AD$44=$AC$25,$AD$44=$AC$7,$AD$44=$AC$13))=TRUE,(Alf!F203),"B")))))))</f>
        <v>FROTO TI Equity</v>
      </c>
      <c r="AE49" s="127">
        <f t="shared" si="14"/>
        <v>6.2667525773195889</v>
      </c>
      <c r="AF49" s="128">
        <f>IF(ISERROR(((VLOOKUP(AD49,'X1'!$B:$AO,6,FALSE))/(VLOOKUP(AD49,'X1'!$B:$AO,7,FALSE))-1))=TRUE," ",(((VLOOKUP(AD49,'X1'!$B:$AO,6,FALSE))/(VLOOKUP(AD49,'X1'!$B:$AO,7,FALSE))-1)))</f>
        <v>8.8917525773196004E-2</v>
      </c>
      <c r="AG49" s="128">
        <f>IF(ISERROR((((VLOOKUP(AD49,'X1'!$B:$G,2,FALSE))-(VLOOKUP(AD49,'X1'!$B:$G,3,FALSE)))*100)/(VLOOKUP(AD49,'X1'!$B:$G,5,FALSE)))=TRUE," ",((((VLOOKUP(AD49,'X1'!$B:$G,2,FALSE))-(VLOOKUP(AD49,'X1'!$B:$G,3,FALSE)))*100)/(VLOOKUP(AD49,'X1'!$B:$G,5,FALSE))))</f>
        <v>62.5</v>
      </c>
      <c r="AH49" s="128">
        <f>IF(ISERROR(((VLOOKUP(AD49,'X1'!$B:$AZ,42,FALSE))))=TRUE," ",(((VLOOKUP(AD49,'X1'!$B:$AZ,42,FALSE)))))</f>
        <v>-118.67024731652158</v>
      </c>
      <c r="AI49" s="128">
        <f>IF(ISERROR(((VLOOKUP(AD49,'X1'!$B:$AZ,43,FALSE))))=TRUE," ",(((VLOOKUP(AD49,'X1'!$B:$AZ,43,FALSE)))))</f>
        <v>-79.731863538499326</v>
      </c>
      <c r="AJ49" s="128">
        <f>IF(ISERROR(((VLOOKUP(AD49,'X1'!$B:$AZ,15,FALSE))))=TRUE," ",(((VLOOKUP(AD49,'X1'!$B:$AZ,15,FALSE)))))</f>
        <v>6.2667525773195889</v>
      </c>
      <c r="AK49" s="128">
        <f>IF(ISERROR(((VLOOKUP(AD49,'X1'!$B:$AZ,14,FALSE))))=TRUE," ",(((VLOOKUP(AD49,'X1'!$B:$AZ,14,FALSE)))))</f>
        <v>22.797277936962743</v>
      </c>
      <c r="AL49" s="128" t="str">
        <f ca="1">IF(ISERROR(((VLOOKUP(AD49,'X2'!$B:$AO,6,FALSE))/(VLOOKUP(AD49,'X2'!$B:$AO,7,FALSE))-1))=TRUE," ",(((VLOOKUP(AD49,'X2'!$B:$AO,6,FALSE))/(VLOOKUP(AD49,'X2'!$B:$AO,7,FALSE))-1)))</f>
        <v xml:space="preserve"> </v>
      </c>
      <c r="AM49" s="128" t="str">
        <f ca="1">IF(ISERROR((((VLOOKUP(AD49,'X2'!$B:$G,2,FALSE))-(VLOOKUP(AD49,'X2'!$B:$G,3,FALSE)))*100)/(VLOOKUP(AD49,'X2'!$B:$G,5,FALSE)))=TRUE," ",((((VLOOKUP(AD49,'X2'!$B:$G,2,FALSE))-(VLOOKUP(AD49,'X2'!$B:$G,3,FALSE)))*100)/(VLOOKUP(AD49,'X2'!$B:$G,5,FALSE))))</f>
        <v xml:space="preserve"> </v>
      </c>
      <c r="AN49" s="128" t="str">
        <f ca="1">IF(ISERROR(((VLOOKUP(AD49,'X2'!$B:$AZ,42,FALSE))))=TRUE," ",(((VLOOKUP(AD49,'X2'!$B:$AZ,42,FALSE)))))</f>
        <v xml:space="preserve"> </v>
      </c>
      <c r="AO49" s="128" t="str">
        <f ca="1">IF(ISERROR(((VLOOKUP(AD49,'X2'!$B:$AZ,43,FALSE))))=TRUE," ",(((VLOOKUP(AD49,'X2'!$B:$AZ,43,FALSE)))))</f>
        <v xml:space="preserve"> </v>
      </c>
      <c r="AP49" s="128" t="str">
        <f ca="1">IF(ISERROR(((VLOOKUP(AD49,'X2'!$B:$AZ,15,FALSE))))=TRUE," ",(((VLOOKUP(AD49,'X2'!$B:$AZ,15,FALSE)))))</f>
        <v xml:space="preserve"> </v>
      </c>
      <c r="AQ49" s="128" t="str">
        <f ca="1">IF(ISERROR(((VLOOKUP(AD49,'X2'!$B:$AZ,14,FALSE))))=TRUE," ",(((VLOOKUP(AD49,'X2'!$B:$AZ,14,FALSE)))))</f>
        <v xml:space="preserve"> </v>
      </c>
      <c r="AR49" s="128" t="str">
        <f ca="1">IF(ISERROR(((VLOOKUP(AD49,'X3'!$B:$AO,6,FALSE))/(VLOOKUP(AD49,'X3'!$B:$AO,7,FALSE))-1))=TRUE," ",(((VLOOKUP(AD49,'X3'!$B:$AO,6,FALSE))/(VLOOKUP(AD49,'X3'!$B:$AO,7,FALSE))-1)))</f>
        <v xml:space="preserve"> </v>
      </c>
      <c r="AS49" s="128" t="str">
        <f ca="1">IF(ISERROR((((VLOOKUP(AD49,'X3'!$B:$G,2,FALSE))-(VLOOKUP(AD49,'X3'!$B:$G,3,FALSE)))*100)/(VLOOKUP(AD49,'X3'!$B:$G,5,FALSE)))=TRUE," ",((((VLOOKUP(AD49,'X3'!$B:$G,2,FALSE))-(VLOOKUP(AD49,'X3'!$B:$G,3,FALSE)))*100)/(VLOOKUP(AD49,'X3'!$B:$G,5,FALSE))))</f>
        <v xml:space="preserve"> </v>
      </c>
      <c r="AT49" s="128" t="str">
        <f ca="1">IF(ISERROR(((VLOOKUP(AD49,'X3'!$B:$AZ,42,FALSE))))=TRUE," ",(((VLOOKUP(AD49,'X3'!$B:$AZ,42,FALSE)))))</f>
        <v xml:space="preserve"> </v>
      </c>
      <c r="AU49" s="128" t="str">
        <f ca="1">IF(ISERROR(((VLOOKUP(AD49,'X3'!$B:$AZ,43,FALSE))))=TRUE," ",(((VLOOKUP(AD49,'X3'!$B:$AZ,43,FALSE)))))</f>
        <v xml:space="preserve"> </v>
      </c>
      <c r="AV49" s="128" t="str">
        <f ca="1">IF(ISERROR(((VLOOKUP(AD49,'X3'!$B:$AZ,15,FALSE))))=TRUE," ",(((VLOOKUP(AD49,'X3'!$B:$AZ,15,FALSE)))))</f>
        <v xml:space="preserve"> </v>
      </c>
      <c r="AW49" s="128" t="str">
        <f ca="1">IF(ISERROR(((VLOOKUP(AD49,'X3'!$B:$AZ,14,FALSE))))=TRUE," ",(((VLOOKUP(AD49,'X3'!$B:$AZ,14,FALSE)))))</f>
        <v xml:space="preserve"> </v>
      </c>
      <c r="AX49" s="128" t="str">
        <f ca="1">IF(ISERROR(((VLOOKUP(AD49,'X4'!$B:$AO,6,FALSE))/(VLOOKUP(AD49,'X4'!$B:$AO,7,FALSE))-1))=TRUE," ",(((VLOOKUP(AD49,'X4'!$B:$AO,6,FALSE))/(VLOOKUP(AD49,'X4'!$B:$AO,7,FALSE))-1)))</f>
        <v xml:space="preserve"> </v>
      </c>
      <c r="AY49" s="128" t="str">
        <f ca="1">IF(ISERROR((((VLOOKUP(AD49,'X4'!$B:$G,2,FALSE))-(VLOOKUP(AD49,'X4'!$B:$G,3,FALSE)))*100)/(VLOOKUP(AD49,'X4'!$B:$G,5,FALSE)))=TRUE," ",((((VLOOKUP(AD49,'X4'!$B:$G,2,FALSE))-(VLOOKUP(AD49,'X4'!$B:$G,3,FALSE)))*100)/(VLOOKUP(AD49,'X4'!$B:$G,5,FALSE))))</f>
        <v xml:space="preserve"> </v>
      </c>
      <c r="AZ49" s="128" t="str">
        <f ca="1">IF(ISERROR(((VLOOKUP(AD49,'X4'!$B:$AZ,42,FALSE))))=TRUE," ",(((VLOOKUP(AD49,'X4'!$B:$AZ,42,FALSE)))))</f>
        <v xml:space="preserve"> </v>
      </c>
      <c r="BA49" s="128" t="str">
        <f ca="1">IF(ISERROR(((VLOOKUP(AD49,'X4'!$B:$AZ,43,FALSE))))=TRUE," ",(((VLOOKUP(AD49,'X4'!$B:$AZ,43,FALSE)))))</f>
        <v xml:space="preserve"> </v>
      </c>
      <c r="BB49" s="128" t="str">
        <f ca="1">IF(ISERROR(((VLOOKUP(AD49,'X4'!$B:$AZ,15,FALSE))))=TRUE," ",(((VLOOKUP(AD49,'X4'!$B:$AZ,15,FALSE)))))</f>
        <v xml:space="preserve"> </v>
      </c>
      <c r="BC49" s="128" t="str">
        <f ca="1">IF(ISERROR(((VLOOKUP(AD49,'X4'!$B:$AZ,14,FALSE))))=TRUE," ",(((VLOOKUP(AD49,'X4'!$B:$AZ,14,FALSE)))))</f>
        <v xml:space="preserve"> </v>
      </c>
      <c r="BD49" s="128" t="str">
        <f ca="1">IF(ISERROR(((VLOOKUP(AD49,'X5'!$B:$AO,6,FALSE))/(VLOOKUP(AD49,'X5'!$B:$AO,7,FALSE))-1))=TRUE," ",(((VLOOKUP(AD49,'X5'!$B:$AO,6,FALSE))/(VLOOKUP(AD49,'X5'!$B:$AO,7,FALSE))-1)))</f>
        <v xml:space="preserve"> </v>
      </c>
      <c r="BE49" s="128" t="str">
        <f ca="1">IF(ISERROR((((VLOOKUP(AD49,'X5'!$B:$G,2,FALSE))-(VLOOKUP(AD49,'X5'!$B:$G,3,FALSE)))*100)/(VLOOKUP(AD49,'X5'!$B:$G,5,FALSE)))=TRUE," ",((((VLOOKUP(AD49,'X5'!$B:$G,2,FALSE))-(VLOOKUP(AD49,'X5'!$B:$G,3,FALSE)))*100)/(VLOOKUP(AD49,'X5'!$B:$G,5,FALSE))))</f>
        <v xml:space="preserve"> </v>
      </c>
      <c r="BF49" s="128" t="str">
        <f ca="1">IF(ISERROR(((VLOOKUP(AD49,'X5'!$B:$AZ,42,FALSE))))=TRUE," ",(((VLOOKUP(AD49,'X5'!$B:$AZ,42,FALSE)))))</f>
        <v xml:space="preserve"> </v>
      </c>
      <c r="BG49" s="128" t="str">
        <f ca="1">IF(ISERROR(((VLOOKUP(AD49,'X5'!$B:$AZ,43,FALSE))))=TRUE," ",(((VLOOKUP(AD49,'X5'!$B:$AZ,43,FALSE)))))</f>
        <v xml:space="preserve"> </v>
      </c>
      <c r="BH49" s="128" t="str">
        <f ca="1">IF(ISERROR(((VLOOKUP(AD49,'X5'!$B:$AZ,15,FALSE))))=TRUE," ",(((VLOOKUP(AD49,'X5'!$B:$AZ,15,FALSE)))))</f>
        <v xml:space="preserve"> </v>
      </c>
      <c r="BI49" s="128" t="str">
        <f ca="1">IF(ISERROR(((VLOOKUP(AD49,'X5'!$B:$AZ,14,FALSE))))=TRUE," ",(((VLOOKUP(AD49,'X5'!$B:$AZ,14,FALSE)))))</f>
        <v xml:space="preserve"> </v>
      </c>
      <c r="BJ49" s="128" t="str">
        <f ca="1">IF(ISERROR(((VLOOKUP(AD49,'X6'!$B:$AO,6,FALSE))/(VLOOKUP(AD49,'X6'!$B:$AO,7,FALSE))-1))=TRUE," ",(((VLOOKUP(AD49,'X6'!$B:$AO,6,FALSE))/(VLOOKUP(AD49,'X6'!$B:$AO,7,FALSE))-1)))</f>
        <v xml:space="preserve"> </v>
      </c>
      <c r="BK49" s="128" t="str">
        <f ca="1">IF(ISERROR((((VLOOKUP(AD49,'X6'!$B:$G,2,FALSE))-(VLOOKUP(AD49,'X6'!$B:$G,3,FALSE)))*100)/(VLOOKUP(AD49,'X6'!$B:$G,5,FALSE)))=TRUE," ",((((VLOOKUP(AD49,'X6'!$B:$G,2,FALSE))-(VLOOKUP(AD49,'X6'!$B:$G,3,FALSE)))*100)/(VLOOKUP(AD49,'X6'!$B:$G,5,FALSE))))</f>
        <v xml:space="preserve"> </v>
      </c>
      <c r="BL49" s="128" t="str">
        <f ca="1">IF(ISERROR(((VLOOKUP(AD49,'X6'!$B:$AZ,42,FALSE))))=TRUE," ",(((VLOOKUP(AD49,'X6'!$B:$AZ,42,FALSE)))))</f>
        <v xml:space="preserve"> </v>
      </c>
      <c r="BM49" s="128" t="str">
        <f ca="1">IF(ISERROR(((VLOOKUP(AD49,'X6'!$B:$AZ,43,FALSE))))=TRUE," ",(((VLOOKUP(AD49,'X6'!$B:$AZ,43,FALSE)))))</f>
        <v xml:space="preserve"> </v>
      </c>
      <c r="BN49" s="128" t="str">
        <f ca="1">IF(ISERROR(((VLOOKUP(AD49,'X6'!$B:$AZ,15,FALSE))))=TRUE," ",(((VLOOKUP(AD49,'X6'!$B:$AZ,15,FALSE)))))</f>
        <v xml:space="preserve"> </v>
      </c>
      <c r="BO49" s="128" t="str">
        <f ca="1">IF(ISERROR(((VLOOKUP(AD49,'X6'!$B:$AZ,14,FALSE))))=TRUE," ",(((VLOOKUP(AD49,'X6'!$B:$AZ,14,FALSE)))))</f>
        <v xml:space="preserve"> </v>
      </c>
    </row>
    <row r="50" spans="1:67" ht="14.1" customHeight="1" x14ac:dyDescent="0.2">
      <c r="A50" s="180">
        <f t="shared" ref="A50:A83" si="18">A49+1</f>
        <v>3</v>
      </c>
      <c r="B50" s="137" t="str">
        <f>IF($U$16=1,(VLOOKUP(A50,$AC$44:$AH$80,2,FALSE)),IF((IF($X$1=1,'X1'!B9,(IF($X$1=2,'X2'!B9,(IF($X$1=3,'X3'!B9,(IF($X$1=4,'X4'!B9,(IF($X$1=5,'X5'!B9,'X6'!B9))))))))))="","",(IF($X$1=1,'X1'!B9,(IF($X$1=2,'X2'!B9,(IF($X$1=3,'X3'!B9,(IF($X$1=4,'X4'!B9,(IF($X$1=5,'X5'!B9,'X6'!B9))))))))))))</f>
        <v>ENJSA TI Equity</v>
      </c>
      <c r="C50" s="137" t="str">
        <f>IF(ISERROR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=TRUE," ",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)</f>
        <v>Enerjisa Enerji AS</v>
      </c>
      <c r="D50" s="137" t="str">
        <f>IF(ISERROR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=TRUE," ",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)</f>
        <v>Utilities</v>
      </c>
      <c r="E50" s="138">
        <f>IF(ISERROR(((IF($X$1=1,(VLOOKUP(B50,'X1'!$B:$AP,7,FALSE)),(IF($X$1=2,(VLOOKUP(B50,'X2'!$B:$AP,7,FALSE)),(IF($X$1=3,(VLOOKUP(B50,'X3'!$B:$AP,7,FALSE)),(IF($X$1=4,(VLOOKUP(B50,'X4'!$B:$AP,7,FALSE)),(IF($X$1=5,(VLOOKUP(B50,'X5'!$B:$AP,7,FALSE)),(VLOOKUP(B50,'X6'!$B:$AP,7,FALSE))))))))))))))=TRUE," ",(((IF($X$1=1,(VLOOKUP(B50,'X1'!$B:$AP,7,FALSE)),(IF($X$1=2,(VLOOKUP(B50,'X2'!$B:$AP,7,FALSE)),(IF($X$1=3,(VLOOKUP(B50,'X3'!$B:$AP,7,FALSE)),(IF($X$1=4,(VLOOKUP(B50,'X4'!$B:$AP,7,FALSE)),(IF($X$1=5,(VLOOKUP(B50,'X5'!$B:$AP,7,FALSE)),(VLOOKUP(B50,'X6'!$B:$AP,7,FALSE)))))))))))))))</f>
        <v>8.17</v>
      </c>
      <c r="F50" s="138">
        <f>IF(ISERROR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=TRUE," ",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)</f>
        <v>9.25</v>
      </c>
      <c r="G50" s="138">
        <f>IF(ISERROR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=TRUE," ",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)</f>
        <v>13.219094247246034</v>
      </c>
      <c r="H50" s="138">
        <f>IF(ISERROR((IF($X$1=1,(VLOOKUP(B50,'X1'!$B:$AZ,8,FALSE)),(IF($X$1=2,(VLOOKUP(B50,'X2'!$B:$AZ,8,FALSE)),(IF($X$1=3,(VLOOKUP(B50,'X3'!$B:$AZ,8,FALSE)),(IF($X$1=4,(VLOOKUP(B50,'X4'!$B:$AZ,8,FALSE)),(IF($X$1=5,(VLOOKUP(B50,'X5'!$B:$AZ,8,FALSE)),(VLOOKUP(B50,'X6'!$B:$AZ,8,FALSE)))))))))))))=TRUE," ",((IF($X$1=1,(VLOOKUP(B50,'X1'!$B:$AZ,8,FALSE)),(IF($X$1=2,(VLOOKUP(B50,'X2'!$B:$AZ,8,FALSE)),(IF($X$1=3,(VLOOKUP(B50,'X3'!$B:$AZ,8,FALSE)),(IF($X$1=4,(VLOOKUP(B50,'X4'!$B:$AZ,8,FALSE)),(IF($X$1=5,(VLOOKUP(B50,'X5'!$B:$AZ,8,FALSE)),(VLOOKUP(B50,'X6'!$B:$AZ,8,FALSE))))))))))))))</f>
        <v>1574.4246171717402</v>
      </c>
      <c r="I50" s="139">
        <f>IF(ISERROR((IF($X$1=1,(VLOOKUP(B50,'X1'!$B:$AZ,2,FALSE)),(IF($X$1=2,(VLOOKUP(B50,'X2'!$B:$AZ,2,FALSE)),(IF($X$1=3,(VLOOKUP(B50,'X3'!$B:$AZ,2,FALSE)),(IF($X$1=4,(VLOOKUP(B50,'X4'!$B:$AZ,2,FALSE)),(IF($X$1=5,(VLOOKUP(B50,'X5'!$B:$AZ,2,FALSE)),(VLOOKUP(B50,'X6'!$B:$AZ,2,FALSE)))))))))))))=TRUE," ",((IF($X$1=1,(VLOOKUP(B50,'X1'!$B:$AZ,2,FALSE)),(IF($X$1=2,(VLOOKUP(B50,'X2'!$B:$AZ,2,FALSE)),(IF($X$1=3,(VLOOKUP(B50,'X3'!$B:$AZ,2,FALSE)),(IF($X$1=4,(VLOOKUP(B50,'X4'!$B:$AZ,2,FALSE)),(IF($X$1=5,(VLOOKUP(B50,'X5'!$B:$AZ,2,FALSE)),(VLOOKUP(B50,'X6'!$B:$AZ,2,FALSE))))))))))))))</f>
        <v>5</v>
      </c>
      <c r="J50" s="139">
        <f>IF(ISERROR((IF($X$1=1,(VLOOKUP(B50,'X1'!$B:$AZ,3,FALSE)),(IF($X$1=2,(VLOOKUP(B50,'X2'!$B:$AZ,3,FALSE)),(IF($X$1=3,(VLOOKUP(B50,'X3'!$B:$AZ,3,FALSE)),(IF($X$1=4,(VLOOKUP(B50,'X4'!$B:$AZ,3,FALSE)),(IF($X$1=5,(VLOOKUP(B50,'X5'!$B:$AZ,3,FALSE)),(VLOOKUP(B50,'X6'!$B:$AZ,3,FALSE)))))))))))))=TRUE," ",((IF($X$1=1,(VLOOKUP(B50,'X1'!$B:$AZ,3,FALSE)),(IF($X$1=2,(VLOOKUP(B50,'X2'!$B:$AZ,3,FALSE)),(IF($X$1=3,(VLOOKUP(B50,'X3'!$B:$AZ,3,FALSE)),(IF($X$1=4,(VLOOKUP(B50,'X4'!$B:$AZ,3,FALSE)),(IF($X$1=5,(VLOOKUP(B50,'X5'!$B:$AZ,3,FALSE)),(VLOOKUP(B50,'X6'!$B:$AZ,3,FALSE))))))))))))))</f>
        <v>0</v>
      </c>
      <c r="K50" s="139">
        <f>IF(ISERROR((IF($X$1=1,(VLOOKUP(B50,'X1'!$B:$AZ,5,FALSE)),(IF($X$1=2,(VLOOKUP(B50,'X2'!$B:$AZ,5,FALSE)),(IF($X$1=3,(VLOOKUP(B50,'X3'!$B:$AZ,5,FALSE)),(IF($X$1=4,(VLOOKUP(B50,'X4'!$B:$AZ,5,FALSE)),(IF($X$1=5,(VLOOKUP(B50,'X5'!$B:$AZ,5,FALSE)),(VLOOKUP(B50,'X6'!$B:$AZ,5,FALSE)))))))))))))=TRUE," ",((IF($X$1=1,(VLOOKUP(B50,'X1'!$B:$AZ,5,FALSE)),(IF($X$1=2,(VLOOKUP(B50,'X2'!$B:$AZ,5,FALSE)),(IF($X$1=3,(VLOOKUP(B50,'X3'!$B:$AZ,5,FALSE)),(IF($X$1=4,(VLOOKUP(B50,'X4'!$B:$AZ,5,FALSE)),(IF($X$1=5,(VLOOKUP(B50,'X5'!$B:$AZ,5,FALSE)),(VLOOKUP(B50,'X6'!$B:$AZ,5,FALSE))))))))))))))</f>
        <v>6</v>
      </c>
      <c r="L50" s="140">
        <f>IF(ISERROR((IF($X$1=1,(VLOOKUP(B50,'X1'!$B:$AZ,9,FALSE)),(IF($X$1=2,(VLOOKUP(B50,'X2'!$B:$AZ,9,FALSE)),(IF($X$1=3,(VLOOKUP(B50,'X3'!$B:$AZ,9,FALSE)),(IF($X$1=4,(VLOOKUP(B50,'X4'!$B:$AZ,9,FALSE)),(IF($X$1=5,(VLOOKUP(B50,'X5'!$B:$AZ,9,FALSE)),(VLOOKUP(B50,'X6'!$B:$AZ,9,FALSE)))))))))))))=TRUE," ",((IF($X$1=1,(VLOOKUP(B50,'X1'!$B:$AZ,9,FALSE)),(IF($X$1=2,(VLOOKUP(B50,'X2'!$B:$AZ,9,FALSE)),(IF($X$1=3,(VLOOKUP(B50,'X3'!$B:$AZ,9,FALSE)),(IF($X$1=4,(VLOOKUP(B50,'X4'!$B:$AZ,9,FALSE)),(IF($X$1=5,(VLOOKUP(B50,'X5'!$B:$AZ,9,FALSE)),(VLOOKUP(B50,'X6'!$B:$AZ,9,FALSE))))))))))))))</f>
        <v>9.3052391799544409</v>
      </c>
      <c r="M50" s="140">
        <f>IF(ISERROR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=TRUE," ",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)</f>
        <v>7.4408014571948993</v>
      </c>
      <c r="N50" s="141">
        <f>IF(ISERROR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=TRUE," ",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)</f>
        <v>49.828955366154879</v>
      </c>
      <c r="O50" s="140">
        <f>IF(ISERROR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=TRUE," ",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)</f>
        <v>4.7363022186147186</v>
      </c>
      <c r="P50" s="140">
        <f>IF(ISERROR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=TRUE," ",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)</f>
        <v>4.3035413174185599</v>
      </c>
      <c r="Q50" s="141">
        <f>IF(ISERROR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=TRUE," ",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)</f>
        <v>-6.441775242919368</v>
      </c>
      <c r="R50" s="141">
        <f>IF(ISERROR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=TRUE," ",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)</f>
        <v>8.2496940024479812</v>
      </c>
      <c r="S50" s="141">
        <f>IF(ISERROR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=TRUE," ",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)</f>
        <v>25.485714285714295</v>
      </c>
      <c r="V50" s="46"/>
      <c r="W50" s="46">
        <f t="shared" si="15"/>
        <v>7</v>
      </c>
      <c r="X50" s="46"/>
      <c r="Y50" s="134">
        <f t="shared" si="16"/>
        <v>0</v>
      </c>
      <c r="Z50" s="142" t="s">
        <v>162</v>
      </c>
      <c r="AB50" s="42">
        <f t="shared" si="13"/>
        <v>1</v>
      </c>
      <c r="AC50" s="42">
        <f t="shared" si="17"/>
        <v>6</v>
      </c>
      <c r="AD50" s="126" t="str">
        <f>(IF((OR($AD$44=$AC$26,$AD$44=$AC$32,$AD$44=$AC$14,$AD$44=$AC$20,$AD$44=$AC$2,$AD$44=$AC$8))=TRUE,(Alf!F10),IF((OR($AD$44=$AC$27,$AD$44=$AC$33,$AD$44=$AC$15,$AD$44=$AC$21,$AD$44=$AC$3,$AD$44=$AC$9))=TRUE,(Alf!F50),IF(OR($AD$44=$AC$28,$AD$44=$AC$34,$AD$44=$AC$16,$AD$44=$AC$22,$AD$44=$AC$4,$AD$44=$AC$10)=TRUE,(Alf!F89),IF((OR($AD$44=$AC$29,$AD$44=$AC$35,$AD$44=$AC$17,$AD$44=$AC$23,$AD$44=$AC$5,$AD$44=$AC$11))=TRUE,(Alf!F127),IF((OR($AD$44=$AC$30,$AD$44=$AC$36,$AD$44=$AC$18,$AD$44=$AC$24,$AD$44=$AC$6,$AD$44=$AC$12))=TRUE,(Alf!F165),IF((OR($AD$44=$AC$31,$AD$44=$AC$37,$AD$44=$AC$19,$AD$44=$AC$25,$AD$44=$AC$7,$AD$44=$AC$13))=TRUE,(Alf!F204),"B")))))))</f>
        <v>INDES TI Equity</v>
      </c>
      <c r="AE50" s="127">
        <f t="shared" si="14"/>
        <v>6.3144329896907214</v>
      </c>
      <c r="AF50" s="128">
        <f>IF(ISERROR(((VLOOKUP(AD50,'X1'!$B:$AO,6,FALSE))/(VLOOKUP(AD50,'X1'!$B:$AO,7,FALSE))-1))=TRUE," ",(((VLOOKUP(AD50,'X1'!$B:$AO,6,FALSE))/(VLOOKUP(AD50,'X1'!$B:$AO,7,FALSE))-1)))</f>
        <v>-2.0618589473344273E-2</v>
      </c>
      <c r="AG50" s="128">
        <f>IF(ISERROR((((VLOOKUP(AD50,'X1'!$B:$G,2,FALSE))-(VLOOKUP(AD50,'X1'!$B:$G,3,FALSE)))*100)/(VLOOKUP(AD50,'X1'!$B:$G,5,FALSE)))=TRUE," ",((((VLOOKUP(AD50,'X1'!$B:$G,2,FALSE))-(VLOOKUP(AD50,'X1'!$B:$G,3,FALSE)))*100)/(VLOOKUP(AD50,'X1'!$B:$G,5,FALSE))))</f>
        <v>60</v>
      </c>
      <c r="AH50" s="128">
        <f>IF(ISERROR(((VLOOKUP(AD50,'X1'!$B:$AZ,42,FALSE))))=TRUE," ",(((VLOOKUP(AD50,'X1'!$B:$AZ,42,FALSE)))))</f>
        <v>-24.948179316660468</v>
      </c>
      <c r="AI50" s="128">
        <f>IF(ISERROR(((VLOOKUP(AD50,'X1'!$B:$AZ,43,FALSE))))=TRUE," ",(((VLOOKUP(AD50,'X1'!$B:$AZ,43,FALSE)))))</f>
        <v>-26.486263591779057</v>
      </c>
      <c r="AJ50" s="128">
        <f>IF(ISERROR(((VLOOKUP(AD50,'X1'!$B:$AZ,15,FALSE))))=TRUE," ",(((VLOOKUP(AD50,'X1'!$B:$AZ,15,FALSE)))))</f>
        <v>6.3144329896907214</v>
      </c>
      <c r="AK50" s="128">
        <f>IF(ISERROR(((VLOOKUP(AD50,'X1'!$B:$AZ,14,FALSE))))=TRUE," ",(((VLOOKUP(AD50,'X1'!$B:$AZ,14,FALSE)))))</f>
        <v>-30.939226519337019</v>
      </c>
      <c r="AL50" s="128" t="str">
        <f ca="1">IF(ISERROR(((VLOOKUP(AD50,'X2'!$B:$AO,6,FALSE))/(VLOOKUP(AD50,'X2'!$B:$AO,7,FALSE))-1))=TRUE," ",(((VLOOKUP(AD50,'X2'!$B:$AO,6,FALSE))/(VLOOKUP(AD50,'X2'!$B:$AO,7,FALSE))-1)))</f>
        <v xml:space="preserve"> </v>
      </c>
      <c r="AM50" s="128" t="str">
        <f ca="1">IF(ISERROR((((VLOOKUP(AD50,'X2'!$B:$G,2,FALSE))-(VLOOKUP(AD50,'X2'!$B:$G,3,FALSE)))*100)/(VLOOKUP(AD50,'X2'!$B:$G,5,FALSE)))=TRUE," ",((((VLOOKUP(AD50,'X2'!$B:$G,2,FALSE))-(VLOOKUP(AD50,'X2'!$B:$G,3,FALSE)))*100)/(VLOOKUP(AD50,'X2'!$B:$G,5,FALSE))))</f>
        <v xml:space="preserve"> </v>
      </c>
      <c r="AN50" s="128" t="str">
        <f ca="1">IF(ISERROR(((VLOOKUP(AD50,'X2'!$B:$AZ,42,FALSE))))=TRUE," ",(((VLOOKUP(AD50,'X2'!$B:$AZ,42,FALSE)))))</f>
        <v xml:space="preserve"> </v>
      </c>
      <c r="AO50" s="128" t="str">
        <f ca="1">IF(ISERROR(((VLOOKUP(AD50,'X2'!$B:$AZ,43,FALSE))))=TRUE," ",(((VLOOKUP(AD50,'X2'!$B:$AZ,43,FALSE)))))</f>
        <v xml:space="preserve"> </v>
      </c>
      <c r="AP50" s="128" t="str">
        <f ca="1">IF(ISERROR(((VLOOKUP(AD50,'X2'!$B:$AZ,15,FALSE))))=TRUE," ",(((VLOOKUP(AD50,'X2'!$B:$AZ,15,FALSE)))))</f>
        <v xml:space="preserve"> </v>
      </c>
      <c r="AQ50" s="128" t="str">
        <f ca="1">IF(ISERROR(((VLOOKUP(AD50,'X2'!$B:$AZ,14,FALSE))))=TRUE," ",(((VLOOKUP(AD50,'X2'!$B:$AZ,14,FALSE)))))</f>
        <v xml:space="preserve"> </v>
      </c>
      <c r="AR50" s="128" t="str">
        <f ca="1">IF(ISERROR(((VLOOKUP(AD50,'X3'!$B:$AO,6,FALSE))/(VLOOKUP(AD50,'X3'!$B:$AO,7,FALSE))-1))=TRUE," ",(((VLOOKUP(AD50,'X3'!$B:$AO,6,FALSE))/(VLOOKUP(AD50,'X3'!$B:$AO,7,FALSE))-1)))</f>
        <v xml:space="preserve"> </v>
      </c>
      <c r="AS50" s="128" t="str">
        <f ca="1">IF(ISERROR((((VLOOKUP(AD50,'X3'!$B:$G,2,FALSE))-(VLOOKUP(AD50,'X3'!$B:$G,3,FALSE)))*100)/(VLOOKUP(AD50,'X3'!$B:$G,5,FALSE)))=TRUE," ",((((VLOOKUP(AD50,'X3'!$B:$G,2,FALSE))-(VLOOKUP(AD50,'X3'!$B:$G,3,FALSE)))*100)/(VLOOKUP(AD50,'X3'!$B:$G,5,FALSE))))</f>
        <v xml:space="preserve"> </v>
      </c>
      <c r="AT50" s="128" t="str">
        <f ca="1">IF(ISERROR(((VLOOKUP(AD50,'X3'!$B:$AZ,42,FALSE))))=TRUE," ",(((VLOOKUP(AD50,'X3'!$B:$AZ,42,FALSE)))))</f>
        <v xml:space="preserve"> </v>
      </c>
      <c r="AU50" s="128" t="str">
        <f ca="1">IF(ISERROR(((VLOOKUP(AD50,'X3'!$B:$AZ,43,FALSE))))=TRUE," ",(((VLOOKUP(AD50,'X3'!$B:$AZ,43,FALSE)))))</f>
        <v xml:space="preserve"> </v>
      </c>
      <c r="AV50" s="128" t="str">
        <f ca="1">IF(ISERROR(((VLOOKUP(AD50,'X3'!$B:$AZ,15,FALSE))))=TRUE," ",(((VLOOKUP(AD50,'X3'!$B:$AZ,15,FALSE)))))</f>
        <v xml:space="preserve"> </v>
      </c>
      <c r="AW50" s="128" t="str">
        <f ca="1">IF(ISERROR(((VLOOKUP(AD50,'X3'!$B:$AZ,14,FALSE))))=TRUE," ",(((VLOOKUP(AD50,'X3'!$B:$AZ,14,FALSE)))))</f>
        <v xml:space="preserve"> </v>
      </c>
      <c r="AX50" s="128" t="str">
        <f ca="1">IF(ISERROR(((VLOOKUP(AD50,'X4'!$B:$AO,6,FALSE))/(VLOOKUP(AD50,'X4'!$B:$AO,7,FALSE))-1))=TRUE," ",(((VLOOKUP(AD50,'X4'!$B:$AO,6,FALSE))/(VLOOKUP(AD50,'X4'!$B:$AO,7,FALSE))-1)))</f>
        <v xml:space="preserve"> </v>
      </c>
      <c r="AY50" s="128" t="str">
        <f ca="1">IF(ISERROR((((VLOOKUP(AD50,'X4'!$B:$G,2,FALSE))-(VLOOKUP(AD50,'X4'!$B:$G,3,FALSE)))*100)/(VLOOKUP(AD50,'X4'!$B:$G,5,FALSE)))=TRUE," ",((((VLOOKUP(AD50,'X4'!$B:$G,2,FALSE))-(VLOOKUP(AD50,'X4'!$B:$G,3,FALSE)))*100)/(VLOOKUP(AD50,'X4'!$B:$G,5,FALSE))))</f>
        <v xml:space="preserve"> </v>
      </c>
      <c r="AZ50" s="128" t="str">
        <f ca="1">IF(ISERROR(((VLOOKUP(AD50,'X4'!$B:$AZ,42,FALSE))))=TRUE," ",(((VLOOKUP(AD50,'X4'!$B:$AZ,42,FALSE)))))</f>
        <v xml:space="preserve"> </v>
      </c>
      <c r="BA50" s="128" t="str">
        <f ca="1">IF(ISERROR(((VLOOKUP(AD50,'X4'!$B:$AZ,43,FALSE))))=TRUE," ",(((VLOOKUP(AD50,'X4'!$B:$AZ,43,FALSE)))))</f>
        <v xml:space="preserve"> </v>
      </c>
      <c r="BB50" s="128" t="str">
        <f ca="1">IF(ISERROR(((VLOOKUP(AD50,'X4'!$B:$AZ,15,FALSE))))=TRUE," ",(((VLOOKUP(AD50,'X4'!$B:$AZ,15,FALSE)))))</f>
        <v xml:space="preserve"> </v>
      </c>
      <c r="BC50" s="128" t="str">
        <f ca="1">IF(ISERROR(((VLOOKUP(AD50,'X4'!$B:$AZ,14,FALSE))))=TRUE," ",(((VLOOKUP(AD50,'X4'!$B:$AZ,14,FALSE)))))</f>
        <v xml:space="preserve"> </v>
      </c>
      <c r="BD50" s="128" t="str">
        <f ca="1">IF(ISERROR(((VLOOKUP(AD50,'X5'!$B:$AO,6,FALSE))/(VLOOKUP(AD50,'X5'!$B:$AO,7,FALSE))-1))=TRUE," ",(((VLOOKUP(AD50,'X5'!$B:$AO,6,FALSE))/(VLOOKUP(AD50,'X5'!$B:$AO,7,FALSE))-1)))</f>
        <v xml:space="preserve"> </v>
      </c>
      <c r="BE50" s="128" t="str">
        <f ca="1">IF(ISERROR((((VLOOKUP(AD50,'X5'!$B:$G,2,FALSE))-(VLOOKUP(AD50,'X5'!$B:$G,3,FALSE)))*100)/(VLOOKUP(AD50,'X5'!$B:$G,5,FALSE)))=TRUE," ",((((VLOOKUP(AD50,'X5'!$B:$G,2,FALSE))-(VLOOKUP(AD50,'X5'!$B:$G,3,FALSE)))*100)/(VLOOKUP(AD50,'X5'!$B:$G,5,FALSE))))</f>
        <v xml:space="preserve"> </v>
      </c>
      <c r="BF50" s="128" t="str">
        <f ca="1">IF(ISERROR(((VLOOKUP(AD50,'X5'!$B:$AZ,42,FALSE))))=TRUE," ",(((VLOOKUP(AD50,'X5'!$B:$AZ,42,FALSE)))))</f>
        <v xml:space="preserve"> </v>
      </c>
      <c r="BG50" s="128" t="str">
        <f ca="1">IF(ISERROR(((VLOOKUP(AD50,'X5'!$B:$AZ,43,FALSE))))=TRUE," ",(((VLOOKUP(AD50,'X5'!$B:$AZ,43,FALSE)))))</f>
        <v xml:space="preserve"> </v>
      </c>
      <c r="BH50" s="128" t="str">
        <f ca="1">IF(ISERROR(((VLOOKUP(AD50,'X5'!$B:$AZ,15,FALSE))))=TRUE," ",(((VLOOKUP(AD50,'X5'!$B:$AZ,15,FALSE)))))</f>
        <v xml:space="preserve"> </v>
      </c>
      <c r="BI50" s="128" t="str">
        <f ca="1">IF(ISERROR(((VLOOKUP(AD50,'X5'!$B:$AZ,14,FALSE))))=TRUE," ",(((VLOOKUP(AD50,'X5'!$B:$AZ,14,FALSE)))))</f>
        <v xml:space="preserve"> </v>
      </c>
      <c r="BJ50" s="128" t="str">
        <f ca="1">IF(ISERROR(((VLOOKUP(AD50,'X6'!$B:$AO,6,FALSE))/(VLOOKUP(AD50,'X6'!$B:$AO,7,FALSE))-1))=TRUE," ",(((VLOOKUP(AD50,'X6'!$B:$AO,6,FALSE))/(VLOOKUP(AD50,'X6'!$B:$AO,7,FALSE))-1)))</f>
        <v xml:space="preserve"> </v>
      </c>
      <c r="BK50" s="128" t="str">
        <f ca="1">IF(ISERROR((((VLOOKUP(AD50,'X6'!$B:$G,2,FALSE))-(VLOOKUP(AD50,'X6'!$B:$G,3,FALSE)))*100)/(VLOOKUP(AD50,'X6'!$B:$G,5,FALSE)))=TRUE," ",((((VLOOKUP(AD50,'X6'!$B:$G,2,FALSE))-(VLOOKUP(AD50,'X6'!$B:$G,3,FALSE)))*100)/(VLOOKUP(AD50,'X6'!$B:$G,5,FALSE))))</f>
        <v xml:space="preserve"> </v>
      </c>
      <c r="BL50" s="128" t="str">
        <f ca="1">IF(ISERROR(((VLOOKUP(AD50,'X6'!$B:$AZ,42,FALSE))))=TRUE," ",(((VLOOKUP(AD50,'X6'!$B:$AZ,42,FALSE)))))</f>
        <v xml:space="preserve"> </v>
      </c>
      <c r="BM50" s="128" t="str">
        <f ca="1">IF(ISERROR(((VLOOKUP(AD50,'X6'!$B:$AZ,43,FALSE))))=TRUE," ",(((VLOOKUP(AD50,'X6'!$B:$AZ,43,FALSE)))))</f>
        <v xml:space="preserve"> </v>
      </c>
      <c r="BN50" s="128" t="str">
        <f ca="1">IF(ISERROR(((VLOOKUP(AD50,'X6'!$B:$AZ,15,FALSE))))=TRUE," ",(((VLOOKUP(AD50,'X6'!$B:$AZ,15,FALSE)))))</f>
        <v xml:space="preserve"> </v>
      </c>
      <c r="BO50" s="128" t="str">
        <f ca="1">IF(ISERROR(((VLOOKUP(AD50,'X6'!$B:$AZ,14,FALSE))))=TRUE," ",(((VLOOKUP(AD50,'X6'!$B:$AZ,14,FALSE)))))</f>
        <v xml:space="preserve"> </v>
      </c>
    </row>
    <row r="51" spans="1:67" ht="14.1" customHeight="1" x14ac:dyDescent="0.2">
      <c r="A51" s="180">
        <f t="shared" si="18"/>
        <v>4</v>
      </c>
      <c r="B51" s="137" t="str">
        <f>IF($U$16=1,(VLOOKUP(A51,$AC$44:$AH$80,2,FALSE)),IF((IF($X$1=1,'X1'!B10,(IF($X$1=2,'X2'!B10,(IF($X$1=3,'X3'!B10,(IF($X$1=4,'X4'!B10,(IF($X$1=5,'X5'!B10,'X6'!B10))))))))))="","",(IF($X$1=1,'X1'!B10,(IF($X$1=2,'X2'!B10,(IF($X$1=3,'X3'!B10,(IF($X$1=4,'X4'!B10,(IF($X$1=5,'X5'!B10,'X6'!B10))))))))))))</f>
        <v>EREGL TI Equity</v>
      </c>
      <c r="C51" s="137" t="str">
        <f>IF(ISERROR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=TRUE," ",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)</f>
        <v>Eregli Demir ve Celik Fabrikal</v>
      </c>
      <c r="D51" s="137" t="str">
        <f>IF(ISERROR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=TRUE," ",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)</f>
        <v>Materials</v>
      </c>
      <c r="E51" s="138">
        <f>IF(ISERROR(((IF($X$1=1,(VLOOKUP(B51,'X1'!$B:$AP,7,FALSE)),(IF($X$1=2,(VLOOKUP(B51,'X2'!$B:$AP,7,FALSE)),(IF($X$1=3,(VLOOKUP(B51,'X3'!$B:$AP,7,FALSE)),(IF($X$1=4,(VLOOKUP(B51,'X4'!$B:$AP,7,FALSE)),(IF($X$1=5,(VLOOKUP(B51,'X5'!$B:$AP,7,FALSE)),(VLOOKUP(B51,'X6'!$B:$AP,7,FALSE))))))))))))))=TRUE," ",(((IF($X$1=1,(VLOOKUP(B51,'X1'!$B:$AP,7,FALSE)),(IF($X$1=2,(VLOOKUP(B51,'X2'!$B:$AP,7,FALSE)),(IF($X$1=3,(VLOOKUP(B51,'X3'!$B:$AP,7,FALSE)),(IF($X$1=4,(VLOOKUP(B51,'X4'!$B:$AP,7,FALSE)),(IF($X$1=5,(VLOOKUP(B51,'X5'!$B:$AP,7,FALSE)),(VLOOKUP(B51,'X6'!$B:$AP,7,FALSE)))))))))))))))</f>
        <v>8.67</v>
      </c>
      <c r="F51" s="138">
        <f>IF(ISERROR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=TRUE," ",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)</f>
        <v>10.649999618530273</v>
      </c>
      <c r="G51" s="138">
        <f>IF(ISERROR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=TRUE," ",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)</f>
        <v>22.837365842333025</v>
      </c>
      <c r="H51" s="138">
        <f>IF(ISERROR((IF($X$1=1,(VLOOKUP(B51,'X1'!$B:$AZ,8,FALSE)),(IF($X$1=2,(VLOOKUP(B51,'X2'!$B:$AZ,8,FALSE)),(IF($X$1=3,(VLOOKUP(B51,'X3'!$B:$AZ,8,FALSE)),(IF($X$1=4,(VLOOKUP(B51,'X4'!$B:$AZ,8,FALSE)),(IF($X$1=5,(VLOOKUP(B51,'X5'!$B:$AZ,8,FALSE)),(VLOOKUP(B51,'X6'!$B:$AZ,8,FALSE)))))))))))))=TRUE," ",((IF($X$1=1,(VLOOKUP(B51,'X1'!$B:$AZ,8,FALSE)),(IF($X$1=2,(VLOOKUP(B51,'X2'!$B:$AZ,8,FALSE)),(IF($X$1=3,(VLOOKUP(B51,'X3'!$B:$AZ,8,FALSE)),(IF($X$1=4,(VLOOKUP(B51,'X4'!$B:$AZ,8,FALSE)),(IF($X$1=5,(VLOOKUP(B51,'X5'!$B:$AZ,8,FALSE)),(VLOOKUP(B51,'X6'!$B:$AZ,8,FALSE))))))))))))))</f>
        <v>4951.2140091534875</v>
      </c>
      <c r="I51" s="139">
        <f>IF(ISERROR((IF($X$1=1,(VLOOKUP(B51,'X1'!$B:$AZ,2,FALSE)),(IF($X$1=2,(VLOOKUP(B51,'X2'!$B:$AZ,2,FALSE)),(IF($X$1=3,(VLOOKUP(B51,'X3'!$B:$AZ,2,FALSE)),(IF($X$1=4,(VLOOKUP(B51,'X4'!$B:$AZ,2,FALSE)),(IF($X$1=5,(VLOOKUP(B51,'X5'!$B:$AZ,2,FALSE)),(VLOOKUP(B51,'X6'!$B:$AZ,2,FALSE)))))))))))))=TRUE," ",((IF($X$1=1,(VLOOKUP(B51,'X1'!$B:$AZ,2,FALSE)),(IF($X$1=2,(VLOOKUP(B51,'X2'!$B:$AZ,2,FALSE)),(IF($X$1=3,(VLOOKUP(B51,'X3'!$B:$AZ,2,FALSE)),(IF($X$1=4,(VLOOKUP(B51,'X4'!$B:$AZ,2,FALSE)),(IF($X$1=5,(VLOOKUP(B51,'X5'!$B:$AZ,2,FALSE)),(VLOOKUP(B51,'X6'!$B:$AZ,2,FALSE))))))))))))))</f>
        <v>15</v>
      </c>
      <c r="J51" s="139">
        <f>IF(ISERROR((IF($X$1=1,(VLOOKUP(B51,'X1'!$B:$AZ,3,FALSE)),(IF($X$1=2,(VLOOKUP(B51,'X2'!$B:$AZ,3,FALSE)),(IF($X$1=3,(VLOOKUP(B51,'X3'!$B:$AZ,3,FALSE)),(IF($X$1=4,(VLOOKUP(B51,'X4'!$B:$AZ,3,FALSE)),(IF($X$1=5,(VLOOKUP(B51,'X5'!$B:$AZ,3,FALSE)),(VLOOKUP(B51,'X6'!$B:$AZ,3,FALSE)))))))))))))=TRUE," ",((IF($X$1=1,(VLOOKUP(B51,'X1'!$B:$AZ,3,FALSE)),(IF($X$1=2,(VLOOKUP(B51,'X2'!$B:$AZ,3,FALSE)),(IF($X$1=3,(VLOOKUP(B51,'X3'!$B:$AZ,3,FALSE)),(IF($X$1=4,(VLOOKUP(B51,'X4'!$B:$AZ,3,FALSE)),(IF($X$1=5,(VLOOKUP(B51,'X5'!$B:$AZ,3,FALSE)),(VLOOKUP(B51,'X6'!$B:$AZ,3,FALSE))))))))))))))</f>
        <v>1</v>
      </c>
      <c r="K51" s="139">
        <f>IF(ISERROR((IF($X$1=1,(VLOOKUP(B51,'X1'!$B:$AZ,5,FALSE)),(IF($X$1=2,(VLOOKUP(B51,'X2'!$B:$AZ,5,FALSE)),(IF($X$1=3,(VLOOKUP(B51,'X3'!$B:$AZ,5,FALSE)),(IF($X$1=4,(VLOOKUP(B51,'X4'!$B:$AZ,5,FALSE)),(IF($X$1=5,(VLOOKUP(B51,'X5'!$B:$AZ,5,FALSE)),(VLOOKUP(B51,'X6'!$B:$AZ,5,FALSE)))))))))))))=TRUE," ",((IF($X$1=1,(VLOOKUP(B51,'X1'!$B:$AZ,5,FALSE)),(IF($X$1=2,(VLOOKUP(B51,'X2'!$B:$AZ,5,FALSE)),(IF($X$1=3,(VLOOKUP(B51,'X3'!$B:$AZ,5,FALSE)),(IF($X$1=4,(VLOOKUP(B51,'X4'!$B:$AZ,5,FALSE)),(IF($X$1=5,(VLOOKUP(B51,'X5'!$B:$AZ,5,FALSE)),(VLOOKUP(B51,'X6'!$B:$AZ,5,FALSE))))))))))))))</f>
        <v>21</v>
      </c>
      <c r="L51" s="140">
        <f>IF(ISERROR((IF($X$1=1,(VLOOKUP(B51,'X1'!$B:$AZ,9,FALSE)),(IF($X$1=2,(VLOOKUP(B51,'X2'!$B:$AZ,9,FALSE)),(IF($X$1=3,(VLOOKUP(B51,'X3'!$B:$AZ,9,FALSE)),(IF($X$1=4,(VLOOKUP(B51,'X4'!$B:$AZ,9,FALSE)),(IF($X$1=5,(VLOOKUP(B51,'X5'!$B:$AZ,9,FALSE)),(VLOOKUP(B51,'X6'!$B:$AZ,9,FALSE)))))))))))))=TRUE," ",((IF($X$1=1,(VLOOKUP(B51,'X1'!$B:$AZ,9,FALSE)),(IF($X$1=2,(VLOOKUP(B51,'X2'!$B:$AZ,9,FALSE)),(IF($X$1=3,(VLOOKUP(B51,'X3'!$B:$AZ,9,FALSE)),(IF($X$1=4,(VLOOKUP(B51,'X4'!$B:$AZ,9,FALSE)),(IF($X$1=5,(VLOOKUP(B51,'X5'!$B:$AZ,9,FALSE)),(VLOOKUP(B51,'X6'!$B:$AZ,9,FALSE))))))))))))))</f>
        <v>7.925045703839122</v>
      </c>
      <c r="M51" s="140">
        <f>IF(ISERROR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=TRUE," ",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)</f>
        <v>6.9975786924939465</v>
      </c>
      <c r="N51" s="141">
        <f>IF(ISERROR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=TRUE," ",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)</f>
        <v>27.605674187631468</v>
      </c>
      <c r="O51" s="140">
        <f>IF(ISERROR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=TRUE," ",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)</f>
        <v>4.8566896659890251</v>
      </c>
      <c r="P51" s="140">
        <f>IF(ISERROR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=TRUE," ",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)</f>
        <v>4.1991692065786328</v>
      </c>
      <c r="Q51" s="141">
        <f>IF(ISERROR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=TRUE," ",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)</f>
        <v>-4.0637099634045715</v>
      </c>
      <c r="R51" s="141">
        <f>IF(ISERROR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=TRUE," ",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)</f>
        <v>11.384083044982699</v>
      </c>
      <c r="S51" s="141">
        <f>IF(ISERROR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=TRUE," ",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)</f>
        <v>27.600411946446972</v>
      </c>
      <c r="V51" s="46"/>
      <c r="W51" s="46">
        <f t="shared" si="15"/>
        <v>8</v>
      </c>
      <c r="X51" s="46"/>
      <c r="Y51" s="134">
        <f t="shared" si="16"/>
        <v>0</v>
      </c>
      <c r="Z51" s="143" t="s">
        <v>162</v>
      </c>
      <c r="AB51" s="42">
        <f t="shared" si="13"/>
        <v>1</v>
      </c>
      <c r="AC51" s="42">
        <f t="shared" si="17"/>
        <v>7</v>
      </c>
      <c r="AD51" s="126" t="str">
        <f>(IF((OR($AD$44=$AC$26,$AD$44=$AC$32,$AD$44=$AC$14,$AD$44=$AC$20,$AD$44=$AC$2,$AD$44=$AC$8))=TRUE,(Alf!F11),IF((OR($AD$44=$AC$27,$AD$44=$AC$33,$AD$44=$AC$15,$AD$44=$AC$21,$AD$44=$AC$3,$AD$44=$AC$9))=TRUE,(Alf!F51),IF(OR($AD$44=$AC$28,$AD$44=$AC$34,$AD$44=$AC$16,$AD$44=$AC$22,$AD$44=$AC$4,$AD$44=$AC$10)=TRUE,(Alf!F90),IF((OR($AD$44=$AC$29,$AD$44=$AC$35,$AD$44=$AC$17,$AD$44=$AC$23,$AD$44=$AC$5,$AD$44=$AC$11))=TRUE,(Alf!F128),IF((OR($AD$44=$AC$30,$AD$44=$AC$36,$AD$44=$AC$18,$AD$44=$AC$24,$AD$44=$AC$6,$AD$44=$AC$12))=TRUE,(Alf!F166),IF((OR($AD$44=$AC$31,$AD$44=$AC$37,$AD$44=$AC$19,$AD$44=$AC$25,$AD$44=$AC$7,$AD$44=$AC$13))=TRUE,(Alf!F205),"B")))))))</f>
        <v>ISDMR TI Equity</v>
      </c>
      <c r="AE51" s="127">
        <f t="shared" si="14"/>
        <v>11.065006915629322</v>
      </c>
      <c r="AF51" s="128">
        <f>IF(ISERROR(((VLOOKUP(AD51,'X1'!$B:$AO,6,FALSE))/(VLOOKUP(AD51,'X1'!$B:$AO,7,FALSE))-1))=TRUE," ",(((VLOOKUP(AD51,'X1'!$B:$AO,6,FALSE))/(VLOOKUP(AD51,'X1'!$B:$AO,7,FALSE))-1)))</f>
        <v>8.9211618257261316E-2</v>
      </c>
      <c r="AG51" s="128">
        <f>IF(ISERROR((((VLOOKUP(AD51,'X1'!$B:$G,2,FALSE))-(VLOOKUP(AD51,'X1'!$B:$G,3,FALSE)))*100)/(VLOOKUP(AD51,'X1'!$B:$G,5,FALSE)))=TRUE," ",((((VLOOKUP(AD51,'X1'!$B:$G,2,FALSE))-(VLOOKUP(AD51,'X1'!$B:$G,3,FALSE)))*100)/(VLOOKUP(AD51,'X1'!$B:$G,5,FALSE))))</f>
        <v>50</v>
      </c>
      <c r="AH51" s="128">
        <f>IF(ISERROR(((VLOOKUP(AD51,'X1'!$B:$AZ,42,FALSE))))=TRUE," ",(((VLOOKUP(AD51,'X1'!$B:$AZ,42,FALSE)))))</f>
        <v>-29.34927497987616</v>
      </c>
      <c r="AI51" s="128">
        <f>IF(ISERROR(((VLOOKUP(AD51,'X1'!$B:$AZ,43,FALSE))))=TRUE," ",(((VLOOKUP(AD51,'X1'!$B:$AZ,43,FALSE)))))</f>
        <v>-26.254639625978871</v>
      </c>
      <c r="AJ51" s="128">
        <f>IF(ISERROR(((VLOOKUP(AD51,'X1'!$B:$AZ,15,FALSE))))=TRUE," ",(((VLOOKUP(AD51,'X1'!$B:$AZ,15,FALSE)))))</f>
        <v>11.065006915629322</v>
      </c>
      <c r="AK51" s="128">
        <f>IF(ISERROR(((VLOOKUP(AD51,'X1'!$B:$AZ,14,FALSE))))=TRUE," ",(((VLOOKUP(AD51,'X1'!$B:$AZ,14,FALSE)))))</f>
        <v>35.135135135135137</v>
      </c>
      <c r="AL51" s="128" t="str">
        <f ca="1">IF(ISERROR(((VLOOKUP(AD51,'X2'!$B:$AO,6,FALSE))/(VLOOKUP(AD51,'X2'!$B:$AO,7,FALSE))-1))=TRUE," ",(((VLOOKUP(AD51,'X2'!$B:$AO,6,FALSE))/(VLOOKUP(AD51,'X2'!$B:$AO,7,FALSE))-1)))</f>
        <v xml:space="preserve"> </v>
      </c>
      <c r="AM51" s="128" t="str">
        <f ca="1">IF(ISERROR((((VLOOKUP(AD51,'X2'!$B:$G,2,FALSE))-(VLOOKUP(AD51,'X2'!$B:$G,3,FALSE)))*100)/(VLOOKUP(AD51,'X2'!$B:$G,5,FALSE)))=TRUE," ",((((VLOOKUP(AD51,'X2'!$B:$G,2,FALSE))-(VLOOKUP(AD51,'X2'!$B:$G,3,FALSE)))*100)/(VLOOKUP(AD51,'X2'!$B:$G,5,FALSE))))</f>
        <v xml:space="preserve"> </v>
      </c>
      <c r="AN51" s="128" t="str">
        <f ca="1">IF(ISERROR(((VLOOKUP(AD51,'X2'!$B:$AZ,42,FALSE))))=TRUE," ",(((VLOOKUP(AD51,'X2'!$B:$AZ,42,FALSE)))))</f>
        <v xml:space="preserve"> </v>
      </c>
      <c r="AO51" s="128" t="str">
        <f ca="1">IF(ISERROR(((VLOOKUP(AD51,'X2'!$B:$AZ,43,FALSE))))=TRUE," ",(((VLOOKUP(AD51,'X2'!$B:$AZ,43,FALSE)))))</f>
        <v xml:space="preserve"> </v>
      </c>
      <c r="AP51" s="128" t="str">
        <f ca="1">IF(ISERROR(((VLOOKUP(AD51,'X2'!$B:$AZ,15,FALSE))))=TRUE," ",(((VLOOKUP(AD51,'X2'!$B:$AZ,15,FALSE)))))</f>
        <v xml:space="preserve"> </v>
      </c>
      <c r="AQ51" s="128" t="str">
        <f ca="1">IF(ISERROR(((VLOOKUP(AD51,'X2'!$B:$AZ,14,FALSE))))=TRUE," ",(((VLOOKUP(AD51,'X2'!$B:$AZ,14,FALSE)))))</f>
        <v xml:space="preserve"> </v>
      </c>
      <c r="AR51" s="128" t="str">
        <f ca="1">IF(ISERROR(((VLOOKUP(AD51,'X3'!$B:$AO,6,FALSE))/(VLOOKUP(AD51,'X3'!$B:$AO,7,FALSE))-1))=TRUE," ",(((VLOOKUP(AD51,'X3'!$B:$AO,6,FALSE))/(VLOOKUP(AD51,'X3'!$B:$AO,7,FALSE))-1)))</f>
        <v xml:space="preserve"> </v>
      </c>
      <c r="AS51" s="128" t="str">
        <f ca="1">IF(ISERROR((((VLOOKUP(AD51,'X3'!$B:$G,2,FALSE))-(VLOOKUP(AD51,'X3'!$B:$G,3,FALSE)))*100)/(VLOOKUP(AD51,'X3'!$B:$G,5,FALSE)))=TRUE," ",((((VLOOKUP(AD51,'X3'!$B:$G,2,FALSE))-(VLOOKUP(AD51,'X3'!$B:$G,3,FALSE)))*100)/(VLOOKUP(AD51,'X3'!$B:$G,5,FALSE))))</f>
        <v xml:space="preserve"> </v>
      </c>
      <c r="AT51" s="128" t="str">
        <f ca="1">IF(ISERROR(((VLOOKUP(AD51,'X3'!$B:$AZ,42,FALSE))))=TRUE," ",(((VLOOKUP(AD51,'X3'!$B:$AZ,42,FALSE)))))</f>
        <v xml:space="preserve"> </v>
      </c>
      <c r="AU51" s="128" t="str">
        <f ca="1">IF(ISERROR(((VLOOKUP(AD51,'X3'!$B:$AZ,43,FALSE))))=TRUE," ",(((VLOOKUP(AD51,'X3'!$B:$AZ,43,FALSE)))))</f>
        <v xml:space="preserve"> </v>
      </c>
      <c r="AV51" s="128" t="str">
        <f ca="1">IF(ISERROR(((VLOOKUP(AD51,'X3'!$B:$AZ,15,FALSE))))=TRUE," ",(((VLOOKUP(AD51,'X3'!$B:$AZ,15,FALSE)))))</f>
        <v xml:space="preserve"> </v>
      </c>
      <c r="AW51" s="128" t="str">
        <f ca="1">IF(ISERROR(((VLOOKUP(AD51,'X3'!$B:$AZ,14,FALSE))))=TRUE," ",(((VLOOKUP(AD51,'X3'!$B:$AZ,14,FALSE)))))</f>
        <v xml:space="preserve"> </v>
      </c>
      <c r="AX51" s="128" t="str">
        <f ca="1">IF(ISERROR(((VLOOKUP(AD51,'X4'!$B:$AO,6,FALSE))/(VLOOKUP(AD51,'X4'!$B:$AO,7,FALSE))-1))=TRUE," ",(((VLOOKUP(AD51,'X4'!$B:$AO,6,FALSE))/(VLOOKUP(AD51,'X4'!$B:$AO,7,FALSE))-1)))</f>
        <v xml:space="preserve"> </v>
      </c>
      <c r="AY51" s="128" t="str">
        <f ca="1">IF(ISERROR((((VLOOKUP(AD51,'X4'!$B:$G,2,FALSE))-(VLOOKUP(AD51,'X4'!$B:$G,3,FALSE)))*100)/(VLOOKUP(AD51,'X4'!$B:$G,5,FALSE)))=TRUE," ",((((VLOOKUP(AD51,'X4'!$B:$G,2,FALSE))-(VLOOKUP(AD51,'X4'!$B:$G,3,FALSE)))*100)/(VLOOKUP(AD51,'X4'!$B:$G,5,FALSE))))</f>
        <v xml:space="preserve"> </v>
      </c>
      <c r="AZ51" s="128" t="str">
        <f ca="1">IF(ISERROR(((VLOOKUP(AD51,'X4'!$B:$AZ,42,FALSE))))=TRUE," ",(((VLOOKUP(AD51,'X4'!$B:$AZ,42,FALSE)))))</f>
        <v xml:space="preserve"> </v>
      </c>
      <c r="BA51" s="128" t="str">
        <f ca="1">IF(ISERROR(((VLOOKUP(AD51,'X4'!$B:$AZ,43,FALSE))))=TRUE," ",(((VLOOKUP(AD51,'X4'!$B:$AZ,43,FALSE)))))</f>
        <v xml:space="preserve"> </v>
      </c>
      <c r="BB51" s="128" t="str">
        <f ca="1">IF(ISERROR(((VLOOKUP(AD51,'X4'!$B:$AZ,15,FALSE))))=TRUE," ",(((VLOOKUP(AD51,'X4'!$B:$AZ,15,FALSE)))))</f>
        <v xml:space="preserve"> </v>
      </c>
      <c r="BC51" s="128" t="str">
        <f ca="1">IF(ISERROR(((VLOOKUP(AD51,'X4'!$B:$AZ,14,FALSE))))=TRUE," ",(((VLOOKUP(AD51,'X4'!$B:$AZ,14,FALSE)))))</f>
        <v xml:space="preserve"> </v>
      </c>
      <c r="BD51" s="128" t="str">
        <f ca="1">IF(ISERROR(((VLOOKUP(AD51,'X5'!$B:$AO,6,FALSE))/(VLOOKUP(AD51,'X5'!$B:$AO,7,FALSE))-1))=TRUE," ",(((VLOOKUP(AD51,'X5'!$B:$AO,6,FALSE))/(VLOOKUP(AD51,'X5'!$B:$AO,7,FALSE))-1)))</f>
        <v xml:space="preserve"> </v>
      </c>
      <c r="BE51" s="128" t="str">
        <f ca="1">IF(ISERROR((((VLOOKUP(AD51,'X5'!$B:$G,2,FALSE))-(VLOOKUP(AD51,'X5'!$B:$G,3,FALSE)))*100)/(VLOOKUP(AD51,'X5'!$B:$G,5,FALSE)))=TRUE," ",((((VLOOKUP(AD51,'X5'!$B:$G,2,FALSE))-(VLOOKUP(AD51,'X5'!$B:$G,3,FALSE)))*100)/(VLOOKUP(AD51,'X5'!$B:$G,5,FALSE))))</f>
        <v xml:space="preserve"> </v>
      </c>
      <c r="BF51" s="128" t="str">
        <f ca="1">IF(ISERROR(((VLOOKUP(AD51,'X5'!$B:$AZ,42,FALSE))))=TRUE," ",(((VLOOKUP(AD51,'X5'!$B:$AZ,42,FALSE)))))</f>
        <v xml:space="preserve"> </v>
      </c>
      <c r="BG51" s="128" t="str">
        <f ca="1">IF(ISERROR(((VLOOKUP(AD51,'X5'!$B:$AZ,43,FALSE))))=TRUE," ",(((VLOOKUP(AD51,'X5'!$B:$AZ,43,FALSE)))))</f>
        <v xml:space="preserve"> </v>
      </c>
      <c r="BH51" s="128" t="str">
        <f ca="1">IF(ISERROR(((VLOOKUP(AD51,'X5'!$B:$AZ,15,FALSE))))=TRUE," ",(((VLOOKUP(AD51,'X5'!$B:$AZ,15,FALSE)))))</f>
        <v xml:space="preserve"> </v>
      </c>
      <c r="BI51" s="128" t="str">
        <f ca="1">IF(ISERROR(((VLOOKUP(AD51,'X5'!$B:$AZ,14,FALSE))))=TRUE," ",(((VLOOKUP(AD51,'X5'!$B:$AZ,14,FALSE)))))</f>
        <v xml:space="preserve"> </v>
      </c>
      <c r="BJ51" s="128" t="str">
        <f ca="1">IF(ISERROR(((VLOOKUP(AD51,'X6'!$B:$AO,6,FALSE))/(VLOOKUP(AD51,'X6'!$B:$AO,7,FALSE))-1))=TRUE," ",(((VLOOKUP(AD51,'X6'!$B:$AO,6,FALSE))/(VLOOKUP(AD51,'X6'!$B:$AO,7,FALSE))-1)))</f>
        <v xml:space="preserve"> </v>
      </c>
      <c r="BK51" s="128" t="str">
        <f ca="1">IF(ISERROR((((VLOOKUP(AD51,'X6'!$B:$G,2,FALSE))-(VLOOKUP(AD51,'X6'!$B:$G,3,FALSE)))*100)/(VLOOKUP(AD51,'X6'!$B:$G,5,FALSE)))=TRUE," ",((((VLOOKUP(AD51,'X6'!$B:$G,2,FALSE))-(VLOOKUP(AD51,'X6'!$B:$G,3,FALSE)))*100)/(VLOOKUP(AD51,'X6'!$B:$G,5,FALSE))))</f>
        <v xml:space="preserve"> </v>
      </c>
      <c r="BL51" s="128" t="str">
        <f ca="1">IF(ISERROR(((VLOOKUP(AD51,'X6'!$B:$AZ,42,FALSE))))=TRUE," ",(((VLOOKUP(AD51,'X6'!$B:$AZ,42,FALSE)))))</f>
        <v xml:space="preserve"> </v>
      </c>
      <c r="BM51" s="128" t="str">
        <f ca="1">IF(ISERROR(((VLOOKUP(AD51,'X6'!$B:$AZ,43,FALSE))))=TRUE," ",(((VLOOKUP(AD51,'X6'!$B:$AZ,43,FALSE)))))</f>
        <v xml:space="preserve"> </v>
      </c>
      <c r="BN51" s="128" t="str">
        <f ca="1">IF(ISERROR(((VLOOKUP(AD51,'X6'!$B:$AZ,15,FALSE))))=TRUE," ",(((VLOOKUP(AD51,'X6'!$B:$AZ,15,FALSE)))))</f>
        <v xml:space="preserve"> </v>
      </c>
      <c r="BO51" s="128" t="str">
        <f ca="1">IF(ISERROR(((VLOOKUP(AD51,'X6'!$B:$AZ,14,FALSE))))=TRUE," ",(((VLOOKUP(AD51,'X6'!$B:$AZ,14,FALSE)))))</f>
        <v xml:space="preserve"> </v>
      </c>
    </row>
    <row r="52" spans="1:67" ht="14.1" customHeight="1" x14ac:dyDescent="0.2">
      <c r="A52" s="180">
        <f t="shared" si="18"/>
        <v>5</v>
      </c>
      <c r="B52" s="137" t="str">
        <f>IF($U$16=1,(VLOOKUP(A52,$AC$44:$AH$80,2,FALSE)),IF((IF($X$1=1,'X1'!B11,(IF($X$1=2,'X2'!B11,(IF($X$1=3,'X3'!B11,(IF($X$1=4,'X4'!B11,(IF($X$1=5,'X5'!B11,'X6'!B11))))))))))="","",(IF($X$1=1,'X1'!B11,(IF($X$1=2,'X2'!B11,(IF($X$1=3,'X3'!B11,(IF($X$1=4,'X4'!B11,(IF($X$1=5,'X5'!B11,'X6'!B11))))))))))))</f>
        <v>FROTO TI Equity</v>
      </c>
      <c r="C52" s="137" t="str">
        <f>IF(ISERROR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=TRUE," ",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)</f>
        <v>Ford Otomotiv Sanayi AS</v>
      </c>
      <c r="D52" s="137" t="str">
        <f>IF(ISERROR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=TRUE," ",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)</f>
        <v>Consumer Discretionary</v>
      </c>
      <c r="E52" s="138">
        <f>IF(ISERROR(((IF($X$1=1,(VLOOKUP(B52,'X1'!$B:$AP,7,FALSE)),(IF($X$1=2,(VLOOKUP(B52,'X2'!$B:$AP,7,FALSE)),(IF($X$1=3,(VLOOKUP(B52,'X3'!$B:$AP,7,FALSE)),(IF($X$1=4,(VLOOKUP(B52,'X4'!$B:$AP,7,FALSE)),(IF($X$1=5,(VLOOKUP(B52,'X5'!$B:$AP,7,FALSE)),(VLOOKUP(B52,'X6'!$B:$AP,7,FALSE))))))))))))))=TRUE," ",(((IF($X$1=1,(VLOOKUP(B52,'X1'!$B:$AP,7,FALSE)),(IF($X$1=2,(VLOOKUP(B52,'X2'!$B:$AP,7,FALSE)),(IF($X$1=3,(VLOOKUP(B52,'X3'!$B:$AP,7,FALSE)),(IF($X$1=4,(VLOOKUP(B52,'X4'!$B:$AP,7,FALSE)),(IF($X$1=5,(VLOOKUP(B52,'X5'!$B:$AP,7,FALSE)),(VLOOKUP(B52,'X6'!$B:$AP,7,FALSE)))))))))))))))</f>
        <v>77.599999999999994</v>
      </c>
      <c r="F52" s="138">
        <f>IF(ISERROR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=TRUE," ",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)</f>
        <v>84.5</v>
      </c>
      <c r="G52" s="138">
        <f>IF(ISERROR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=TRUE," ",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)</f>
        <v>8.8917525773196004</v>
      </c>
      <c r="H52" s="138">
        <f>IF(ISERROR((IF($X$1=1,(VLOOKUP(B52,'X1'!$B:$AZ,8,FALSE)),(IF($X$1=2,(VLOOKUP(B52,'X2'!$B:$AZ,8,FALSE)),(IF($X$1=3,(VLOOKUP(B52,'X3'!$B:$AZ,8,FALSE)),(IF($X$1=4,(VLOOKUP(B52,'X4'!$B:$AZ,8,FALSE)),(IF($X$1=5,(VLOOKUP(B52,'X5'!$B:$AZ,8,FALSE)),(VLOOKUP(B52,'X6'!$B:$AZ,8,FALSE)))))))))))))=TRUE," ",((IF($X$1=1,(VLOOKUP(B52,'X1'!$B:$AZ,8,FALSE)),(IF($X$1=2,(VLOOKUP(B52,'X2'!$B:$AZ,8,FALSE)),(IF($X$1=3,(VLOOKUP(B52,'X3'!$B:$AZ,8,FALSE)),(IF($X$1=4,(VLOOKUP(B52,'X4'!$B:$AZ,8,FALSE)),(IF($X$1=5,(VLOOKUP(B52,'X5'!$B:$AZ,8,FALSE)),(VLOOKUP(B52,'X6'!$B:$AZ,8,FALSE))))))))))))))</f>
        <v>4443.0584088673286</v>
      </c>
      <c r="I52" s="139">
        <f>IF(ISERROR((IF($X$1=1,(VLOOKUP(B52,'X1'!$B:$AZ,2,FALSE)),(IF($X$1=2,(VLOOKUP(B52,'X2'!$B:$AZ,2,FALSE)),(IF($X$1=3,(VLOOKUP(B52,'X3'!$B:$AZ,2,FALSE)),(IF($X$1=4,(VLOOKUP(B52,'X4'!$B:$AZ,2,FALSE)),(IF($X$1=5,(VLOOKUP(B52,'X5'!$B:$AZ,2,FALSE)),(VLOOKUP(B52,'X6'!$B:$AZ,2,FALSE)))))))))))))=TRUE," ",((IF($X$1=1,(VLOOKUP(B52,'X1'!$B:$AZ,2,FALSE)),(IF($X$1=2,(VLOOKUP(B52,'X2'!$B:$AZ,2,FALSE)),(IF($X$1=3,(VLOOKUP(B52,'X3'!$B:$AZ,2,FALSE)),(IF($X$1=4,(VLOOKUP(B52,'X4'!$B:$AZ,2,FALSE)),(IF($X$1=5,(VLOOKUP(B52,'X5'!$B:$AZ,2,FALSE)),(VLOOKUP(B52,'X6'!$B:$AZ,2,FALSE))))))))))))))</f>
        <v>16</v>
      </c>
      <c r="J52" s="139">
        <f>IF(ISERROR((IF($X$1=1,(VLOOKUP(B52,'X1'!$B:$AZ,3,FALSE)),(IF($X$1=2,(VLOOKUP(B52,'X2'!$B:$AZ,3,FALSE)),(IF($X$1=3,(VLOOKUP(B52,'X3'!$B:$AZ,3,FALSE)),(IF($X$1=4,(VLOOKUP(B52,'X4'!$B:$AZ,3,FALSE)),(IF($X$1=5,(VLOOKUP(B52,'X5'!$B:$AZ,3,FALSE)),(VLOOKUP(B52,'X6'!$B:$AZ,3,FALSE)))))))))))))=TRUE," ",((IF($X$1=1,(VLOOKUP(B52,'X1'!$B:$AZ,3,FALSE)),(IF($X$1=2,(VLOOKUP(B52,'X2'!$B:$AZ,3,FALSE)),(IF($X$1=3,(VLOOKUP(B52,'X3'!$B:$AZ,3,FALSE)),(IF($X$1=4,(VLOOKUP(B52,'X4'!$B:$AZ,3,FALSE)),(IF($X$1=5,(VLOOKUP(B52,'X5'!$B:$AZ,3,FALSE)),(VLOOKUP(B52,'X6'!$B:$AZ,3,FALSE))))))))))))))</f>
        <v>1</v>
      </c>
      <c r="K52" s="139">
        <f>IF(ISERROR((IF($X$1=1,(VLOOKUP(B52,'X1'!$B:$AZ,5,FALSE)),(IF($X$1=2,(VLOOKUP(B52,'X2'!$B:$AZ,5,FALSE)),(IF($X$1=3,(VLOOKUP(B52,'X3'!$B:$AZ,5,FALSE)),(IF($X$1=4,(VLOOKUP(B52,'X4'!$B:$AZ,5,FALSE)),(IF($X$1=5,(VLOOKUP(B52,'X5'!$B:$AZ,5,FALSE)),(VLOOKUP(B52,'X6'!$B:$AZ,5,FALSE)))))))))))))=TRUE," ",((IF($X$1=1,(VLOOKUP(B52,'X1'!$B:$AZ,5,FALSE)),(IF($X$1=2,(VLOOKUP(B52,'X2'!$B:$AZ,5,FALSE)),(IF($X$1=3,(VLOOKUP(B52,'X3'!$B:$AZ,5,FALSE)),(IF($X$1=4,(VLOOKUP(B52,'X4'!$B:$AZ,5,FALSE)),(IF($X$1=5,(VLOOKUP(B52,'X5'!$B:$AZ,5,FALSE)),(VLOOKUP(B52,'X6'!$B:$AZ,5,FALSE))))))))))))))</f>
        <v>24</v>
      </c>
      <c r="L52" s="140">
        <f>IF(ISERROR((IF($X$1=1,(VLOOKUP(B52,'X1'!$B:$AZ,9,FALSE)),(IF($X$1=2,(VLOOKUP(B52,'X2'!$B:$AZ,9,FALSE)),(IF($X$1=3,(VLOOKUP(B52,'X3'!$B:$AZ,9,FALSE)),(IF($X$1=4,(VLOOKUP(B52,'X4'!$B:$AZ,9,FALSE)),(IF($X$1=5,(VLOOKUP(B52,'X5'!$B:$AZ,9,FALSE)),(VLOOKUP(B52,'X6'!$B:$AZ,9,FALSE)))))))))))))=TRUE," ",((IF($X$1=1,(VLOOKUP(B52,'X1'!$B:$AZ,9,FALSE)),(IF($X$1=2,(VLOOKUP(B52,'X2'!$B:$AZ,9,FALSE)),(IF($X$1=3,(VLOOKUP(B52,'X3'!$B:$AZ,9,FALSE)),(IF($X$1=4,(VLOOKUP(B52,'X4'!$B:$AZ,9,FALSE)),(IF($X$1=5,(VLOOKUP(B52,'X5'!$B:$AZ,9,FALSE)),(VLOOKUP(B52,'X6'!$B:$AZ,9,FALSE))))))))))))))</f>
        <v>13.580679033951695</v>
      </c>
      <c r="M52" s="140">
        <f>IF(ISERROR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=TRUE," ",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)</f>
        <v>11.316902435467405</v>
      </c>
      <c r="N52" s="141">
        <f>IF(ISERROR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=TRUE," ",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)</f>
        <v>118.67024731652158</v>
      </c>
      <c r="O52" s="140">
        <f>IF(ISERROR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=TRUE," ",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)</f>
        <v>9.0987663163064365</v>
      </c>
      <c r="P52" s="140">
        <f>IF(ISERROR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=TRUE," ",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)</f>
        <v>7.7409422094052989</v>
      </c>
      <c r="Q52" s="141">
        <f>IF(ISERROR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=TRUE," ",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)</f>
        <v>79.731863538499326</v>
      </c>
      <c r="R52" s="141">
        <f>IF(ISERROR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=TRUE," ",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)</f>
        <v>6.2667525773195889</v>
      </c>
      <c r="S52" s="141">
        <f>IF(ISERROR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=TRUE," ",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)</f>
        <v>22.797277936962743</v>
      </c>
      <c r="V52" s="46"/>
      <c r="W52" s="46">
        <f t="shared" si="15"/>
        <v>9</v>
      </c>
      <c r="X52" s="46"/>
      <c r="Y52" s="134">
        <f t="shared" si="16"/>
        <v>0</v>
      </c>
      <c r="Z52" s="102" t="s">
        <v>162</v>
      </c>
      <c r="AB52" s="42">
        <f t="shared" si="13"/>
        <v>1</v>
      </c>
      <c r="AC52" s="42">
        <f t="shared" si="17"/>
        <v>8</v>
      </c>
      <c r="AD52" s="126" t="str">
        <f>(IF((OR($AD$44=$AC$26,$AD$44=$AC$32,$AD$44=$AC$14,$AD$44=$AC$20,$AD$44=$AC$2,$AD$44=$AC$8))=TRUE,(Alf!F12),IF((OR($AD$44=$AC$27,$AD$44=$AC$33,$AD$44=$AC$15,$AD$44=$AC$21,$AD$44=$AC$3,$AD$44=$AC$9))=TRUE,(Alf!F52),IF(OR($AD$44=$AC$28,$AD$44=$AC$34,$AD$44=$AC$16,$AD$44=$AC$22,$AD$44=$AC$4,$AD$44=$AC$10)=TRUE,(Alf!F91),IF((OR($AD$44=$AC$29,$AD$44=$AC$35,$AD$44=$AC$17,$AD$44=$AC$23,$AD$44=$AC$5,$AD$44=$AC$11))=TRUE,(Alf!F129),IF((OR($AD$44=$AC$30,$AD$44=$AC$36,$AD$44=$AC$18,$AD$44=$AC$24,$AD$44=$AC$6,$AD$44=$AC$12))=TRUE,(Alf!F167),IF((OR($AD$44=$AC$31,$AD$44=$AC$37,$AD$44=$AC$19,$AD$44=$AC$25,$AD$44=$AC$7,$AD$44=$AC$13))=TRUE,(Alf!F206),"B")))))))</f>
        <v>OTKAR TI Equity</v>
      </c>
      <c r="AE52" s="127">
        <f t="shared" si="14"/>
        <v>8.2088607594936711</v>
      </c>
      <c r="AF52" s="128">
        <f>IF(ISERROR(((VLOOKUP(AD52,'X1'!$B:$AO,6,FALSE))/(VLOOKUP(AD52,'X1'!$B:$AO,7,FALSE))-1))=TRUE," ",(((VLOOKUP(AD52,'X1'!$B:$AO,6,FALSE))/(VLOOKUP(AD52,'X1'!$B:$AO,7,FALSE))-1)))</f>
        <v>0.19620253164556956</v>
      </c>
      <c r="AG52" s="128">
        <f>IF(ISERROR((((VLOOKUP(AD52,'X1'!$B:$G,2,FALSE))-(VLOOKUP(AD52,'X1'!$B:$G,3,FALSE)))*100)/(VLOOKUP(AD52,'X1'!$B:$G,5,FALSE)))=TRUE," ",((((VLOOKUP(AD52,'X1'!$B:$G,2,FALSE))-(VLOOKUP(AD52,'X1'!$B:$G,3,FALSE)))*100)/(VLOOKUP(AD52,'X1'!$B:$G,5,FALSE))))</f>
        <v>77.777777777777771</v>
      </c>
      <c r="AH52" s="128">
        <f>IF(ISERROR(((VLOOKUP(AD52,'X1'!$B:$AZ,42,FALSE))))=TRUE," ",(((VLOOKUP(AD52,'X1'!$B:$AZ,42,FALSE)))))</f>
        <v>-67.702569606592249</v>
      </c>
      <c r="AI52" s="128">
        <f>IF(ISERROR(((VLOOKUP(AD52,'X1'!$B:$AZ,43,FALSE))))=TRUE," ",(((VLOOKUP(AD52,'X1'!$B:$AZ,43,FALSE)))))</f>
        <v>-90.431974151505273</v>
      </c>
      <c r="AJ52" s="128">
        <f>IF(ISERROR(((VLOOKUP(AD52,'X1'!$B:$AZ,15,FALSE))))=TRUE," ",(((VLOOKUP(AD52,'X1'!$B:$AZ,15,FALSE)))))</f>
        <v>8.2088607594936711</v>
      </c>
      <c r="AK52" s="128">
        <f>IF(ISERROR(((VLOOKUP(AD52,'X1'!$B:$AZ,14,FALSE))))=TRUE," ",(((VLOOKUP(AD52,'X1'!$B:$AZ,14,FALSE)))))</f>
        <v>25.051194539249146</v>
      </c>
      <c r="AL52" s="128" t="str">
        <f ca="1">IF(ISERROR(((VLOOKUP(AD52,'X2'!$B:$AO,6,FALSE))/(VLOOKUP(AD52,'X2'!$B:$AO,7,FALSE))-1))=TRUE," ",(((VLOOKUP(AD52,'X2'!$B:$AO,6,FALSE))/(VLOOKUP(AD52,'X2'!$B:$AO,7,FALSE))-1)))</f>
        <v xml:space="preserve"> </v>
      </c>
      <c r="AM52" s="128" t="str">
        <f ca="1">IF(ISERROR((((VLOOKUP(AD52,'X2'!$B:$G,2,FALSE))-(VLOOKUP(AD52,'X2'!$B:$G,3,FALSE)))*100)/(VLOOKUP(AD52,'X2'!$B:$G,5,FALSE)))=TRUE," ",((((VLOOKUP(AD52,'X2'!$B:$G,2,FALSE))-(VLOOKUP(AD52,'X2'!$B:$G,3,FALSE)))*100)/(VLOOKUP(AD52,'X2'!$B:$G,5,FALSE))))</f>
        <v xml:space="preserve"> </v>
      </c>
      <c r="AN52" s="128" t="str">
        <f ca="1">IF(ISERROR(((VLOOKUP(AD52,'X2'!$B:$AZ,42,FALSE))))=TRUE," ",(((VLOOKUP(AD52,'X2'!$B:$AZ,42,FALSE)))))</f>
        <v xml:space="preserve"> </v>
      </c>
      <c r="AO52" s="128" t="str">
        <f ca="1">IF(ISERROR(((VLOOKUP(AD52,'X2'!$B:$AZ,43,FALSE))))=TRUE," ",(((VLOOKUP(AD52,'X2'!$B:$AZ,43,FALSE)))))</f>
        <v xml:space="preserve"> </v>
      </c>
      <c r="AP52" s="128" t="str">
        <f ca="1">IF(ISERROR(((VLOOKUP(AD52,'X2'!$B:$AZ,15,FALSE))))=TRUE," ",(((VLOOKUP(AD52,'X2'!$B:$AZ,15,FALSE)))))</f>
        <v xml:space="preserve"> </v>
      </c>
      <c r="AQ52" s="128" t="str">
        <f ca="1">IF(ISERROR(((VLOOKUP(AD52,'X2'!$B:$AZ,14,FALSE))))=TRUE," ",(((VLOOKUP(AD52,'X2'!$B:$AZ,14,FALSE)))))</f>
        <v xml:space="preserve"> </v>
      </c>
      <c r="AR52" s="128" t="str">
        <f ca="1">IF(ISERROR(((VLOOKUP(AD52,'X3'!$B:$AO,6,FALSE))/(VLOOKUP(AD52,'X3'!$B:$AO,7,FALSE))-1))=TRUE," ",(((VLOOKUP(AD52,'X3'!$B:$AO,6,FALSE))/(VLOOKUP(AD52,'X3'!$B:$AO,7,FALSE))-1)))</f>
        <v xml:space="preserve"> </v>
      </c>
      <c r="AS52" s="128" t="str">
        <f ca="1">IF(ISERROR((((VLOOKUP(AD52,'X3'!$B:$G,2,FALSE))-(VLOOKUP(AD52,'X3'!$B:$G,3,FALSE)))*100)/(VLOOKUP(AD52,'X3'!$B:$G,5,FALSE)))=TRUE," ",((((VLOOKUP(AD52,'X3'!$B:$G,2,FALSE))-(VLOOKUP(AD52,'X3'!$B:$G,3,FALSE)))*100)/(VLOOKUP(AD52,'X3'!$B:$G,5,FALSE))))</f>
        <v xml:space="preserve"> </v>
      </c>
      <c r="AT52" s="128" t="str">
        <f ca="1">IF(ISERROR(((VLOOKUP(AD52,'X3'!$B:$AZ,42,FALSE))))=TRUE," ",(((VLOOKUP(AD52,'X3'!$B:$AZ,42,FALSE)))))</f>
        <v xml:space="preserve"> </v>
      </c>
      <c r="AU52" s="128" t="str">
        <f ca="1">IF(ISERROR(((VLOOKUP(AD52,'X3'!$B:$AZ,43,FALSE))))=TRUE," ",(((VLOOKUP(AD52,'X3'!$B:$AZ,43,FALSE)))))</f>
        <v xml:space="preserve"> </v>
      </c>
      <c r="AV52" s="128" t="str">
        <f ca="1">IF(ISERROR(((VLOOKUP(AD52,'X3'!$B:$AZ,15,FALSE))))=TRUE," ",(((VLOOKUP(AD52,'X3'!$B:$AZ,15,FALSE)))))</f>
        <v xml:space="preserve"> </v>
      </c>
      <c r="AW52" s="128" t="str">
        <f ca="1">IF(ISERROR(((VLOOKUP(AD52,'X3'!$B:$AZ,14,FALSE))))=TRUE," ",(((VLOOKUP(AD52,'X3'!$B:$AZ,14,FALSE)))))</f>
        <v xml:space="preserve"> </v>
      </c>
      <c r="AX52" s="128" t="str">
        <f ca="1">IF(ISERROR(((VLOOKUP(AD52,'X4'!$B:$AO,6,FALSE))/(VLOOKUP(AD52,'X4'!$B:$AO,7,FALSE))-1))=TRUE," ",(((VLOOKUP(AD52,'X4'!$B:$AO,6,FALSE))/(VLOOKUP(AD52,'X4'!$B:$AO,7,FALSE))-1)))</f>
        <v xml:space="preserve"> </v>
      </c>
      <c r="AY52" s="128" t="str">
        <f ca="1">IF(ISERROR((((VLOOKUP(AD52,'X4'!$B:$G,2,FALSE))-(VLOOKUP(AD52,'X4'!$B:$G,3,FALSE)))*100)/(VLOOKUP(AD52,'X4'!$B:$G,5,FALSE)))=TRUE," ",((((VLOOKUP(AD52,'X4'!$B:$G,2,FALSE))-(VLOOKUP(AD52,'X4'!$B:$G,3,FALSE)))*100)/(VLOOKUP(AD52,'X4'!$B:$G,5,FALSE))))</f>
        <v xml:space="preserve"> </v>
      </c>
      <c r="AZ52" s="128" t="str">
        <f ca="1">IF(ISERROR(((VLOOKUP(AD52,'X4'!$B:$AZ,42,FALSE))))=TRUE," ",(((VLOOKUP(AD52,'X4'!$B:$AZ,42,FALSE)))))</f>
        <v xml:space="preserve"> </v>
      </c>
      <c r="BA52" s="128" t="str">
        <f ca="1">IF(ISERROR(((VLOOKUP(AD52,'X4'!$B:$AZ,43,FALSE))))=TRUE," ",(((VLOOKUP(AD52,'X4'!$B:$AZ,43,FALSE)))))</f>
        <v xml:space="preserve"> </v>
      </c>
      <c r="BB52" s="128" t="str">
        <f ca="1">IF(ISERROR(((VLOOKUP(AD52,'X4'!$B:$AZ,15,FALSE))))=TRUE," ",(((VLOOKUP(AD52,'X4'!$B:$AZ,15,FALSE)))))</f>
        <v xml:space="preserve"> </v>
      </c>
      <c r="BC52" s="128" t="str">
        <f ca="1">IF(ISERROR(((VLOOKUP(AD52,'X4'!$B:$AZ,14,FALSE))))=TRUE," ",(((VLOOKUP(AD52,'X4'!$B:$AZ,14,FALSE)))))</f>
        <v xml:space="preserve"> </v>
      </c>
      <c r="BD52" s="128" t="str">
        <f ca="1">IF(ISERROR(((VLOOKUP(AD52,'X5'!$B:$AO,6,FALSE))/(VLOOKUP(AD52,'X5'!$B:$AO,7,FALSE))-1))=TRUE," ",(((VLOOKUP(AD52,'X5'!$B:$AO,6,FALSE))/(VLOOKUP(AD52,'X5'!$B:$AO,7,FALSE))-1)))</f>
        <v xml:space="preserve"> </v>
      </c>
      <c r="BE52" s="128" t="str">
        <f ca="1">IF(ISERROR((((VLOOKUP(AD52,'X5'!$B:$G,2,FALSE))-(VLOOKUP(AD52,'X5'!$B:$G,3,FALSE)))*100)/(VLOOKUP(AD52,'X5'!$B:$G,5,FALSE)))=TRUE," ",((((VLOOKUP(AD52,'X5'!$B:$G,2,FALSE))-(VLOOKUP(AD52,'X5'!$B:$G,3,FALSE)))*100)/(VLOOKUP(AD52,'X5'!$B:$G,5,FALSE))))</f>
        <v xml:space="preserve"> </v>
      </c>
      <c r="BF52" s="128" t="str">
        <f ca="1">IF(ISERROR(((VLOOKUP(AD52,'X5'!$B:$AZ,42,FALSE))))=TRUE," ",(((VLOOKUP(AD52,'X5'!$B:$AZ,42,FALSE)))))</f>
        <v xml:space="preserve"> </v>
      </c>
      <c r="BG52" s="128" t="str">
        <f ca="1">IF(ISERROR(((VLOOKUP(AD52,'X5'!$B:$AZ,43,FALSE))))=TRUE," ",(((VLOOKUP(AD52,'X5'!$B:$AZ,43,FALSE)))))</f>
        <v xml:space="preserve"> </v>
      </c>
      <c r="BH52" s="128" t="str">
        <f ca="1">IF(ISERROR(((VLOOKUP(AD52,'X5'!$B:$AZ,15,FALSE))))=TRUE," ",(((VLOOKUP(AD52,'X5'!$B:$AZ,15,FALSE)))))</f>
        <v xml:space="preserve"> </v>
      </c>
      <c r="BI52" s="128" t="str">
        <f ca="1">IF(ISERROR(((VLOOKUP(AD52,'X5'!$B:$AZ,14,FALSE))))=TRUE," ",(((VLOOKUP(AD52,'X5'!$B:$AZ,14,FALSE)))))</f>
        <v xml:space="preserve"> </v>
      </c>
      <c r="BJ52" s="128" t="str">
        <f ca="1">IF(ISERROR(((VLOOKUP(AD52,'X6'!$B:$AO,6,FALSE))/(VLOOKUP(AD52,'X6'!$B:$AO,7,FALSE))-1))=TRUE," ",(((VLOOKUP(AD52,'X6'!$B:$AO,6,FALSE))/(VLOOKUP(AD52,'X6'!$B:$AO,7,FALSE))-1)))</f>
        <v xml:space="preserve"> </v>
      </c>
      <c r="BK52" s="128" t="str">
        <f ca="1">IF(ISERROR((((VLOOKUP(AD52,'X6'!$B:$G,2,FALSE))-(VLOOKUP(AD52,'X6'!$B:$G,3,FALSE)))*100)/(VLOOKUP(AD52,'X6'!$B:$G,5,FALSE)))=TRUE," ",((((VLOOKUP(AD52,'X6'!$B:$G,2,FALSE))-(VLOOKUP(AD52,'X6'!$B:$G,3,FALSE)))*100)/(VLOOKUP(AD52,'X6'!$B:$G,5,FALSE))))</f>
        <v xml:space="preserve"> </v>
      </c>
      <c r="BL52" s="128" t="str">
        <f ca="1">IF(ISERROR(((VLOOKUP(AD52,'X6'!$B:$AZ,42,FALSE))))=TRUE," ",(((VLOOKUP(AD52,'X6'!$B:$AZ,42,FALSE)))))</f>
        <v xml:space="preserve"> </v>
      </c>
      <c r="BM52" s="128" t="str">
        <f ca="1">IF(ISERROR(((VLOOKUP(AD52,'X6'!$B:$AZ,43,FALSE))))=TRUE," ",(((VLOOKUP(AD52,'X6'!$B:$AZ,43,FALSE)))))</f>
        <v xml:space="preserve"> </v>
      </c>
      <c r="BN52" s="128" t="str">
        <f ca="1">IF(ISERROR(((VLOOKUP(AD52,'X6'!$B:$AZ,15,FALSE))))=TRUE," ",(((VLOOKUP(AD52,'X6'!$B:$AZ,15,FALSE)))))</f>
        <v xml:space="preserve"> </v>
      </c>
      <c r="BO52" s="128" t="str">
        <f ca="1">IF(ISERROR(((VLOOKUP(AD52,'X6'!$B:$AZ,14,FALSE))))=TRUE," ",(((VLOOKUP(AD52,'X6'!$B:$AZ,14,FALSE)))))</f>
        <v xml:space="preserve"> </v>
      </c>
    </row>
    <row r="53" spans="1:67" ht="14.1" customHeight="1" x14ac:dyDescent="0.2">
      <c r="A53" s="180">
        <f t="shared" si="18"/>
        <v>6</v>
      </c>
      <c r="B53" s="137" t="str">
        <f>IF($U$16=1,(VLOOKUP(A53,$AC$44:$AH$80,2,FALSE)),IF((IF($X$1=1,'X1'!B12,(IF($X$1=2,'X2'!B12,(IF($X$1=3,'X3'!B12,(IF($X$1=4,'X4'!B12,(IF($X$1=5,'X5'!B12,'X6'!B12))))))))))="","",(IF($X$1=1,'X1'!B12,(IF($X$1=2,'X2'!B12,(IF($X$1=3,'X3'!B12,(IF($X$1=4,'X4'!B12,(IF($X$1=5,'X5'!B12,'X6'!B12))))))))))))</f>
        <v>INDES TI Equity</v>
      </c>
      <c r="C53" s="137" t="str">
        <f>IF(ISERROR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=TRUE," ",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)</f>
        <v>Indeks Bilgisayar Sistemleri M</v>
      </c>
      <c r="D53" s="137" t="str">
        <f>IF(ISERROR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=TRUE," ",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)</f>
        <v>Information Technology</v>
      </c>
      <c r="E53" s="138">
        <f>IF(ISERROR(((IF($X$1=1,(VLOOKUP(B53,'X1'!$B:$AP,7,FALSE)),(IF($X$1=2,(VLOOKUP(B53,'X2'!$B:$AP,7,FALSE)),(IF($X$1=3,(VLOOKUP(B53,'X3'!$B:$AP,7,FALSE)),(IF($X$1=4,(VLOOKUP(B53,'X4'!$B:$AP,7,FALSE)),(IF($X$1=5,(VLOOKUP(B53,'X5'!$B:$AP,7,FALSE)),(VLOOKUP(B53,'X6'!$B:$AP,7,FALSE))))))))))))))=TRUE," ",(((IF($X$1=1,(VLOOKUP(B53,'X1'!$B:$AP,7,FALSE)),(IF($X$1=2,(VLOOKUP(B53,'X2'!$B:$AP,7,FALSE)),(IF($X$1=3,(VLOOKUP(B53,'X3'!$B:$AP,7,FALSE)),(IF($X$1=4,(VLOOKUP(B53,'X4'!$B:$AP,7,FALSE)),(IF($X$1=5,(VLOOKUP(B53,'X5'!$B:$AP,7,FALSE)),(VLOOKUP(B53,'X6'!$B:$AP,7,FALSE)))))))))))))))</f>
        <v>11.64</v>
      </c>
      <c r="F53" s="138">
        <f>IF(ISERROR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=TRUE," ",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)</f>
        <v>11.399999618530273</v>
      </c>
      <c r="G53" s="138">
        <f>IF(ISERROR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=TRUE," ",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)</f>
        <v>-2.0618589473344273</v>
      </c>
      <c r="H53" s="138">
        <f>IF(ISERROR((IF($X$1=1,(VLOOKUP(B53,'X1'!$B:$AZ,8,FALSE)),(IF($X$1=2,(VLOOKUP(B53,'X2'!$B:$AZ,8,FALSE)),(IF($X$1=3,(VLOOKUP(B53,'X3'!$B:$AZ,8,FALSE)),(IF($X$1=4,(VLOOKUP(B53,'X4'!$B:$AZ,8,FALSE)),(IF($X$1=5,(VLOOKUP(B53,'X5'!$B:$AZ,8,FALSE)),(VLOOKUP(B53,'X6'!$B:$AZ,8,FALSE)))))))))))))=TRUE," ",((IF($X$1=1,(VLOOKUP(B53,'X1'!$B:$AZ,8,FALSE)),(IF($X$1=2,(VLOOKUP(B53,'X2'!$B:$AZ,8,FALSE)),(IF($X$1=3,(VLOOKUP(B53,'X3'!$B:$AZ,8,FALSE)),(IF($X$1=4,(VLOOKUP(B53,'X4'!$B:$AZ,8,FALSE)),(IF($X$1=5,(VLOOKUP(B53,'X5'!$B:$AZ,8,FALSE)),(VLOOKUP(B53,'X6'!$B:$AZ,8,FALSE))))))))))))))</f>
        <v>106.35687394057042</v>
      </c>
      <c r="I53" s="139">
        <f>IF(ISERROR((IF($X$1=1,(VLOOKUP(B53,'X1'!$B:$AZ,2,FALSE)),(IF($X$1=2,(VLOOKUP(B53,'X2'!$B:$AZ,2,FALSE)),(IF($X$1=3,(VLOOKUP(B53,'X3'!$B:$AZ,2,FALSE)),(IF($X$1=4,(VLOOKUP(B53,'X4'!$B:$AZ,2,FALSE)),(IF($X$1=5,(VLOOKUP(B53,'X5'!$B:$AZ,2,FALSE)),(VLOOKUP(B53,'X6'!$B:$AZ,2,FALSE)))))))))))))=TRUE," ",((IF($X$1=1,(VLOOKUP(B53,'X1'!$B:$AZ,2,FALSE)),(IF($X$1=2,(VLOOKUP(B53,'X2'!$B:$AZ,2,FALSE)),(IF($X$1=3,(VLOOKUP(B53,'X3'!$B:$AZ,2,FALSE)),(IF($X$1=4,(VLOOKUP(B53,'X4'!$B:$AZ,2,FALSE)),(IF($X$1=5,(VLOOKUP(B53,'X5'!$B:$AZ,2,FALSE)),(VLOOKUP(B53,'X6'!$B:$AZ,2,FALSE))))))))))))))</f>
        <v>3</v>
      </c>
      <c r="J53" s="139">
        <f>IF(ISERROR((IF($X$1=1,(VLOOKUP(B53,'X1'!$B:$AZ,3,FALSE)),(IF($X$1=2,(VLOOKUP(B53,'X2'!$B:$AZ,3,FALSE)),(IF($X$1=3,(VLOOKUP(B53,'X3'!$B:$AZ,3,FALSE)),(IF($X$1=4,(VLOOKUP(B53,'X4'!$B:$AZ,3,FALSE)),(IF($X$1=5,(VLOOKUP(B53,'X5'!$B:$AZ,3,FALSE)),(VLOOKUP(B53,'X6'!$B:$AZ,3,FALSE)))))))))))))=TRUE," ",((IF($X$1=1,(VLOOKUP(B53,'X1'!$B:$AZ,3,FALSE)),(IF($X$1=2,(VLOOKUP(B53,'X2'!$B:$AZ,3,FALSE)),(IF($X$1=3,(VLOOKUP(B53,'X3'!$B:$AZ,3,FALSE)),(IF($X$1=4,(VLOOKUP(B53,'X4'!$B:$AZ,3,FALSE)),(IF($X$1=5,(VLOOKUP(B53,'X5'!$B:$AZ,3,FALSE)),(VLOOKUP(B53,'X6'!$B:$AZ,3,FALSE))))))))))))))</f>
        <v>0</v>
      </c>
      <c r="K53" s="139">
        <f>IF(ISERROR((IF($X$1=1,(VLOOKUP(B53,'X1'!$B:$AZ,5,FALSE)),(IF($X$1=2,(VLOOKUP(B53,'X2'!$B:$AZ,5,FALSE)),(IF($X$1=3,(VLOOKUP(B53,'X3'!$B:$AZ,5,FALSE)),(IF($X$1=4,(VLOOKUP(B53,'X4'!$B:$AZ,5,FALSE)),(IF($X$1=5,(VLOOKUP(B53,'X5'!$B:$AZ,5,FALSE)),(VLOOKUP(B53,'X6'!$B:$AZ,5,FALSE)))))))))))))=TRUE," ",((IF($X$1=1,(VLOOKUP(B53,'X1'!$B:$AZ,5,FALSE)),(IF($X$1=2,(VLOOKUP(B53,'X2'!$B:$AZ,5,FALSE)),(IF($X$1=3,(VLOOKUP(B53,'X3'!$B:$AZ,5,FALSE)),(IF($X$1=4,(VLOOKUP(B53,'X4'!$B:$AZ,5,FALSE)),(IF($X$1=5,(VLOOKUP(B53,'X5'!$B:$AZ,5,FALSE)),(VLOOKUP(B53,'X6'!$B:$AZ,5,FALSE))))))))))))))</f>
        <v>5</v>
      </c>
      <c r="L53" s="140">
        <f>IF(ISERROR((IF($X$1=1,(VLOOKUP(B53,'X1'!$B:$AZ,9,FALSE)),(IF($X$1=2,(VLOOKUP(B53,'X2'!$B:$AZ,9,FALSE)),(IF($X$1=3,(VLOOKUP(B53,'X3'!$B:$AZ,9,FALSE)),(IF($X$1=4,(VLOOKUP(B53,'X4'!$B:$AZ,9,FALSE)),(IF($X$1=5,(VLOOKUP(B53,'X5'!$B:$AZ,9,FALSE)),(VLOOKUP(B53,'X6'!$B:$AZ,9,FALSE)))))))))))))=TRUE," ",((IF($X$1=1,(VLOOKUP(B53,'X1'!$B:$AZ,9,FALSE)),(IF($X$1=2,(VLOOKUP(B53,'X2'!$B:$AZ,9,FALSE)),(IF($X$1=3,(VLOOKUP(B53,'X3'!$B:$AZ,9,FALSE)),(IF($X$1=4,(VLOOKUP(B53,'X4'!$B:$AZ,9,FALSE)),(IF($X$1=5,(VLOOKUP(B53,'X5'!$B:$AZ,9,FALSE)),(VLOOKUP(B53,'X6'!$B:$AZ,9,FALSE))))))))))))))</f>
        <v>7.7600000000000007</v>
      </c>
      <c r="M53" s="140">
        <f>IF(ISERROR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=TRUE," ",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)</f>
        <v>6.2412868632707781</v>
      </c>
      <c r="N53" s="141">
        <f>IF(ISERROR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=TRUE," ",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)</f>
        <v>24.948179316660468</v>
      </c>
      <c r="O53" s="140">
        <f>IF(ISERROR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=TRUE," ",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)</f>
        <v>6.4032550043516103</v>
      </c>
      <c r="P53" s="140">
        <f>IF(ISERROR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=TRUE," ",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)</f>
        <v>5.6551421983089938</v>
      </c>
      <c r="Q53" s="141">
        <f>IF(ISERROR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=TRUE," ",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)</f>
        <v>26.486263591779057</v>
      </c>
      <c r="R53" s="141">
        <f>IF(ISERROR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=TRUE," ",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)</f>
        <v>6.3144329896907214</v>
      </c>
      <c r="S53" s="141">
        <f>IF(ISERROR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=TRUE," ",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)</f>
        <v>-30.939226519337019</v>
      </c>
      <c r="V53" s="46"/>
      <c r="W53" s="46">
        <f t="shared" si="15"/>
        <v>10</v>
      </c>
      <c r="X53" s="46"/>
      <c r="Y53" s="134">
        <f t="shared" si="16"/>
        <v>0</v>
      </c>
      <c r="Z53" s="103" t="s">
        <v>162</v>
      </c>
      <c r="AB53" s="42">
        <f t="shared" si="13"/>
        <v>1</v>
      </c>
      <c r="AC53" s="42">
        <f t="shared" si="17"/>
        <v>9</v>
      </c>
      <c r="AD53" s="126" t="str">
        <f>(IF((OR($AD$44=$AC$26,$AD$44=$AC$32,$AD$44=$AC$14,$AD$44=$AC$20,$AD$44=$AC$2,$AD$44=$AC$8))=TRUE,(Alf!F13),IF((OR($AD$44=$AC$27,$AD$44=$AC$33,$AD$44=$AC$15,$AD$44=$AC$21,$AD$44=$AC$3,$AD$44=$AC$9))=TRUE,(Alf!F53),IF(OR($AD$44=$AC$28,$AD$44=$AC$34,$AD$44=$AC$16,$AD$44=$AC$22,$AD$44=$AC$4,$AD$44=$AC$10)=TRUE,(Alf!F92),IF((OR($AD$44=$AC$29,$AD$44=$AC$35,$AD$44=$AC$17,$AD$44=$AC$23,$AD$44=$AC$5,$AD$44=$AC$11))=TRUE,(Alf!F130),IF((OR($AD$44=$AC$30,$AD$44=$AC$36,$AD$44=$AC$18,$AD$44=$AC$24,$AD$44=$AC$6,$AD$44=$AC$12))=TRUE,(Alf!F168),IF((OR($AD$44=$AC$31,$AD$44=$AC$37,$AD$44=$AC$19,$AD$44=$AC$25,$AD$44=$AC$7,$AD$44=$AC$13))=TRUE,(Alf!F207),"B")))))))</f>
        <v>PETKM TI Equity</v>
      </c>
      <c r="AE53" s="127">
        <f t="shared" si="14"/>
        <v>8.4948979591836746</v>
      </c>
      <c r="AF53" s="128">
        <f>IF(ISERROR(((VLOOKUP(AD53,'X1'!$B:$AO,6,FALSE))/(VLOOKUP(AD53,'X1'!$B:$AO,7,FALSE))-1))=TRUE," ",(((VLOOKUP(AD53,'X1'!$B:$AO,6,FALSE))/(VLOOKUP(AD53,'X1'!$B:$AO,7,FALSE))-1)))</f>
        <v>0.22448984457522014</v>
      </c>
      <c r="AG53" s="128">
        <f>IF(ISERROR((((VLOOKUP(AD53,'X1'!$B:$G,2,FALSE))-(VLOOKUP(AD53,'X1'!$B:$G,3,FALSE)))*100)/(VLOOKUP(AD53,'X1'!$B:$G,5,FALSE)))=TRUE," ",((((VLOOKUP(AD53,'X1'!$B:$G,2,FALSE))-(VLOOKUP(AD53,'X1'!$B:$G,3,FALSE)))*100)/(VLOOKUP(AD53,'X1'!$B:$G,5,FALSE))))</f>
        <v>50</v>
      </c>
      <c r="AH53" s="128">
        <f>IF(ISERROR(((VLOOKUP(AD53,'X1'!$B:$AZ,42,FALSE))))=TRUE," ",(((VLOOKUP(AD53,'X1'!$B:$AZ,42,FALSE)))))</f>
        <v>-27.769539348811769</v>
      </c>
      <c r="AI53" s="128">
        <f>IF(ISERROR(((VLOOKUP(AD53,'X1'!$B:$AZ,43,FALSE))))=TRUE," ",(((VLOOKUP(AD53,'X1'!$B:$AZ,43,FALSE)))))</f>
        <v>-55.467962950410545</v>
      </c>
      <c r="AJ53" s="128">
        <f>IF(ISERROR(((VLOOKUP(AD53,'X1'!$B:$AZ,15,FALSE))))=TRUE," ",(((VLOOKUP(AD53,'X1'!$B:$AZ,15,FALSE)))))</f>
        <v>8.4948979591836746</v>
      </c>
      <c r="AK53" s="128">
        <f>IF(ISERROR(((VLOOKUP(AD53,'X1'!$B:$AZ,14,FALSE))))=TRUE," ",(((VLOOKUP(AD53,'X1'!$B:$AZ,14,FALSE)))))</f>
        <v>19.612590799031466</v>
      </c>
      <c r="AL53" s="128" t="str">
        <f ca="1">IF(ISERROR(((VLOOKUP(AD53,'X2'!$B:$AO,6,FALSE))/(VLOOKUP(AD53,'X2'!$B:$AO,7,FALSE))-1))=TRUE," ",(((VLOOKUP(AD53,'X2'!$B:$AO,6,FALSE))/(VLOOKUP(AD53,'X2'!$B:$AO,7,FALSE))-1)))</f>
        <v xml:space="preserve"> </v>
      </c>
      <c r="AM53" s="128" t="str">
        <f ca="1">IF(ISERROR((((VLOOKUP(AD53,'X2'!$B:$G,2,FALSE))-(VLOOKUP(AD53,'X2'!$B:$G,3,FALSE)))*100)/(VLOOKUP(AD53,'X2'!$B:$G,5,FALSE)))=TRUE," ",((((VLOOKUP(AD53,'X2'!$B:$G,2,FALSE))-(VLOOKUP(AD53,'X2'!$B:$G,3,FALSE)))*100)/(VLOOKUP(AD53,'X2'!$B:$G,5,FALSE))))</f>
        <v xml:space="preserve"> </v>
      </c>
      <c r="AN53" s="128" t="str">
        <f ca="1">IF(ISERROR(((VLOOKUP(AD53,'X2'!$B:$AZ,42,FALSE))))=TRUE," ",(((VLOOKUP(AD53,'X2'!$B:$AZ,42,FALSE)))))</f>
        <v xml:space="preserve"> </v>
      </c>
      <c r="AO53" s="128" t="str">
        <f ca="1">IF(ISERROR(((VLOOKUP(AD53,'X2'!$B:$AZ,43,FALSE))))=TRUE," ",(((VLOOKUP(AD53,'X2'!$B:$AZ,43,FALSE)))))</f>
        <v xml:space="preserve"> </v>
      </c>
      <c r="AP53" s="128" t="str">
        <f ca="1">IF(ISERROR(((VLOOKUP(AD53,'X2'!$B:$AZ,15,FALSE))))=TRUE," ",(((VLOOKUP(AD53,'X2'!$B:$AZ,15,FALSE)))))</f>
        <v xml:space="preserve"> </v>
      </c>
      <c r="AQ53" s="128" t="str">
        <f ca="1">IF(ISERROR(((VLOOKUP(AD53,'X2'!$B:$AZ,14,FALSE))))=TRUE," ",(((VLOOKUP(AD53,'X2'!$B:$AZ,14,FALSE)))))</f>
        <v xml:space="preserve"> </v>
      </c>
      <c r="AR53" s="128" t="str">
        <f ca="1">IF(ISERROR(((VLOOKUP(AD53,'X3'!$B:$AO,6,FALSE))/(VLOOKUP(AD53,'X3'!$B:$AO,7,FALSE))-1))=TRUE," ",(((VLOOKUP(AD53,'X3'!$B:$AO,6,FALSE))/(VLOOKUP(AD53,'X3'!$B:$AO,7,FALSE))-1)))</f>
        <v xml:space="preserve"> </v>
      </c>
      <c r="AS53" s="128" t="str">
        <f ca="1">IF(ISERROR((((VLOOKUP(AD53,'X3'!$B:$G,2,FALSE))-(VLOOKUP(AD53,'X3'!$B:$G,3,FALSE)))*100)/(VLOOKUP(AD53,'X3'!$B:$G,5,FALSE)))=TRUE," ",((((VLOOKUP(AD53,'X3'!$B:$G,2,FALSE))-(VLOOKUP(AD53,'X3'!$B:$G,3,FALSE)))*100)/(VLOOKUP(AD53,'X3'!$B:$G,5,FALSE))))</f>
        <v xml:space="preserve"> </v>
      </c>
      <c r="AT53" s="128" t="str">
        <f ca="1">IF(ISERROR(((VLOOKUP(AD53,'X3'!$B:$AZ,42,FALSE))))=TRUE," ",(((VLOOKUP(AD53,'X3'!$B:$AZ,42,FALSE)))))</f>
        <v xml:space="preserve"> </v>
      </c>
      <c r="AU53" s="128" t="str">
        <f ca="1">IF(ISERROR(((VLOOKUP(AD53,'X3'!$B:$AZ,43,FALSE))))=TRUE," ",(((VLOOKUP(AD53,'X3'!$B:$AZ,43,FALSE)))))</f>
        <v xml:space="preserve"> </v>
      </c>
      <c r="AV53" s="128" t="str">
        <f ca="1">IF(ISERROR(((VLOOKUP(AD53,'X3'!$B:$AZ,15,FALSE))))=TRUE," ",(((VLOOKUP(AD53,'X3'!$B:$AZ,15,FALSE)))))</f>
        <v xml:space="preserve"> </v>
      </c>
      <c r="AW53" s="128" t="str">
        <f ca="1">IF(ISERROR(((VLOOKUP(AD53,'X3'!$B:$AZ,14,FALSE))))=TRUE," ",(((VLOOKUP(AD53,'X3'!$B:$AZ,14,FALSE)))))</f>
        <v xml:space="preserve"> </v>
      </c>
      <c r="AX53" s="128" t="str">
        <f ca="1">IF(ISERROR(((VLOOKUP(AD53,'X4'!$B:$AO,6,FALSE))/(VLOOKUP(AD53,'X4'!$B:$AO,7,FALSE))-1))=TRUE," ",(((VLOOKUP(AD53,'X4'!$B:$AO,6,FALSE))/(VLOOKUP(AD53,'X4'!$B:$AO,7,FALSE))-1)))</f>
        <v xml:space="preserve"> </v>
      </c>
      <c r="AY53" s="128" t="str">
        <f ca="1">IF(ISERROR((((VLOOKUP(AD53,'X4'!$B:$G,2,FALSE))-(VLOOKUP(AD53,'X4'!$B:$G,3,FALSE)))*100)/(VLOOKUP(AD53,'X4'!$B:$G,5,FALSE)))=TRUE," ",((((VLOOKUP(AD53,'X4'!$B:$G,2,FALSE))-(VLOOKUP(AD53,'X4'!$B:$G,3,FALSE)))*100)/(VLOOKUP(AD53,'X4'!$B:$G,5,FALSE))))</f>
        <v xml:space="preserve"> </v>
      </c>
      <c r="AZ53" s="128" t="str">
        <f ca="1">IF(ISERROR(((VLOOKUP(AD53,'X4'!$B:$AZ,42,FALSE))))=TRUE," ",(((VLOOKUP(AD53,'X4'!$B:$AZ,42,FALSE)))))</f>
        <v xml:space="preserve"> </v>
      </c>
      <c r="BA53" s="128" t="str">
        <f ca="1">IF(ISERROR(((VLOOKUP(AD53,'X4'!$B:$AZ,43,FALSE))))=TRUE," ",(((VLOOKUP(AD53,'X4'!$B:$AZ,43,FALSE)))))</f>
        <v xml:space="preserve"> </v>
      </c>
      <c r="BB53" s="128" t="str">
        <f ca="1">IF(ISERROR(((VLOOKUP(AD53,'X4'!$B:$AZ,15,FALSE))))=TRUE," ",(((VLOOKUP(AD53,'X4'!$B:$AZ,15,FALSE)))))</f>
        <v xml:space="preserve"> </v>
      </c>
      <c r="BC53" s="128" t="str">
        <f ca="1">IF(ISERROR(((VLOOKUP(AD53,'X4'!$B:$AZ,14,FALSE))))=TRUE," ",(((VLOOKUP(AD53,'X4'!$B:$AZ,14,FALSE)))))</f>
        <v xml:space="preserve"> </v>
      </c>
      <c r="BD53" s="128" t="str">
        <f ca="1">IF(ISERROR(((VLOOKUP(AD53,'X5'!$B:$AO,6,FALSE))/(VLOOKUP(AD53,'X5'!$B:$AO,7,FALSE))-1))=TRUE," ",(((VLOOKUP(AD53,'X5'!$B:$AO,6,FALSE))/(VLOOKUP(AD53,'X5'!$B:$AO,7,FALSE))-1)))</f>
        <v xml:space="preserve"> </v>
      </c>
      <c r="BE53" s="128" t="str">
        <f ca="1">IF(ISERROR((((VLOOKUP(AD53,'X5'!$B:$G,2,FALSE))-(VLOOKUP(AD53,'X5'!$B:$G,3,FALSE)))*100)/(VLOOKUP(AD53,'X5'!$B:$G,5,FALSE)))=TRUE," ",((((VLOOKUP(AD53,'X5'!$B:$G,2,FALSE))-(VLOOKUP(AD53,'X5'!$B:$G,3,FALSE)))*100)/(VLOOKUP(AD53,'X5'!$B:$G,5,FALSE))))</f>
        <v xml:space="preserve"> </v>
      </c>
      <c r="BF53" s="128" t="str">
        <f ca="1">IF(ISERROR(((VLOOKUP(AD53,'X5'!$B:$AZ,42,FALSE))))=TRUE," ",(((VLOOKUP(AD53,'X5'!$B:$AZ,42,FALSE)))))</f>
        <v xml:space="preserve"> </v>
      </c>
      <c r="BG53" s="128" t="str">
        <f ca="1">IF(ISERROR(((VLOOKUP(AD53,'X5'!$B:$AZ,43,FALSE))))=TRUE," ",(((VLOOKUP(AD53,'X5'!$B:$AZ,43,FALSE)))))</f>
        <v xml:space="preserve"> </v>
      </c>
      <c r="BH53" s="128" t="str">
        <f ca="1">IF(ISERROR(((VLOOKUP(AD53,'X5'!$B:$AZ,15,FALSE))))=TRUE," ",(((VLOOKUP(AD53,'X5'!$B:$AZ,15,FALSE)))))</f>
        <v xml:space="preserve"> </v>
      </c>
      <c r="BI53" s="128" t="str">
        <f ca="1">IF(ISERROR(((VLOOKUP(AD53,'X5'!$B:$AZ,14,FALSE))))=TRUE," ",(((VLOOKUP(AD53,'X5'!$B:$AZ,14,FALSE)))))</f>
        <v xml:space="preserve"> </v>
      </c>
      <c r="BJ53" s="128" t="str">
        <f ca="1">IF(ISERROR(((VLOOKUP(AD53,'X6'!$B:$AO,6,FALSE))/(VLOOKUP(AD53,'X6'!$B:$AO,7,FALSE))-1))=TRUE," ",(((VLOOKUP(AD53,'X6'!$B:$AO,6,FALSE))/(VLOOKUP(AD53,'X6'!$B:$AO,7,FALSE))-1)))</f>
        <v xml:space="preserve"> </v>
      </c>
      <c r="BK53" s="128" t="str">
        <f ca="1">IF(ISERROR((((VLOOKUP(AD53,'X6'!$B:$G,2,FALSE))-(VLOOKUP(AD53,'X6'!$B:$G,3,FALSE)))*100)/(VLOOKUP(AD53,'X6'!$B:$G,5,FALSE)))=TRUE," ",((((VLOOKUP(AD53,'X6'!$B:$G,2,FALSE))-(VLOOKUP(AD53,'X6'!$B:$G,3,FALSE)))*100)/(VLOOKUP(AD53,'X6'!$B:$G,5,FALSE))))</f>
        <v xml:space="preserve"> </v>
      </c>
      <c r="BL53" s="128" t="str">
        <f ca="1">IF(ISERROR(((VLOOKUP(AD53,'X6'!$B:$AZ,42,FALSE))))=TRUE," ",(((VLOOKUP(AD53,'X6'!$B:$AZ,42,FALSE)))))</f>
        <v xml:space="preserve"> </v>
      </c>
      <c r="BM53" s="128" t="str">
        <f ca="1">IF(ISERROR(((VLOOKUP(AD53,'X6'!$B:$AZ,43,FALSE))))=TRUE," ",(((VLOOKUP(AD53,'X6'!$B:$AZ,43,FALSE)))))</f>
        <v xml:space="preserve"> </v>
      </c>
      <c r="BN53" s="128" t="str">
        <f ca="1">IF(ISERROR(((VLOOKUP(AD53,'X6'!$B:$AZ,15,FALSE))))=TRUE," ",(((VLOOKUP(AD53,'X6'!$B:$AZ,15,FALSE)))))</f>
        <v xml:space="preserve"> </v>
      </c>
      <c r="BO53" s="128" t="str">
        <f ca="1">IF(ISERROR(((VLOOKUP(AD53,'X6'!$B:$AZ,14,FALSE))))=TRUE," ",(((VLOOKUP(AD53,'X6'!$B:$AZ,14,FALSE)))))</f>
        <v xml:space="preserve"> </v>
      </c>
    </row>
    <row r="54" spans="1:67" ht="14.1" customHeight="1" x14ac:dyDescent="0.2">
      <c r="A54" s="180">
        <f t="shared" si="18"/>
        <v>7</v>
      </c>
      <c r="B54" s="137" t="str">
        <f>IF($U$16=1,(VLOOKUP(A54,$AC$44:$AH$80,2,FALSE)),IF((IF($X$1=1,'X1'!B13,(IF($X$1=2,'X2'!B13,(IF($X$1=3,'X3'!B13,(IF($X$1=4,'X4'!B13,(IF($X$1=5,'X5'!B13,'X6'!B13))))))))))="","",(IF($X$1=1,'X1'!B13,(IF($X$1=2,'X2'!B13,(IF($X$1=3,'X3'!B13,(IF($X$1=4,'X4'!B13,(IF($X$1=5,'X5'!B13,'X6'!B13))))))))))))</f>
        <v>ISDMR TI Equity</v>
      </c>
      <c r="C54" s="137" t="str">
        <f>IF(ISERROR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=TRUE," ",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)</f>
        <v>Iskenderun Demir ve Celik AS</v>
      </c>
      <c r="D54" s="137" t="str">
        <f>IF(ISERROR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=TRUE," ",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)</f>
        <v>Materials</v>
      </c>
      <c r="E54" s="138">
        <f>IF(ISERROR(((IF($X$1=1,(VLOOKUP(B54,'X1'!$B:$AP,7,FALSE)),(IF($X$1=2,(VLOOKUP(B54,'X2'!$B:$AP,7,FALSE)),(IF($X$1=3,(VLOOKUP(B54,'X3'!$B:$AP,7,FALSE)),(IF($X$1=4,(VLOOKUP(B54,'X4'!$B:$AP,7,FALSE)),(IF($X$1=5,(VLOOKUP(B54,'X5'!$B:$AP,7,FALSE)),(VLOOKUP(B54,'X6'!$B:$AP,7,FALSE))))))))))))))=TRUE," ",(((IF($X$1=1,(VLOOKUP(B54,'X1'!$B:$AP,7,FALSE)),(IF($X$1=2,(VLOOKUP(B54,'X2'!$B:$AP,7,FALSE)),(IF($X$1=3,(VLOOKUP(B54,'X3'!$B:$AP,7,FALSE)),(IF($X$1=4,(VLOOKUP(B54,'X4'!$B:$AP,7,FALSE)),(IF($X$1=5,(VLOOKUP(B54,'X5'!$B:$AP,7,FALSE)),(VLOOKUP(B54,'X6'!$B:$AP,7,FALSE)))))))))))))))</f>
        <v>7.23</v>
      </c>
      <c r="F54" s="138">
        <f>IF(ISERROR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=TRUE," ",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)</f>
        <v>7.875</v>
      </c>
      <c r="G54" s="138">
        <f>IF(ISERROR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=TRUE," ",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)</f>
        <v>8.9211618257261307</v>
      </c>
      <c r="H54" s="138">
        <f>IF(ISERROR((IF($X$1=1,(VLOOKUP(B54,'X1'!$B:$AZ,8,FALSE)),(IF($X$1=2,(VLOOKUP(B54,'X2'!$B:$AZ,8,FALSE)),(IF($X$1=3,(VLOOKUP(B54,'X3'!$B:$AZ,8,FALSE)),(IF($X$1=4,(VLOOKUP(B54,'X4'!$B:$AZ,8,FALSE)),(IF($X$1=5,(VLOOKUP(B54,'X5'!$B:$AZ,8,FALSE)),(VLOOKUP(B54,'X6'!$B:$AZ,8,FALSE)))))))))))))=TRUE," ",((IF($X$1=1,(VLOOKUP(B54,'X1'!$B:$AZ,8,FALSE)),(IF($X$1=2,(VLOOKUP(B54,'X2'!$B:$AZ,8,FALSE)),(IF($X$1=3,(VLOOKUP(B54,'X3'!$B:$AZ,8,FALSE)),(IF($X$1=4,(VLOOKUP(B54,'X4'!$B:$AZ,8,FALSE)),(IF($X$1=5,(VLOOKUP(B54,'X5'!$B:$AZ,8,FALSE)),(VLOOKUP(B54,'X6'!$B:$AZ,8,FALSE))))))))))))))</f>
        <v>3421.0612664333885</v>
      </c>
      <c r="I54" s="139">
        <f>IF(ISERROR((IF($X$1=1,(VLOOKUP(B54,'X1'!$B:$AZ,2,FALSE)),(IF($X$1=2,(VLOOKUP(B54,'X2'!$B:$AZ,2,FALSE)),(IF($X$1=3,(VLOOKUP(B54,'X3'!$B:$AZ,2,FALSE)),(IF($X$1=4,(VLOOKUP(B54,'X4'!$B:$AZ,2,FALSE)),(IF($X$1=5,(VLOOKUP(B54,'X5'!$B:$AZ,2,FALSE)),(VLOOKUP(B54,'X6'!$B:$AZ,2,FALSE)))))))))))))=TRUE," ",((IF($X$1=1,(VLOOKUP(B54,'X1'!$B:$AZ,2,FALSE)),(IF($X$1=2,(VLOOKUP(B54,'X2'!$B:$AZ,2,FALSE)),(IF($X$1=3,(VLOOKUP(B54,'X3'!$B:$AZ,2,FALSE)),(IF($X$1=4,(VLOOKUP(B54,'X4'!$B:$AZ,2,FALSE)),(IF($X$1=5,(VLOOKUP(B54,'X5'!$B:$AZ,2,FALSE)),(VLOOKUP(B54,'X6'!$B:$AZ,2,FALSE))))))))))))))</f>
        <v>1</v>
      </c>
      <c r="J54" s="139">
        <f>IF(ISERROR((IF($X$1=1,(VLOOKUP(B54,'X1'!$B:$AZ,3,FALSE)),(IF($X$1=2,(VLOOKUP(B54,'X2'!$B:$AZ,3,FALSE)),(IF($X$1=3,(VLOOKUP(B54,'X3'!$B:$AZ,3,FALSE)),(IF($X$1=4,(VLOOKUP(B54,'X4'!$B:$AZ,3,FALSE)),(IF($X$1=5,(VLOOKUP(B54,'X5'!$B:$AZ,3,FALSE)),(VLOOKUP(B54,'X6'!$B:$AZ,3,FALSE)))))))))))))=TRUE," ",((IF($X$1=1,(VLOOKUP(B54,'X1'!$B:$AZ,3,FALSE)),(IF($X$1=2,(VLOOKUP(B54,'X2'!$B:$AZ,3,FALSE)),(IF($X$1=3,(VLOOKUP(B54,'X3'!$B:$AZ,3,FALSE)),(IF($X$1=4,(VLOOKUP(B54,'X4'!$B:$AZ,3,FALSE)),(IF($X$1=5,(VLOOKUP(B54,'X5'!$B:$AZ,3,FALSE)),(VLOOKUP(B54,'X6'!$B:$AZ,3,FALSE))))))))))))))</f>
        <v>0</v>
      </c>
      <c r="K54" s="139">
        <f>IF(ISERROR((IF($X$1=1,(VLOOKUP(B54,'X1'!$B:$AZ,5,FALSE)),(IF($X$1=2,(VLOOKUP(B54,'X2'!$B:$AZ,5,FALSE)),(IF($X$1=3,(VLOOKUP(B54,'X3'!$B:$AZ,5,FALSE)),(IF($X$1=4,(VLOOKUP(B54,'X4'!$B:$AZ,5,FALSE)),(IF($X$1=5,(VLOOKUP(B54,'X5'!$B:$AZ,5,FALSE)),(VLOOKUP(B54,'X6'!$B:$AZ,5,FALSE)))))))))))))=TRUE," ",((IF($X$1=1,(VLOOKUP(B54,'X1'!$B:$AZ,5,FALSE)),(IF($X$1=2,(VLOOKUP(B54,'X2'!$B:$AZ,5,FALSE)),(IF($X$1=3,(VLOOKUP(B54,'X3'!$B:$AZ,5,FALSE)),(IF($X$1=4,(VLOOKUP(B54,'X4'!$B:$AZ,5,FALSE)),(IF($X$1=5,(VLOOKUP(B54,'X5'!$B:$AZ,5,FALSE)),(VLOOKUP(B54,'X6'!$B:$AZ,5,FALSE))))))))))))))</f>
        <v>2</v>
      </c>
      <c r="L54" s="140">
        <f>IF(ISERROR((IF($X$1=1,(VLOOKUP(B54,'X1'!$B:$AZ,9,FALSE)),(IF($X$1=2,(VLOOKUP(B54,'X2'!$B:$AZ,9,FALSE)),(IF($X$1=3,(VLOOKUP(B54,'X3'!$B:$AZ,9,FALSE)),(IF($X$1=4,(VLOOKUP(B54,'X4'!$B:$AZ,9,FALSE)),(IF($X$1=5,(VLOOKUP(B54,'X5'!$B:$AZ,9,FALSE)),(VLOOKUP(B54,'X6'!$B:$AZ,9,FALSE)))))))))))))=TRUE," ",((IF($X$1=1,(VLOOKUP(B54,'X1'!$B:$AZ,9,FALSE)),(IF($X$1=2,(VLOOKUP(B54,'X2'!$B:$AZ,9,FALSE)),(IF($X$1=3,(VLOOKUP(B54,'X3'!$B:$AZ,9,FALSE)),(IF($X$1=4,(VLOOKUP(B54,'X4'!$B:$AZ,9,FALSE)),(IF($X$1=5,(VLOOKUP(B54,'X5'!$B:$AZ,9,FALSE)),(VLOOKUP(B54,'X6'!$B:$AZ,9,FALSE))))))))))))))</f>
        <v>8.0333333333333332</v>
      </c>
      <c r="M54" s="140">
        <f>IF(ISERROR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=TRUE," ",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)</f>
        <v>7.23</v>
      </c>
      <c r="N54" s="141">
        <f>IF(ISERROR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=TRUE," ",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)</f>
        <v>29.34927497987616</v>
      </c>
      <c r="O54" s="140">
        <f>IF(ISERROR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=TRUE," ",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)</f>
        <v>6.3915292463442075</v>
      </c>
      <c r="P54" s="140">
        <f>IF(ISERROR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=TRUE," ",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)</f>
        <v>5.4360865821573787</v>
      </c>
      <c r="Q54" s="141">
        <f>IF(ISERROR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=TRUE," ",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)</f>
        <v>26.254639625978871</v>
      </c>
      <c r="R54" s="141">
        <f>IF(ISERROR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=TRUE," ",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)</f>
        <v>11.065006915629322</v>
      </c>
      <c r="S54" s="141">
        <f>IF(ISERROR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=TRUE," ",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)</f>
        <v>35.135135135135137</v>
      </c>
      <c r="V54" s="46"/>
      <c r="W54" s="46">
        <f t="shared" si="15"/>
        <v>11</v>
      </c>
      <c r="X54" s="46"/>
      <c r="Y54" s="134">
        <f t="shared" si="16"/>
        <v>0</v>
      </c>
      <c r="Z54" s="104" t="s">
        <v>162</v>
      </c>
      <c r="AB54" s="42">
        <f t="shared" si="13"/>
        <v>1</v>
      </c>
      <c r="AC54" s="42">
        <f t="shared" si="17"/>
        <v>10</v>
      </c>
      <c r="AD54" s="126" t="str">
        <f>(IF((OR($AD$44=$AC$26,$AD$44=$AC$32,$AD$44=$AC$14,$AD$44=$AC$20,$AD$44=$AC$2,$AD$44=$AC$8))=TRUE,(Alf!F14),IF((OR($AD$44=$AC$27,$AD$44=$AC$33,$AD$44=$AC$15,$AD$44=$AC$21,$AD$44=$AC$3,$AD$44=$AC$9))=TRUE,(Alf!F54),IF(OR($AD$44=$AC$28,$AD$44=$AC$34,$AD$44=$AC$16,$AD$44=$AC$22,$AD$44=$AC$4,$AD$44=$AC$10)=TRUE,(Alf!F93),IF((OR($AD$44=$AC$29,$AD$44=$AC$35,$AD$44=$AC$17,$AD$44=$AC$23,$AD$44=$AC$5,$AD$44=$AC$11))=TRUE,(Alf!F131),IF((OR($AD$44=$AC$30,$AD$44=$AC$36,$AD$44=$AC$18,$AD$44=$AC$24,$AD$44=$AC$6,$AD$44=$AC$12))=TRUE,(Alf!F169),IF((OR($AD$44=$AC$31,$AD$44=$AC$37,$AD$44=$AC$19,$AD$44=$AC$25,$AD$44=$AC$7,$AD$44=$AC$13))=TRUE,(Alf!F208),"B")))))))</f>
        <v>SISE TI Equity</v>
      </c>
      <c r="AE54" s="127">
        <f t="shared" si="14"/>
        <v>4.7480620155038755</v>
      </c>
      <c r="AF54" s="128">
        <f>IF(ISERROR(((VLOOKUP(AD54,'X1'!$B:$AO,6,FALSE))/(VLOOKUP(AD54,'X1'!$B:$AO,7,FALSE))-1))=TRUE," ",(((VLOOKUP(AD54,'X1'!$B:$AO,6,FALSE))/(VLOOKUP(AD54,'X1'!$B:$AO,7,FALSE))-1)))</f>
        <v>0.22093026952226036</v>
      </c>
      <c r="AG54" s="128">
        <f>IF(ISERROR((((VLOOKUP(AD54,'X1'!$B:$G,2,FALSE))-(VLOOKUP(AD54,'X1'!$B:$G,3,FALSE)))*100)/(VLOOKUP(AD54,'X1'!$B:$G,5,FALSE)))=TRUE," ",((((VLOOKUP(AD54,'X1'!$B:$G,2,FALSE))-(VLOOKUP(AD54,'X1'!$B:$G,3,FALSE)))*100)/(VLOOKUP(AD54,'X1'!$B:$G,5,FALSE))))</f>
        <v>61.53846153846154</v>
      </c>
      <c r="AH54" s="128">
        <f>IF(ISERROR(((VLOOKUP(AD54,'X1'!$B:$AZ,42,FALSE))))=TRUE," ",(((VLOOKUP(AD54,'X1'!$B:$AZ,42,FALSE)))))</f>
        <v>7.6843348691340241</v>
      </c>
      <c r="AI54" s="128">
        <f>IF(ISERROR(((VLOOKUP(AD54,'X1'!$B:$AZ,43,FALSE))))=TRUE," ",(((VLOOKUP(AD54,'X1'!$B:$AZ,43,FALSE)))))</f>
        <v>-7.2342012958357405</v>
      </c>
      <c r="AJ54" s="128">
        <f>IF(ISERROR(((VLOOKUP(AD54,'X1'!$B:$AZ,15,FALSE))))=TRUE," ",(((VLOOKUP(AD54,'X1'!$B:$AZ,15,FALSE)))))</f>
        <v>4.7480620155038755</v>
      </c>
      <c r="AK54" s="128">
        <f>IF(ISERROR(((VLOOKUP(AD54,'X1'!$B:$AZ,14,FALSE))))=TRUE," ",(((VLOOKUP(AD54,'X1'!$B:$AZ,14,FALSE)))))</f>
        <v>1.1862396204033225</v>
      </c>
      <c r="AL54" s="128" t="str">
        <f ca="1">IF(ISERROR(((VLOOKUP(AD54,'X2'!$B:$AO,6,FALSE))/(VLOOKUP(AD54,'X2'!$B:$AO,7,FALSE))-1))=TRUE," ",(((VLOOKUP(AD54,'X2'!$B:$AO,6,FALSE))/(VLOOKUP(AD54,'X2'!$B:$AO,7,FALSE))-1)))</f>
        <v xml:space="preserve"> </v>
      </c>
      <c r="AM54" s="128" t="str">
        <f ca="1">IF(ISERROR((((VLOOKUP(AD54,'X2'!$B:$G,2,FALSE))-(VLOOKUP(AD54,'X2'!$B:$G,3,FALSE)))*100)/(VLOOKUP(AD54,'X2'!$B:$G,5,FALSE)))=TRUE," ",((((VLOOKUP(AD54,'X2'!$B:$G,2,FALSE))-(VLOOKUP(AD54,'X2'!$B:$G,3,FALSE)))*100)/(VLOOKUP(AD54,'X2'!$B:$G,5,FALSE))))</f>
        <v xml:space="preserve"> </v>
      </c>
      <c r="AN54" s="128" t="str">
        <f ca="1">IF(ISERROR(((VLOOKUP(AD54,'X2'!$B:$AZ,42,FALSE))))=TRUE," ",(((VLOOKUP(AD54,'X2'!$B:$AZ,42,FALSE)))))</f>
        <v xml:space="preserve"> </v>
      </c>
      <c r="AO54" s="128" t="str">
        <f ca="1">IF(ISERROR(((VLOOKUP(AD54,'X2'!$B:$AZ,43,FALSE))))=TRUE," ",(((VLOOKUP(AD54,'X2'!$B:$AZ,43,FALSE)))))</f>
        <v xml:space="preserve"> </v>
      </c>
      <c r="AP54" s="128" t="str">
        <f ca="1">IF(ISERROR(((VLOOKUP(AD54,'X2'!$B:$AZ,15,FALSE))))=TRUE," ",(((VLOOKUP(AD54,'X2'!$B:$AZ,15,FALSE)))))</f>
        <v xml:space="preserve"> </v>
      </c>
      <c r="AQ54" s="128" t="str">
        <f ca="1">IF(ISERROR(((VLOOKUP(AD54,'X2'!$B:$AZ,14,FALSE))))=TRUE," ",(((VLOOKUP(AD54,'X2'!$B:$AZ,14,FALSE)))))</f>
        <v xml:space="preserve"> </v>
      </c>
      <c r="AR54" s="128" t="str">
        <f ca="1">IF(ISERROR(((VLOOKUP(AD54,'X3'!$B:$AO,6,FALSE))/(VLOOKUP(AD54,'X3'!$B:$AO,7,FALSE))-1))=TRUE," ",(((VLOOKUP(AD54,'X3'!$B:$AO,6,FALSE))/(VLOOKUP(AD54,'X3'!$B:$AO,7,FALSE))-1)))</f>
        <v xml:space="preserve"> </v>
      </c>
      <c r="AS54" s="128" t="str">
        <f ca="1">IF(ISERROR((((VLOOKUP(AD54,'X3'!$B:$G,2,FALSE))-(VLOOKUP(AD54,'X3'!$B:$G,3,FALSE)))*100)/(VLOOKUP(AD54,'X3'!$B:$G,5,FALSE)))=TRUE," ",((((VLOOKUP(AD54,'X3'!$B:$G,2,FALSE))-(VLOOKUP(AD54,'X3'!$B:$G,3,FALSE)))*100)/(VLOOKUP(AD54,'X3'!$B:$G,5,FALSE))))</f>
        <v xml:space="preserve"> </v>
      </c>
      <c r="AT54" s="128" t="str">
        <f ca="1">IF(ISERROR(((VLOOKUP(AD54,'X3'!$B:$AZ,42,FALSE))))=TRUE," ",(((VLOOKUP(AD54,'X3'!$B:$AZ,42,FALSE)))))</f>
        <v xml:space="preserve"> </v>
      </c>
      <c r="AU54" s="128" t="str">
        <f ca="1">IF(ISERROR(((VLOOKUP(AD54,'X3'!$B:$AZ,43,FALSE))))=TRUE," ",(((VLOOKUP(AD54,'X3'!$B:$AZ,43,FALSE)))))</f>
        <v xml:space="preserve"> </v>
      </c>
      <c r="AV54" s="128" t="str">
        <f ca="1">IF(ISERROR(((VLOOKUP(AD54,'X3'!$B:$AZ,15,FALSE))))=TRUE," ",(((VLOOKUP(AD54,'X3'!$B:$AZ,15,FALSE)))))</f>
        <v xml:space="preserve"> </v>
      </c>
      <c r="AW54" s="128" t="str">
        <f ca="1">IF(ISERROR(((VLOOKUP(AD54,'X3'!$B:$AZ,14,FALSE))))=TRUE," ",(((VLOOKUP(AD54,'X3'!$B:$AZ,14,FALSE)))))</f>
        <v xml:space="preserve"> </v>
      </c>
      <c r="AX54" s="128" t="str">
        <f ca="1">IF(ISERROR(((VLOOKUP(AD54,'X4'!$B:$AO,6,FALSE))/(VLOOKUP(AD54,'X4'!$B:$AO,7,FALSE))-1))=TRUE," ",(((VLOOKUP(AD54,'X4'!$B:$AO,6,FALSE))/(VLOOKUP(AD54,'X4'!$B:$AO,7,FALSE))-1)))</f>
        <v xml:space="preserve"> </v>
      </c>
      <c r="AY54" s="128" t="str">
        <f ca="1">IF(ISERROR((((VLOOKUP(AD54,'X4'!$B:$G,2,FALSE))-(VLOOKUP(AD54,'X4'!$B:$G,3,FALSE)))*100)/(VLOOKUP(AD54,'X4'!$B:$G,5,FALSE)))=TRUE," ",((((VLOOKUP(AD54,'X4'!$B:$G,2,FALSE))-(VLOOKUP(AD54,'X4'!$B:$G,3,FALSE)))*100)/(VLOOKUP(AD54,'X4'!$B:$G,5,FALSE))))</f>
        <v xml:space="preserve"> </v>
      </c>
      <c r="AZ54" s="128" t="str">
        <f ca="1">IF(ISERROR(((VLOOKUP(AD54,'X4'!$B:$AZ,42,FALSE))))=TRUE," ",(((VLOOKUP(AD54,'X4'!$B:$AZ,42,FALSE)))))</f>
        <v xml:space="preserve"> </v>
      </c>
      <c r="BA54" s="128" t="str">
        <f ca="1">IF(ISERROR(((VLOOKUP(AD54,'X4'!$B:$AZ,43,FALSE))))=TRUE," ",(((VLOOKUP(AD54,'X4'!$B:$AZ,43,FALSE)))))</f>
        <v xml:space="preserve"> </v>
      </c>
      <c r="BB54" s="128" t="str">
        <f ca="1">IF(ISERROR(((VLOOKUP(AD54,'X4'!$B:$AZ,15,FALSE))))=TRUE," ",(((VLOOKUP(AD54,'X4'!$B:$AZ,15,FALSE)))))</f>
        <v xml:space="preserve"> </v>
      </c>
      <c r="BC54" s="128" t="str">
        <f ca="1">IF(ISERROR(((VLOOKUP(AD54,'X4'!$B:$AZ,14,FALSE))))=TRUE," ",(((VLOOKUP(AD54,'X4'!$B:$AZ,14,FALSE)))))</f>
        <v xml:space="preserve"> </v>
      </c>
      <c r="BD54" s="128" t="str">
        <f ca="1">IF(ISERROR(((VLOOKUP(AD54,'X5'!$B:$AO,6,FALSE))/(VLOOKUP(AD54,'X5'!$B:$AO,7,FALSE))-1))=TRUE," ",(((VLOOKUP(AD54,'X5'!$B:$AO,6,FALSE))/(VLOOKUP(AD54,'X5'!$B:$AO,7,FALSE))-1)))</f>
        <v xml:space="preserve"> </v>
      </c>
      <c r="BE54" s="128" t="str">
        <f ca="1">IF(ISERROR((((VLOOKUP(AD54,'X5'!$B:$G,2,FALSE))-(VLOOKUP(AD54,'X5'!$B:$G,3,FALSE)))*100)/(VLOOKUP(AD54,'X5'!$B:$G,5,FALSE)))=TRUE," ",((((VLOOKUP(AD54,'X5'!$B:$G,2,FALSE))-(VLOOKUP(AD54,'X5'!$B:$G,3,FALSE)))*100)/(VLOOKUP(AD54,'X5'!$B:$G,5,FALSE))))</f>
        <v xml:space="preserve"> </v>
      </c>
      <c r="BF54" s="128" t="str">
        <f ca="1">IF(ISERROR(((VLOOKUP(AD54,'X5'!$B:$AZ,42,FALSE))))=TRUE," ",(((VLOOKUP(AD54,'X5'!$B:$AZ,42,FALSE)))))</f>
        <v xml:space="preserve"> </v>
      </c>
      <c r="BG54" s="128" t="str">
        <f ca="1">IF(ISERROR(((VLOOKUP(AD54,'X5'!$B:$AZ,43,FALSE))))=TRUE," ",(((VLOOKUP(AD54,'X5'!$B:$AZ,43,FALSE)))))</f>
        <v xml:space="preserve"> </v>
      </c>
      <c r="BH54" s="128" t="str">
        <f ca="1">IF(ISERROR(((VLOOKUP(AD54,'X5'!$B:$AZ,15,FALSE))))=TRUE," ",(((VLOOKUP(AD54,'X5'!$B:$AZ,15,FALSE)))))</f>
        <v xml:space="preserve"> </v>
      </c>
      <c r="BI54" s="128" t="str">
        <f ca="1">IF(ISERROR(((VLOOKUP(AD54,'X5'!$B:$AZ,14,FALSE))))=TRUE," ",(((VLOOKUP(AD54,'X5'!$B:$AZ,14,FALSE)))))</f>
        <v xml:space="preserve"> </v>
      </c>
      <c r="BJ54" s="128" t="str">
        <f ca="1">IF(ISERROR(((VLOOKUP(AD54,'X6'!$B:$AO,6,FALSE))/(VLOOKUP(AD54,'X6'!$B:$AO,7,FALSE))-1))=TRUE," ",(((VLOOKUP(AD54,'X6'!$B:$AO,6,FALSE))/(VLOOKUP(AD54,'X6'!$B:$AO,7,FALSE))-1)))</f>
        <v xml:space="preserve"> </v>
      </c>
      <c r="BK54" s="128" t="str">
        <f ca="1">IF(ISERROR((((VLOOKUP(AD54,'X6'!$B:$G,2,FALSE))-(VLOOKUP(AD54,'X6'!$B:$G,3,FALSE)))*100)/(VLOOKUP(AD54,'X6'!$B:$G,5,FALSE)))=TRUE," ",((((VLOOKUP(AD54,'X6'!$B:$G,2,FALSE))-(VLOOKUP(AD54,'X6'!$B:$G,3,FALSE)))*100)/(VLOOKUP(AD54,'X6'!$B:$G,5,FALSE))))</f>
        <v xml:space="preserve"> </v>
      </c>
      <c r="BL54" s="128" t="str">
        <f ca="1">IF(ISERROR(((VLOOKUP(AD54,'X6'!$B:$AZ,42,FALSE))))=TRUE," ",(((VLOOKUP(AD54,'X6'!$B:$AZ,42,FALSE)))))</f>
        <v xml:space="preserve"> </v>
      </c>
      <c r="BM54" s="128" t="str">
        <f ca="1">IF(ISERROR(((VLOOKUP(AD54,'X6'!$B:$AZ,43,FALSE))))=TRUE," ",(((VLOOKUP(AD54,'X6'!$B:$AZ,43,FALSE)))))</f>
        <v xml:space="preserve"> </v>
      </c>
      <c r="BN54" s="128" t="str">
        <f ca="1">IF(ISERROR(((VLOOKUP(AD54,'X6'!$B:$AZ,15,FALSE))))=TRUE," ",(((VLOOKUP(AD54,'X6'!$B:$AZ,15,FALSE)))))</f>
        <v xml:space="preserve"> </v>
      </c>
      <c r="BO54" s="128" t="str">
        <f ca="1">IF(ISERROR(((VLOOKUP(AD54,'X6'!$B:$AZ,14,FALSE))))=TRUE," ",(((VLOOKUP(AD54,'X6'!$B:$AZ,14,FALSE)))))</f>
        <v xml:space="preserve"> </v>
      </c>
    </row>
    <row r="55" spans="1:67" ht="14.1" customHeight="1" x14ac:dyDescent="0.2">
      <c r="A55" s="180">
        <f t="shared" si="18"/>
        <v>8</v>
      </c>
      <c r="B55" s="137" t="str">
        <f>IF($U$16=1,(VLOOKUP(A55,$AC$44:$AH$80,2,FALSE)),IF((IF($X$1=1,'X1'!B14,(IF($X$1=2,'X2'!B14,(IF($X$1=3,'X3'!B14,(IF($X$1=4,'X4'!B14,(IF($X$1=5,'X5'!B14,'X6'!B14))))))))))="","",(IF($X$1=1,'X1'!B14,(IF($X$1=2,'X2'!B14,(IF($X$1=3,'X3'!B14,(IF($X$1=4,'X4'!B14,(IF($X$1=5,'X5'!B14,'X6'!B14))))))))))))</f>
        <v>OTKAR TI Equity</v>
      </c>
      <c r="C55" s="137" t="str">
        <f>IF(ISERROR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=TRUE," ",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)</f>
        <v>Otokar Otomotiv Ve Savunma San</v>
      </c>
      <c r="D55" s="137" t="str">
        <f>IF(ISERROR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=TRUE," ",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)</f>
        <v>Industrials</v>
      </c>
      <c r="E55" s="138">
        <f>IF(ISERROR(((IF($X$1=1,(VLOOKUP(B55,'X1'!$B:$AP,7,FALSE)),(IF($X$1=2,(VLOOKUP(B55,'X2'!$B:$AP,7,FALSE)),(IF($X$1=3,(VLOOKUP(B55,'X3'!$B:$AP,7,FALSE)),(IF($X$1=4,(VLOOKUP(B55,'X4'!$B:$AP,7,FALSE)),(IF($X$1=5,(VLOOKUP(B55,'X5'!$B:$AP,7,FALSE)),(VLOOKUP(B55,'X6'!$B:$AP,7,FALSE))))))))))))))=TRUE," ",(((IF($X$1=1,(VLOOKUP(B55,'X1'!$B:$AP,7,FALSE)),(IF($X$1=2,(VLOOKUP(B55,'X2'!$B:$AP,7,FALSE)),(IF($X$1=3,(VLOOKUP(B55,'X3'!$B:$AP,7,FALSE)),(IF($X$1=4,(VLOOKUP(B55,'X4'!$B:$AP,7,FALSE)),(IF($X$1=5,(VLOOKUP(B55,'X5'!$B:$AP,7,FALSE)),(VLOOKUP(B55,'X6'!$B:$AP,7,FALSE)))))))))))))))</f>
        <v>158</v>
      </c>
      <c r="F55" s="138">
        <f>IF(ISERROR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=TRUE," ",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)</f>
        <v>189</v>
      </c>
      <c r="G55" s="138">
        <f>IF(ISERROR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=TRUE," ",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)</f>
        <v>19.620253164556956</v>
      </c>
      <c r="H55" s="138">
        <f>IF(ISERROR((IF($X$1=1,(VLOOKUP(B55,'X1'!$B:$AZ,8,FALSE)),(IF($X$1=2,(VLOOKUP(B55,'X2'!$B:$AZ,8,FALSE)),(IF($X$1=3,(VLOOKUP(B55,'X3'!$B:$AZ,8,FALSE)),(IF($X$1=4,(VLOOKUP(B55,'X4'!$B:$AZ,8,FALSE)),(IF($X$1=5,(VLOOKUP(B55,'X5'!$B:$AZ,8,FALSE)),(VLOOKUP(B55,'X6'!$B:$AZ,8,FALSE)))))))))))))=TRUE," ",((IF($X$1=1,(VLOOKUP(B55,'X1'!$B:$AZ,8,FALSE)),(IF($X$1=2,(VLOOKUP(B55,'X2'!$B:$AZ,8,FALSE)),(IF($X$1=3,(VLOOKUP(B55,'X3'!$B:$AZ,8,FALSE)),(IF($X$1=4,(VLOOKUP(B55,'X4'!$B:$AZ,8,FALSE)),(IF($X$1=5,(VLOOKUP(B55,'X5'!$B:$AZ,8,FALSE)),(VLOOKUP(B55,'X6'!$B:$AZ,8,FALSE))))))))))))))</f>
        <v>618.71819155412834</v>
      </c>
      <c r="I55" s="139">
        <f>IF(ISERROR((IF($X$1=1,(VLOOKUP(B55,'X1'!$B:$AZ,2,FALSE)),(IF($X$1=2,(VLOOKUP(B55,'X2'!$B:$AZ,2,FALSE)),(IF($X$1=3,(VLOOKUP(B55,'X3'!$B:$AZ,2,FALSE)),(IF($X$1=4,(VLOOKUP(B55,'X4'!$B:$AZ,2,FALSE)),(IF($X$1=5,(VLOOKUP(B55,'X5'!$B:$AZ,2,FALSE)),(VLOOKUP(B55,'X6'!$B:$AZ,2,FALSE)))))))))))))=TRUE," ",((IF($X$1=1,(VLOOKUP(B55,'X1'!$B:$AZ,2,FALSE)),(IF($X$1=2,(VLOOKUP(B55,'X2'!$B:$AZ,2,FALSE)),(IF($X$1=3,(VLOOKUP(B55,'X3'!$B:$AZ,2,FALSE)),(IF($X$1=4,(VLOOKUP(B55,'X4'!$B:$AZ,2,FALSE)),(IF($X$1=5,(VLOOKUP(B55,'X5'!$B:$AZ,2,FALSE)),(VLOOKUP(B55,'X6'!$B:$AZ,2,FALSE))))))))))))))</f>
        <v>7</v>
      </c>
      <c r="J55" s="139">
        <f>IF(ISERROR((IF($X$1=1,(VLOOKUP(B55,'X1'!$B:$AZ,3,FALSE)),(IF($X$1=2,(VLOOKUP(B55,'X2'!$B:$AZ,3,FALSE)),(IF($X$1=3,(VLOOKUP(B55,'X3'!$B:$AZ,3,FALSE)),(IF($X$1=4,(VLOOKUP(B55,'X4'!$B:$AZ,3,FALSE)),(IF($X$1=5,(VLOOKUP(B55,'X5'!$B:$AZ,3,FALSE)),(VLOOKUP(B55,'X6'!$B:$AZ,3,FALSE)))))))))))))=TRUE," ",((IF($X$1=1,(VLOOKUP(B55,'X1'!$B:$AZ,3,FALSE)),(IF($X$1=2,(VLOOKUP(B55,'X2'!$B:$AZ,3,FALSE)),(IF($X$1=3,(VLOOKUP(B55,'X3'!$B:$AZ,3,FALSE)),(IF($X$1=4,(VLOOKUP(B55,'X4'!$B:$AZ,3,FALSE)),(IF($X$1=5,(VLOOKUP(B55,'X5'!$B:$AZ,3,FALSE)),(VLOOKUP(B55,'X6'!$B:$AZ,3,FALSE))))))))))))))</f>
        <v>0</v>
      </c>
      <c r="K55" s="139">
        <f>IF(ISERROR((IF($X$1=1,(VLOOKUP(B55,'X1'!$B:$AZ,5,FALSE)),(IF($X$1=2,(VLOOKUP(B55,'X2'!$B:$AZ,5,FALSE)),(IF($X$1=3,(VLOOKUP(B55,'X3'!$B:$AZ,5,FALSE)),(IF($X$1=4,(VLOOKUP(B55,'X4'!$B:$AZ,5,FALSE)),(IF($X$1=5,(VLOOKUP(B55,'X5'!$B:$AZ,5,FALSE)),(VLOOKUP(B55,'X6'!$B:$AZ,5,FALSE)))))))))))))=TRUE," ",((IF($X$1=1,(VLOOKUP(B55,'X1'!$B:$AZ,5,FALSE)),(IF($X$1=2,(VLOOKUP(B55,'X2'!$B:$AZ,5,FALSE)),(IF($X$1=3,(VLOOKUP(B55,'X3'!$B:$AZ,5,FALSE)),(IF($X$1=4,(VLOOKUP(B55,'X4'!$B:$AZ,5,FALSE)),(IF($X$1=5,(VLOOKUP(B55,'X5'!$B:$AZ,5,FALSE)),(VLOOKUP(B55,'X6'!$B:$AZ,5,FALSE))))))))))))))</f>
        <v>9</v>
      </c>
      <c r="L55" s="140">
        <f>IF(ISERROR((IF($X$1=1,(VLOOKUP(B55,'X1'!$B:$AZ,9,FALSE)),(IF($X$1=2,(VLOOKUP(B55,'X2'!$B:$AZ,9,FALSE)),(IF($X$1=3,(VLOOKUP(B55,'X3'!$B:$AZ,9,FALSE)),(IF($X$1=4,(VLOOKUP(B55,'X4'!$B:$AZ,9,FALSE)),(IF($X$1=5,(VLOOKUP(B55,'X5'!$B:$AZ,9,FALSE)),(VLOOKUP(B55,'X6'!$B:$AZ,9,FALSE)))))))))))))=TRUE," ",((IF($X$1=1,(VLOOKUP(B55,'X1'!$B:$AZ,9,FALSE)),(IF($X$1=2,(VLOOKUP(B55,'X2'!$B:$AZ,9,FALSE)),(IF($X$1=3,(VLOOKUP(B55,'X3'!$B:$AZ,9,FALSE)),(IF($X$1=4,(VLOOKUP(B55,'X4'!$B:$AZ,9,FALSE)),(IF($X$1=5,(VLOOKUP(B55,'X5'!$B:$AZ,9,FALSE)),(VLOOKUP(B55,'X6'!$B:$AZ,9,FALSE))))))))))))))</f>
        <v>10.415293342122611</v>
      </c>
      <c r="M55" s="140">
        <f>IF(ISERROR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=TRUE," ",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)</f>
        <v>8.6244541484716155</v>
      </c>
      <c r="N55" s="141">
        <f>IF(ISERROR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=TRUE," ",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)</f>
        <v>67.702569606592249</v>
      </c>
      <c r="O55" s="140">
        <f>IF(ISERROR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=TRUE," ",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)</f>
        <v>9.6404499338332599</v>
      </c>
      <c r="P55" s="140">
        <f>IF(ISERROR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=TRUE," ",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)</f>
        <v>8.2809903890056145</v>
      </c>
      <c r="Q55" s="141">
        <f>IF(ISERROR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=TRUE," ",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)</f>
        <v>90.431974151505273</v>
      </c>
      <c r="R55" s="141">
        <f>IF(ISERROR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=TRUE," ",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)</f>
        <v>8.2088607594936711</v>
      </c>
      <c r="S55" s="141">
        <f>IF(ISERROR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=TRUE," ",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)</f>
        <v>25.051194539249146</v>
      </c>
      <c r="V55" s="46"/>
      <c r="W55" s="46">
        <f t="shared" si="15"/>
        <v>12</v>
      </c>
      <c r="X55" s="46"/>
      <c r="Y55" s="134">
        <f t="shared" si="16"/>
        <v>0</v>
      </c>
      <c r="Z55" s="144" t="s">
        <v>162</v>
      </c>
      <c r="AB55" s="42">
        <f t="shared" si="13"/>
        <v>1</v>
      </c>
      <c r="AC55" s="42">
        <f t="shared" si="17"/>
        <v>11</v>
      </c>
      <c r="AD55" s="126" t="str">
        <f>(IF((OR($AD$44=$AC$26,$AD$44=$AC$32,$AD$44=$AC$14,$AD$44=$AC$20,$AD$44=$AC$2,$AD$44=$AC$8))=TRUE,(Alf!F15),IF((OR($AD$44=$AC$27,$AD$44=$AC$33,$AD$44=$AC$15,$AD$44=$AC$21,$AD$44=$AC$3,$AD$44=$AC$9))=TRUE,(Alf!F55),IF(OR($AD$44=$AC$28,$AD$44=$AC$34,$AD$44=$AC$16,$AD$44=$AC$22,$AD$44=$AC$4,$AD$44=$AC$10)=TRUE,(Alf!F94),IF((OR($AD$44=$AC$29,$AD$44=$AC$35,$AD$44=$AC$17,$AD$44=$AC$23,$AD$44=$AC$5,$AD$44=$AC$11))=TRUE,(Alf!F132),IF((OR($AD$44=$AC$30,$AD$44=$AC$36,$AD$44=$AC$18,$AD$44=$AC$24,$AD$44=$AC$6,$AD$44=$AC$12))=TRUE,(Alf!F170),IF((OR($AD$44=$AC$31,$AD$44=$AC$37,$AD$44=$AC$19,$AD$44=$AC$25,$AD$44=$AC$7,$AD$44=$AC$13))=TRUE,(Alf!F209),"B")))))))</f>
        <v>TAVHL TI Equity</v>
      </c>
      <c r="AE55" s="127">
        <f t="shared" si="14"/>
        <v>4.9335548172757475</v>
      </c>
      <c r="AF55" s="128">
        <f>IF(ISERROR(((VLOOKUP(AD55,'X1'!$B:$AO,6,FALSE))/(VLOOKUP(AD55,'X1'!$B:$AO,7,FALSE))-1))=TRUE," ",(((VLOOKUP(AD55,'X1'!$B:$AO,6,FALSE))/(VLOOKUP(AD55,'X1'!$B:$AO,7,FALSE))-1)))</f>
        <v>0.49086385074247962</v>
      </c>
      <c r="AG55" s="128">
        <f>IF(ISERROR((((VLOOKUP(AD55,'X1'!$B:$G,2,FALSE))-(VLOOKUP(AD55,'X1'!$B:$G,3,FALSE)))*100)/(VLOOKUP(AD55,'X1'!$B:$G,5,FALSE)))=TRUE," ",((((VLOOKUP(AD55,'X1'!$B:$G,2,FALSE))-(VLOOKUP(AD55,'X1'!$B:$G,3,FALSE)))*100)/(VLOOKUP(AD55,'X1'!$B:$G,5,FALSE))))</f>
        <v>75</v>
      </c>
      <c r="AH55" s="128">
        <f>IF(ISERROR(((VLOOKUP(AD55,'X1'!$B:$AZ,42,FALSE))))=TRUE," ",(((VLOOKUP(AD55,'X1'!$B:$AZ,42,FALSE)))))</f>
        <v>-62.36423515478937</v>
      </c>
      <c r="AI55" s="128">
        <f>IF(ISERROR(((VLOOKUP(AD55,'X1'!$B:$AZ,43,FALSE))))=TRUE," ",(((VLOOKUP(AD55,'X1'!$B:$AZ,43,FALSE)))))</f>
        <v>-9.4229075502149975</v>
      </c>
      <c r="AJ55" s="128">
        <f>IF(ISERROR(((VLOOKUP(AD55,'X1'!$B:$AZ,15,FALSE))))=TRUE," ",(((VLOOKUP(AD55,'X1'!$B:$AZ,15,FALSE)))))</f>
        <v>4.9335548172757475</v>
      </c>
      <c r="AK55" s="128">
        <f>IF(ISERROR(((VLOOKUP(AD55,'X1'!$B:$AZ,14,FALSE))))=TRUE," ",(((VLOOKUP(AD55,'X1'!$B:$AZ,14,FALSE)))))</f>
        <v>-65.306748466257687</v>
      </c>
      <c r="AL55" s="128" t="str">
        <f ca="1">IF(ISERROR(((VLOOKUP(AD55,'X2'!$B:$AO,6,FALSE))/(VLOOKUP(AD55,'X2'!$B:$AO,7,FALSE))-1))=TRUE," ",(((VLOOKUP(AD55,'X2'!$B:$AO,6,FALSE))/(VLOOKUP(AD55,'X2'!$B:$AO,7,FALSE))-1)))</f>
        <v xml:space="preserve"> </v>
      </c>
      <c r="AM55" s="128" t="str">
        <f ca="1">IF(ISERROR((((VLOOKUP(AD55,'X2'!$B:$G,2,FALSE))-(VLOOKUP(AD55,'X2'!$B:$G,3,FALSE)))*100)/(VLOOKUP(AD55,'X2'!$B:$G,5,FALSE)))=TRUE," ",((((VLOOKUP(AD55,'X2'!$B:$G,2,FALSE))-(VLOOKUP(AD55,'X2'!$B:$G,3,FALSE)))*100)/(VLOOKUP(AD55,'X2'!$B:$G,5,FALSE))))</f>
        <v xml:space="preserve"> </v>
      </c>
      <c r="AN55" s="128" t="str">
        <f ca="1">IF(ISERROR(((VLOOKUP(AD55,'X2'!$B:$AZ,42,FALSE))))=TRUE," ",(((VLOOKUP(AD55,'X2'!$B:$AZ,42,FALSE)))))</f>
        <v xml:space="preserve"> </v>
      </c>
      <c r="AO55" s="128" t="str">
        <f ca="1">IF(ISERROR(((VLOOKUP(AD55,'X2'!$B:$AZ,43,FALSE))))=TRUE," ",(((VLOOKUP(AD55,'X2'!$B:$AZ,43,FALSE)))))</f>
        <v xml:space="preserve"> </v>
      </c>
      <c r="AP55" s="128" t="str">
        <f ca="1">IF(ISERROR(((VLOOKUP(AD55,'X2'!$B:$AZ,15,FALSE))))=TRUE," ",(((VLOOKUP(AD55,'X2'!$B:$AZ,15,FALSE)))))</f>
        <v xml:space="preserve"> </v>
      </c>
      <c r="AQ55" s="128" t="str">
        <f ca="1">IF(ISERROR(((VLOOKUP(AD55,'X2'!$B:$AZ,14,FALSE))))=TRUE," ",(((VLOOKUP(AD55,'X2'!$B:$AZ,14,FALSE)))))</f>
        <v xml:space="preserve"> </v>
      </c>
      <c r="AR55" s="128" t="str">
        <f ca="1">IF(ISERROR(((VLOOKUP(AD55,'X3'!$B:$AO,6,FALSE))/(VLOOKUP(AD55,'X3'!$B:$AO,7,FALSE))-1))=TRUE," ",(((VLOOKUP(AD55,'X3'!$B:$AO,6,FALSE))/(VLOOKUP(AD55,'X3'!$B:$AO,7,FALSE))-1)))</f>
        <v xml:space="preserve"> </v>
      </c>
      <c r="AS55" s="128" t="str">
        <f ca="1">IF(ISERROR((((VLOOKUP(AD55,'X3'!$B:$G,2,FALSE))-(VLOOKUP(AD55,'X3'!$B:$G,3,FALSE)))*100)/(VLOOKUP(AD55,'X3'!$B:$G,5,FALSE)))=TRUE," ",((((VLOOKUP(AD55,'X3'!$B:$G,2,FALSE))-(VLOOKUP(AD55,'X3'!$B:$G,3,FALSE)))*100)/(VLOOKUP(AD55,'X3'!$B:$G,5,FALSE))))</f>
        <v xml:space="preserve"> </v>
      </c>
      <c r="AT55" s="128" t="str">
        <f ca="1">IF(ISERROR(((VLOOKUP(AD55,'X3'!$B:$AZ,42,FALSE))))=TRUE," ",(((VLOOKUP(AD55,'X3'!$B:$AZ,42,FALSE)))))</f>
        <v xml:space="preserve"> </v>
      </c>
      <c r="AU55" s="128" t="str">
        <f ca="1">IF(ISERROR(((VLOOKUP(AD55,'X3'!$B:$AZ,43,FALSE))))=TRUE," ",(((VLOOKUP(AD55,'X3'!$B:$AZ,43,FALSE)))))</f>
        <v xml:space="preserve"> </v>
      </c>
      <c r="AV55" s="128" t="str">
        <f ca="1">IF(ISERROR(((VLOOKUP(AD55,'X3'!$B:$AZ,15,FALSE))))=TRUE," ",(((VLOOKUP(AD55,'X3'!$B:$AZ,15,FALSE)))))</f>
        <v xml:space="preserve"> </v>
      </c>
      <c r="AW55" s="128" t="str">
        <f ca="1">IF(ISERROR(((VLOOKUP(AD55,'X3'!$B:$AZ,14,FALSE))))=TRUE," ",(((VLOOKUP(AD55,'X3'!$B:$AZ,14,FALSE)))))</f>
        <v xml:space="preserve"> </v>
      </c>
      <c r="AX55" s="128" t="str">
        <f ca="1">IF(ISERROR(((VLOOKUP(AD55,'X4'!$B:$AO,6,FALSE))/(VLOOKUP(AD55,'X4'!$B:$AO,7,FALSE))-1))=TRUE," ",(((VLOOKUP(AD55,'X4'!$B:$AO,6,FALSE))/(VLOOKUP(AD55,'X4'!$B:$AO,7,FALSE))-1)))</f>
        <v xml:space="preserve"> </v>
      </c>
      <c r="AY55" s="128" t="str">
        <f ca="1">IF(ISERROR((((VLOOKUP(AD55,'X4'!$B:$G,2,FALSE))-(VLOOKUP(AD55,'X4'!$B:$G,3,FALSE)))*100)/(VLOOKUP(AD55,'X4'!$B:$G,5,FALSE)))=TRUE," ",((((VLOOKUP(AD55,'X4'!$B:$G,2,FALSE))-(VLOOKUP(AD55,'X4'!$B:$G,3,FALSE)))*100)/(VLOOKUP(AD55,'X4'!$B:$G,5,FALSE))))</f>
        <v xml:space="preserve"> </v>
      </c>
      <c r="AZ55" s="128" t="str">
        <f ca="1">IF(ISERROR(((VLOOKUP(AD55,'X4'!$B:$AZ,42,FALSE))))=TRUE," ",(((VLOOKUP(AD55,'X4'!$B:$AZ,42,FALSE)))))</f>
        <v xml:space="preserve"> </v>
      </c>
      <c r="BA55" s="128" t="str">
        <f ca="1">IF(ISERROR(((VLOOKUP(AD55,'X4'!$B:$AZ,43,FALSE))))=TRUE," ",(((VLOOKUP(AD55,'X4'!$B:$AZ,43,FALSE)))))</f>
        <v xml:space="preserve"> </v>
      </c>
      <c r="BB55" s="128" t="str">
        <f ca="1">IF(ISERROR(((VLOOKUP(AD55,'X4'!$B:$AZ,15,FALSE))))=TRUE," ",(((VLOOKUP(AD55,'X4'!$B:$AZ,15,FALSE)))))</f>
        <v xml:space="preserve"> </v>
      </c>
      <c r="BC55" s="128" t="str">
        <f ca="1">IF(ISERROR(((VLOOKUP(AD55,'X4'!$B:$AZ,14,FALSE))))=TRUE," ",(((VLOOKUP(AD55,'X4'!$B:$AZ,14,FALSE)))))</f>
        <v xml:space="preserve"> </v>
      </c>
      <c r="BD55" s="128" t="str">
        <f ca="1">IF(ISERROR(((VLOOKUP(AD55,'X5'!$B:$AO,6,FALSE))/(VLOOKUP(AD55,'X5'!$B:$AO,7,FALSE))-1))=TRUE," ",(((VLOOKUP(AD55,'X5'!$B:$AO,6,FALSE))/(VLOOKUP(AD55,'X5'!$B:$AO,7,FALSE))-1)))</f>
        <v xml:space="preserve"> </v>
      </c>
      <c r="BE55" s="128" t="str">
        <f ca="1">IF(ISERROR((((VLOOKUP(AD55,'X5'!$B:$G,2,FALSE))-(VLOOKUP(AD55,'X5'!$B:$G,3,FALSE)))*100)/(VLOOKUP(AD55,'X5'!$B:$G,5,FALSE)))=TRUE," ",((((VLOOKUP(AD55,'X5'!$B:$G,2,FALSE))-(VLOOKUP(AD55,'X5'!$B:$G,3,FALSE)))*100)/(VLOOKUP(AD55,'X5'!$B:$G,5,FALSE))))</f>
        <v xml:space="preserve"> </v>
      </c>
      <c r="BF55" s="128" t="str">
        <f ca="1">IF(ISERROR(((VLOOKUP(AD55,'X5'!$B:$AZ,42,FALSE))))=TRUE," ",(((VLOOKUP(AD55,'X5'!$B:$AZ,42,FALSE)))))</f>
        <v xml:space="preserve"> </v>
      </c>
      <c r="BG55" s="128" t="str">
        <f ca="1">IF(ISERROR(((VLOOKUP(AD55,'X5'!$B:$AZ,43,FALSE))))=TRUE," ",(((VLOOKUP(AD55,'X5'!$B:$AZ,43,FALSE)))))</f>
        <v xml:space="preserve"> </v>
      </c>
      <c r="BH55" s="128" t="str">
        <f ca="1">IF(ISERROR(((VLOOKUP(AD55,'X5'!$B:$AZ,15,FALSE))))=TRUE," ",(((VLOOKUP(AD55,'X5'!$B:$AZ,15,FALSE)))))</f>
        <v xml:space="preserve"> </v>
      </c>
      <c r="BI55" s="128" t="str">
        <f ca="1">IF(ISERROR(((VLOOKUP(AD55,'X5'!$B:$AZ,14,FALSE))))=TRUE," ",(((VLOOKUP(AD55,'X5'!$B:$AZ,14,FALSE)))))</f>
        <v xml:space="preserve"> </v>
      </c>
      <c r="BJ55" s="128" t="str">
        <f ca="1">IF(ISERROR(((VLOOKUP(AD55,'X6'!$B:$AO,6,FALSE))/(VLOOKUP(AD55,'X6'!$B:$AO,7,FALSE))-1))=TRUE," ",(((VLOOKUP(AD55,'X6'!$B:$AO,6,FALSE))/(VLOOKUP(AD55,'X6'!$B:$AO,7,FALSE))-1)))</f>
        <v xml:space="preserve"> </v>
      </c>
      <c r="BK55" s="128" t="str">
        <f ca="1">IF(ISERROR((((VLOOKUP(AD55,'X6'!$B:$G,2,FALSE))-(VLOOKUP(AD55,'X6'!$B:$G,3,FALSE)))*100)/(VLOOKUP(AD55,'X6'!$B:$G,5,FALSE)))=TRUE," ",((((VLOOKUP(AD55,'X6'!$B:$G,2,FALSE))-(VLOOKUP(AD55,'X6'!$B:$G,3,FALSE)))*100)/(VLOOKUP(AD55,'X6'!$B:$G,5,FALSE))))</f>
        <v xml:space="preserve"> </v>
      </c>
      <c r="BL55" s="128" t="str">
        <f ca="1">IF(ISERROR(((VLOOKUP(AD55,'X6'!$B:$AZ,42,FALSE))))=TRUE," ",(((VLOOKUP(AD55,'X6'!$B:$AZ,42,FALSE)))))</f>
        <v xml:space="preserve"> </v>
      </c>
      <c r="BM55" s="128" t="str">
        <f ca="1">IF(ISERROR(((VLOOKUP(AD55,'X6'!$B:$AZ,43,FALSE))))=TRUE," ",(((VLOOKUP(AD55,'X6'!$B:$AZ,43,FALSE)))))</f>
        <v xml:space="preserve"> </v>
      </c>
      <c r="BN55" s="128" t="str">
        <f ca="1">IF(ISERROR(((VLOOKUP(AD55,'X6'!$B:$AZ,15,FALSE))))=TRUE," ",(((VLOOKUP(AD55,'X6'!$B:$AZ,15,FALSE)))))</f>
        <v xml:space="preserve"> </v>
      </c>
      <c r="BO55" s="128" t="str">
        <f ca="1">IF(ISERROR(((VLOOKUP(AD55,'X6'!$B:$AZ,14,FALSE))))=TRUE," ",(((VLOOKUP(AD55,'X6'!$B:$AZ,14,FALSE)))))</f>
        <v xml:space="preserve"> </v>
      </c>
    </row>
    <row r="56" spans="1:67" ht="14.1" customHeight="1" x14ac:dyDescent="0.2">
      <c r="A56" s="180">
        <f t="shared" si="18"/>
        <v>9</v>
      </c>
      <c r="B56" s="137" t="str">
        <f>IF($U$16=1,(VLOOKUP(A56,$AC$44:$AH$80,2,FALSE)),IF((IF($X$1=1,'X1'!B15,(IF($X$1=2,'X2'!B15,(IF($X$1=3,'X3'!B15,(IF($X$1=4,'X4'!B15,(IF($X$1=5,'X5'!B15,'X6'!B15))))))))))="","",(IF($X$1=1,'X1'!B15,(IF($X$1=2,'X2'!B15,(IF($X$1=3,'X3'!B15,(IF($X$1=4,'X4'!B15,(IF($X$1=5,'X5'!B15,'X6'!B15))))))))))))</f>
        <v>PETKM TI Equity</v>
      </c>
      <c r="C56" s="137" t="str">
        <f>IF(ISERROR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=TRUE," ",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)</f>
        <v>Petkim Petrokimya Holding AS</v>
      </c>
      <c r="D56" s="137" t="str">
        <f>IF(ISERROR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=TRUE," ",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)</f>
        <v>Materials</v>
      </c>
      <c r="E56" s="138">
        <f>IF(ISERROR(((IF($X$1=1,(VLOOKUP(B56,'X1'!$B:$AP,7,FALSE)),(IF($X$1=2,(VLOOKUP(B56,'X2'!$B:$AP,7,FALSE)),(IF($X$1=3,(VLOOKUP(B56,'X3'!$B:$AP,7,FALSE)),(IF($X$1=4,(VLOOKUP(B56,'X4'!$B:$AP,7,FALSE)),(IF($X$1=5,(VLOOKUP(B56,'X5'!$B:$AP,7,FALSE)),(VLOOKUP(B56,'X6'!$B:$AP,7,FALSE))))))))))))))=TRUE," ",(((IF($X$1=1,(VLOOKUP(B56,'X1'!$B:$AP,7,FALSE)),(IF($X$1=2,(VLOOKUP(B56,'X2'!$B:$AP,7,FALSE)),(IF($X$1=3,(VLOOKUP(B56,'X3'!$B:$AP,7,FALSE)),(IF($X$1=4,(VLOOKUP(B56,'X4'!$B:$AP,7,FALSE)),(IF($X$1=5,(VLOOKUP(B56,'X5'!$B:$AP,7,FALSE)),(VLOOKUP(B56,'X6'!$B:$AP,7,FALSE)))))))))))))))</f>
        <v>3.92</v>
      </c>
      <c r="F56" s="138">
        <f>IF(ISERROR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=TRUE," ",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)</f>
        <v>4.8000001907348633</v>
      </c>
      <c r="G56" s="138">
        <f>IF(ISERROR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=TRUE," ",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)</f>
        <v>22.448984457522016</v>
      </c>
      <c r="H56" s="138">
        <f>IF(ISERROR((IF($X$1=1,(VLOOKUP(B56,'X1'!$B:$AZ,8,FALSE)),(IF($X$1=2,(VLOOKUP(B56,'X2'!$B:$AZ,8,FALSE)),(IF($X$1=3,(VLOOKUP(B56,'X3'!$B:$AZ,8,FALSE)),(IF($X$1=4,(VLOOKUP(B56,'X4'!$B:$AZ,8,FALSE)),(IF($X$1=5,(VLOOKUP(B56,'X5'!$B:$AZ,8,FALSE)),(VLOOKUP(B56,'X6'!$B:$AZ,8,FALSE)))))))))))))=TRUE," ",((IF($X$1=1,(VLOOKUP(B56,'X1'!$B:$AZ,8,FALSE)),(IF($X$1=2,(VLOOKUP(B56,'X2'!$B:$AZ,8,FALSE)),(IF($X$1=3,(VLOOKUP(B56,'X3'!$B:$AZ,8,FALSE)),(IF($X$1=4,(VLOOKUP(B56,'X4'!$B:$AZ,8,FALSE)),(IF($X$1=5,(VLOOKUP(B56,'X5'!$B:$AZ,8,FALSE)),(VLOOKUP(B56,'X6'!$B:$AZ,8,FALSE))))))))))))))</f>
        <v>1350.8419453070385</v>
      </c>
      <c r="I56" s="139">
        <f>IF(ISERROR((IF($X$1=1,(VLOOKUP(B56,'X1'!$B:$AZ,2,FALSE)),(IF($X$1=2,(VLOOKUP(B56,'X2'!$B:$AZ,2,FALSE)),(IF($X$1=3,(VLOOKUP(B56,'X3'!$B:$AZ,2,FALSE)),(IF($X$1=4,(VLOOKUP(B56,'X4'!$B:$AZ,2,FALSE)),(IF($X$1=5,(VLOOKUP(B56,'X5'!$B:$AZ,2,FALSE)),(VLOOKUP(B56,'X6'!$B:$AZ,2,FALSE)))))))))))))=TRUE," ",((IF($X$1=1,(VLOOKUP(B56,'X1'!$B:$AZ,2,FALSE)),(IF($X$1=2,(VLOOKUP(B56,'X2'!$B:$AZ,2,FALSE)),(IF($X$1=3,(VLOOKUP(B56,'X3'!$B:$AZ,2,FALSE)),(IF($X$1=4,(VLOOKUP(B56,'X4'!$B:$AZ,2,FALSE)),(IF($X$1=5,(VLOOKUP(B56,'X5'!$B:$AZ,2,FALSE)),(VLOOKUP(B56,'X6'!$B:$AZ,2,FALSE))))))))))))))</f>
        <v>10</v>
      </c>
      <c r="J56" s="139">
        <f>IF(ISERROR((IF($X$1=1,(VLOOKUP(B56,'X1'!$B:$AZ,3,FALSE)),(IF($X$1=2,(VLOOKUP(B56,'X2'!$B:$AZ,3,FALSE)),(IF($X$1=3,(VLOOKUP(B56,'X3'!$B:$AZ,3,FALSE)),(IF($X$1=4,(VLOOKUP(B56,'X4'!$B:$AZ,3,FALSE)),(IF($X$1=5,(VLOOKUP(B56,'X5'!$B:$AZ,3,FALSE)),(VLOOKUP(B56,'X6'!$B:$AZ,3,FALSE)))))))))))))=TRUE," ",((IF($X$1=1,(VLOOKUP(B56,'X1'!$B:$AZ,3,FALSE)),(IF($X$1=2,(VLOOKUP(B56,'X2'!$B:$AZ,3,FALSE)),(IF($X$1=3,(VLOOKUP(B56,'X3'!$B:$AZ,3,FALSE)),(IF($X$1=4,(VLOOKUP(B56,'X4'!$B:$AZ,3,FALSE)),(IF($X$1=5,(VLOOKUP(B56,'X5'!$B:$AZ,3,FALSE)),(VLOOKUP(B56,'X6'!$B:$AZ,3,FALSE))))))))))))))</f>
        <v>0</v>
      </c>
      <c r="K56" s="139">
        <f>IF(ISERROR((IF($X$1=1,(VLOOKUP(B56,'X1'!$B:$AZ,5,FALSE)),(IF($X$1=2,(VLOOKUP(B56,'X2'!$B:$AZ,5,FALSE)),(IF($X$1=3,(VLOOKUP(B56,'X3'!$B:$AZ,5,FALSE)),(IF($X$1=4,(VLOOKUP(B56,'X4'!$B:$AZ,5,FALSE)),(IF($X$1=5,(VLOOKUP(B56,'X5'!$B:$AZ,5,FALSE)),(VLOOKUP(B56,'X6'!$B:$AZ,5,FALSE)))))))))))))=TRUE," ",((IF($X$1=1,(VLOOKUP(B56,'X1'!$B:$AZ,5,FALSE)),(IF($X$1=2,(VLOOKUP(B56,'X2'!$B:$AZ,5,FALSE)),(IF($X$1=3,(VLOOKUP(B56,'X3'!$B:$AZ,5,FALSE)),(IF($X$1=4,(VLOOKUP(B56,'X4'!$B:$AZ,5,FALSE)),(IF($X$1=5,(VLOOKUP(B56,'X5'!$B:$AZ,5,FALSE)),(VLOOKUP(B56,'X6'!$B:$AZ,5,FALSE))))))))))))))</f>
        <v>20</v>
      </c>
      <c r="L56" s="140">
        <f>IF(ISERROR((IF($X$1=1,(VLOOKUP(B56,'X1'!$B:$AZ,9,FALSE)),(IF($X$1=2,(VLOOKUP(B56,'X2'!$B:$AZ,9,FALSE)),(IF($X$1=3,(VLOOKUP(B56,'X3'!$B:$AZ,9,FALSE)),(IF($X$1=4,(VLOOKUP(B56,'X4'!$B:$AZ,9,FALSE)),(IF($X$1=5,(VLOOKUP(B56,'X5'!$B:$AZ,9,FALSE)),(VLOOKUP(B56,'X6'!$B:$AZ,9,FALSE)))))))))))))=TRUE," ",((IF($X$1=1,(VLOOKUP(B56,'X1'!$B:$AZ,9,FALSE)),(IF($X$1=2,(VLOOKUP(B56,'X2'!$B:$AZ,9,FALSE)),(IF($X$1=3,(VLOOKUP(B56,'X3'!$B:$AZ,9,FALSE)),(IF($X$1=4,(VLOOKUP(B56,'X4'!$B:$AZ,9,FALSE)),(IF($X$1=5,(VLOOKUP(B56,'X5'!$B:$AZ,9,FALSE)),(VLOOKUP(B56,'X6'!$B:$AZ,9,FALSE))))))))))))))</f>
        <v>7.9352226720647776</v>
      </c>
      <c r="M56" s="140">
        <f>IF(ISERROR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=TRUE," ",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)</f>
        <v>5.5681818181818183</v>
      </c>
      <c r="N56" s="141">
        <f>IF(ISERROR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=TRUE," ",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)</f>
        <v>27.769539348811769</v>
      </c>
      <c r="O56" s="140">
        <f>IF(ISERROR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=TRUE," ",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)</f>
        <v>7.8704278512917458</v>
      </c>
      <c r="P56" s="140">
        <f>IF(ISERROR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=TRUE," ",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)</f>
        <v>6.2878222224907097</v>
      </c>
      <c r="Q56" s="141">
        <f>IF(ISERROR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=TRUE," ",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)</f>
        <v>55.467962950410545</v>
      </c>
      <c r="R56" s="141">
        <f>IF(ISERROR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=TRUE," ",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)</f>
        <v>8.4948979591836746</v>
      </c>
      <c r="S56" s="141">
        <f>IF(ISERROR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=TRUE," ",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)</f>
        <v>19.612590799031466</v>
      </c>
      <c r="V56" s="46"/>
      <c r="W56" s="46">
        <f t="shared" si="15"/>
        <v>13</v>
      </c>
      <c r="X56" s="46"/>
      <c r="Y56" s="134">
        <f t="shared" si="16"/>
        <v>0</v>
      </c>
      <c r="Z56" s="105" t="s">
        <v>162</v>
      </c>
      <c r="AB56" s="42">
        <f t="shared" si="13"/>
        <v>1</v>
      </c>
      <c r="AC56" s="42">
        <f t="shared" si="17"/>
        <v>12</v>
      </c>
      <c r="AD56" s="126" t="str">
        <f>(IF((OR($AD$44=$AC$26,$AD$44=$AC$32,$AD$44=$AC$14,$AD$44=$AC$20,$AD$44=$AC$2,$AD$44=$AC$8))=TRUE,(Alf!F16),IF((OR($AD$44=$AC$27,$AD$44=$AC$33,$AD$44=$AC$15,$AD$44=$AC$21,$AD$44=$AC$3,$AD$44=$AC$9))=TRUE,(Alf!F56),IF(OR($AD$44=$AC$28,$AD$44=$AC$34,$AD$44=$AC$16,$AD$44=$AC$22,$AD$44=$AC$4,$AD$44=$AC$10)=TRUE,(Alf!F95),IF((OR($AD$44=$AC$29,$AD$44=$AC$35,$AD$44=$AC$17,$AD$44=$AC$23,$AD$44=$AC$5,$AD$44=$AC$11))=TRUE,(Alf!F133),IF((OR($AD$44=$AC$30,$AD$44=$AC$36,$AD$44=$AC$18,$AD$44=$AC$24,$AD$44=$AC$6,$AD$44=$AC$12))=TRUE,(Alf!F171),IF((OR($AD$44=$AC$31,$AD$44=$AC$37,$AD$44=$AC$19,$AD$44=$AC$25,$AD$44=$AC$7,$AD$44=$AC$13))=TRUE,(Alf!F210),"B")))))))</f>
        <v>TCELL TI Equity</v>
      </c>
      <c r="AE56" s="127">
        <f t="shared" si="14"/>
        <v>7.0974576271186454</v>
      </c>
      <c r="AF56" s="128">
        <f>IF(ISERROR(((VLOOKUP(AD56,'X1'!$B:$AO,6,FALSE))/(VLOOKUP(AD56,'X1'!$B:$AO,7,FALSE))-1))=TRUE," ",(((VLOOKUP(AD56,'X1'!$B:$AO,6,FALSE))/(VLOOKUP(AD56,'X1'!$B:$AO,7,FALSE))-1)))</f>
        <v>0.27118644067796605</v>
      </c>
      <c r="AG56" s="128">
        <f>IF(ISERROR((((VLOOKUP(AD56,'X1'!$B:$G,2,FALSE))-(VLOOKUP(AD56,'X1'!$B:$G,3,FALSE)))*100)/(VLOOKUP(AD56,'X1'!$B:$G,5,FALSE)))=TRUE," ",((((VLOOKUP(AD56,'X1'!$B:$G,2,FALSE))-(VLOOKUP(AD56,'X1'!$B:$G,3,FALSE)))*100)/(VLOOKUP(AD56,'X1'!$B:$G,5,FALSE))))</f>
        <v>70.833333333333329</v>
      </c>
      <c r="AH56" s="128">
        <f>IF(ISERROR(((VLOOKUP(AD56,'X1'!$B:$AZ,42,FALSE))))=TRUE," ",(((VLOOKUP(AD56,'X1'!$B:$AZ,42,FALSE)))))</f>
        <v>-65.816890264659051</v>
      </c>
      <c r="AI56" s="128">
        <f>IF(ISERROR(((VLOOKUP(AD56,'X1'!$B:$AZ,43,FALSE))))=TRUE," ",(((VLOOKUP(AD56,'X1'!$B:$AZ,43,FALSE)))))</f>
        <v>22.267718953262161</v>
      </c>
      <c r="AJ56" s="128">
        <f>IF(ISERROR(((VLOOKUP(AD56,'X1'!$B:$AZ,15,FALSE))))=TRUE," ",(((VLOOKUP(AD56,'X1'!$B:$AZ,15,FALSE)))))</f>
        <v>7.0974576271186454</v>
      </c>
      <c r="AK56" s="128">
        <f>IF(ISERROR(((VLOOKUP(AD56,'X1'!$B:$AZ,14,FALSE))))=TRUE," ",(((VLOOKUP(AD56,'X1'!$B:$AZ,14,FALSE)))))</f>
        <v>58.81310894596988</v>
      </c>
      <c r="AL56" s="128" t="str">
        <f ca="1">IF(ISERROR(((VLOOKUP(AD56,'X2'!$B:$AO,6,FALSE))/(VLOOKUP(AD56,'X2'!$B:$AO,7,FALSE))-1))=TRUE," ",(((VLOOKUP(AD56,'X2'!$B:$AO,6,FALSE))/(VLOOKUP(AD56,'X2'!$B:$AO,7,FALSE))-1)))</f>
        <v xml:space="preserve"> </v>
      </c>
      <c r="AM56" s="128" t="str">
        <f ca="1">IF(ISERROR((((VLOOKUP(AD56,'X2'!$B:$G,2,FALSE))-(VLOOKUP(AD56,'X2'!$B:$G,3,FALSE)))*100)/(VLOOKUP(AD56,'X2'!$B:$G,5,FALSE)))=TRUE," ",((((VLOOKUP(AD56,'X2'!$B:$G,2,FALSE))-(VLOOKUP(AD56,'X2'!$B:$G,3,FALSE)))*100)/(VLOOKUP(AD56,'X2'!$B:$G,5,FALSE))))</f>
        <v xml:space="preserve"> </v>
      </c>
      <c r="AN56" s="128" t="str">
        <f ca="1">IF(ISERROR(((VLOOKUP(AD56,'X2'!$B:$AZ,42,FALSE))))=TRUE," ",(((VLOOKUP(AD56,'X2'!$B:$AZ,42,FALSE)))))</f>
        <v xml:space="preserve"> </v>
      </c>
      <c r="AO56" s="128" t="str">
        <f ca="1">IF(ISERROR(((VLOOKUP(AD56,'X2'!$B:$AZ,43,FALSE))))=TRUE," ",(((VLOOKUP(AD56,'X2'!$B:$AZ,43,FALSE)))))</f>
        <v xml:space="preserve"> </v>
      </c>
      <c r="AP56" s="128" t="str">
        <f ca="1">IF(ISERROR(((VLOOKUP(AD56,'X2'!$B:$AZ,15,FALSE))))=TRUE," ",(((VLOOKUP(AD56,'X2'!$B:$AZ,15,FALSE)))))</f>
        <v xml:space="preserve"> </v>
      </c>
      <c r="AQ56" s="128" t="str">
        <f ca="1">IF(ISERROR(((VLOOKUP(AD56,'X2'!$B:$AZ,14,FALSE))))=TRUE," ",(((VLOOKUP(AD56,'X2'!$B:$AZ,14,FALSE)))))</f>
        <v xml:space="preserve"> </v>
      </c>
      <c r="AR56" s="128" t="str">
        <f ca="1">IF(ISERROR(((VLOOKUP(AD56,'X3'!$B:$AO,6,FALSE))/(VLOOKUP(AD56,'X3'!$B:$AO,7,FALSE))-1))=TRUE," ",(((VLOOKUP(AD56,'X3'!$B:$AO,6,FALSE))/(VLOOKUP(AD56,'X3'!$B:$AO,7,FALSE))-1)))</f>
        <v xml:space="preserve"> </v>
      </c>
      <c r="AS56" s="128" t="str">
        <f ca="1">IF(ISERROR((((VLOOKUP(AD56,'X3'!$B:$G,2,FALSE))-(VLOOKUP(AD56,'X3'!$B:$G,3,FALSE)))*100)/(VLOOKUP(AD56,'X3'!$B:$G,5,FALSE)))=TRUE," ",((((VLOOKUP(AD56,'X3'!$B:$G,2,FALSE))-(VLOOKUP(AD56,'X3'!$B:$G,3,FALSE)))*100)/(VLOOKUP(AD56,'X3'!$B:$G,5,FALSE))))</f>
        <v xml:space="preserve"> </v>
      </c>
      <c r="AT56" s="128" t="str">
        <f ca="1">IF(ISERROR(((VLOOKUP(AD56,'X3'!$B:$AZ,42,FALSE))))=TRUE," ",(((VLOOKUP(AD56,'X3'!$B:$AZ,42,FALSE)))))</f>
        <v xml:space="preserve"> </v>
      </c>
      <c r="AU56" s="128" t="str">
        <f ca="1">IF(ISERROR(((VLOOKUP(AD56,'X3'!$B:$AZ,43,FALSE))))=TRUE," ",(((VLOOKUP(AD56,'X3'!$B:$AZ,43,FALSE)))))</f>
        <v xml:space="preserve"> </v>
      </c>
      <c r="AV56" s="128" t="str">
        <f ca="1">IF(ISERROR(((VLOOKUP(AD56,'X3'!$B:$AZ,15,FALSE))))=TRUE," ",(((VLOOKUP(AD56,'X3'!$B:$AZ,15,FALSE)))))</f>
        <v xml:space="preserve"> </v>
      </c>
      <c r="AW56" s="128" t="str">
        <f ca="1">IF(ISERROR(((VLOOKUP(AD56,'X3'!$B:$AZ,14,FALSE))))=TRUE," ",(((VLOOKUP(AD56,'X3'!$B:$AZ,14,FALSE)))))</f>
        <v xml:space="preserve"> </v>
      </c>
      <c r="AX56" s="128" t="str">
        <f ca="1">IF(ISERROR(((VLOOKUP(AD56,'X4'!$B:$AO,6,FALSE))/(VLOOKUP(AD56,'X4'!$B:$AO,7,FALSE))-1))=TRUE," ",(((VLOOKUP(AD56,'X4'!$B:$AO,6,FALSE))/(VLOOKUP(AD56,'X4'!$B:$AO,7,FALSE))-1)))</f>
        <v xml:space="preserve"> </v>
      </c>
      <c r="AY56" s="128" t="str">
        <f ca="1">IF(ISERROR((((VLOOKUP(AD56,'X4'!$B:$G,2,FALSE))-(VLOOKUP(AD56,'X4'!$B:$G,3,FALSE)))*100)/(VLOOKUP(AD56,'X4'!$B:$G,5,FALSE)))=TRUE," ",((((VLOOKUP(AD56,'X4'!$B:$G,2,FALSE))-(VLOOKUP(AD56,'X4'!$B:$G,3,FALSE)))*100)/(VLOOKUP(AD56,'X4'!$B:$G,5,FALSE))))</f>
        <v xml:space="preserve"> </v>
      </c>
      <c r="AZ56" s="128" t="str">
        <f ca="1">IF(ISERROR(((VLOOKUP(AD56,'X4'!$B:$AZ,42,FALSE))))=TRUE," ",(((VLOOKUP(AD56,'X4'!$B:$AZ,42,FALSE)))))</f>
        <v xml:space="preserve"> </v>
      </c>
      <c r="BA56" s="128" t="str">
        <f ca="1">IF(ISERROR(((VLOOKUP(AD56,'X4'!$B:$AZ,43,FALSE))))=TRUE," ",(((VLOOKUP(AD56,'X4'!$B:$AZ,43,FALSE)))))</f>
        <v xml:space="preserve"> </v>
      </c>
      <c r="BB56" s="128" t="str">
        <f ca="1">IF(ISERROR(((VLOOKUP(AD56,'X4'!$B:$AZ,15,FALSE))))=TRUE," ",(((VLOOKUP(AD56,'X4'!$B:$AZ,15,FALSE)))))</f>
        <v xml:space="preserve"> </v>
      </c>
      <c r="BC56" s="128" t="str">
        <f ca="1">IF(ISERROR(((VLOOKUP(AD56,'X4'!$B:$AZ,14,FALSE))))=TRUE," ",(((VLOOKUP(AD56,'X4'!$B:$AZ,14,FALSE)))))</f>
        <v xml:space="preserve"> </v>
      </c>
      <c r="BD56" s="128" t="str">
        <f ca="1">IF(ISERROR(((VLOOKUP(AD56,'X5'!$B:$AO,6,FALSE))/(VLOOKUP(AD56,'X5'!$B:$AO,7,FALSE))-1))=TRUE," ",(((VLOOKUP(AD56,'X5'!$B:$AO,6,FALSE))/(VLOOKUP(AD56,'X5'!$B:$AO,7,FALSE))-1)))</f>
        <v xml:space="preserve"> </v>
      </c>
      <c r="BE56" s="128" t="str">
        <f ca="1">IF(ISERROR((((VLOOKUP(AD56,'X5'!$B:$G,2,FALSE))-(VLOOKUP(AD56,'X5'!$B:$G,3,FALSE)))*100)/(VLOOKUP(AD56,'X5'!$B:$G,5,FALSE)))=TRUE," ",((((VLOOKUP(AD56,'X5'!$B:$G,2,FALSE))-(VLOOKUP(AD56,'X5'!$B:$G,3,FALSE)))*100)/(VLOOKUP(AD56,'X5'!$B:$G,5,FALSE))))</f>
        <v xml:space="preserve"> </v>
      </c>
      <c r="BF56" s="128" t="str">
        <f ca="1">IF(ISERROR(((VLOOKUP(AD56,'X5'!$B:$AZ,42,FALSE))))=TRUE," ",(((VLOOKUP(AD56,'X5'!$B:$AZ,42,FALSE)))))</f>
        <v xml:space="preserve"> </v>
      </c>
      <c r="BG56" s="128" t="str">
        <f ca="1">IF(ISERROR(((VLOOKUP(AD56,'X5'!$B:$AZ,43,FALSE))))=TRUE," ",(((VLOOKUP(AD56,'X5'!$B:$AZ,43,FALSE)))))</f>
        <v xml:space="preserve"> </v>
      </c>
      <c r="BH56" s="128" t="str">
        <f ca="1">IF(ISERROR(((VLOOKUP(AD56,'X5'!$B:$AZ,15,FALSE))))=TRUE," ",(((VLOOKUP(AD56,'X5'!$B:$AZ,15,FALSE)))))</f>
        <v xml:space="preserve"> </v>
      </c>
      <c r="BI56" s="128" t="str">
        <f ca="1">IF(ISERROR(((VLOOKUP(AD56,'X5'!$B:$AZ,14,FALSE))))=TRUE," ",(((VLOOKUP(AD56,'X5'!$B:$AZ,14,FALSE)))))</f>
        <v xml:space="preserve"> </v>
      </c>
      <c r="BJ56" s="128" t="str">
        <f ca="1">IF(ISERROR(((VLOOKUP(AD56,'X6'!$B:$AO,6,FALSE))/(VLOOKUP(AD56,'X6'!$B:$AO,7,FALSE))-1))=TRUE," ",(((VLOOKUP(AD56,'X6'!$B:$AO,6,FALSE))/(VLOOKUP(AD56,'X6'!$B:$AO,7,FALSE))-1)))</f>
        <v xml:space="preserve"> </v>
      </c>
      <c r="BK56" s="128" t="str">
        <f ca="1">IF(ISERROR((((VLOOKUP(AD56,'X6'!$B:$G,2,FALSE))-(VLOOKUP(AD56,'X6'!$B:$G,3,FALSE)))*100)/(VLOOKUP(AD56,'X6'!$B:$G,5,FALSE)))=TRUE," ",((((VLOOKUP(AD56,'X6'!$B:$G,2,FALSE))-(VLOOKUP(AD56,'X6'!$B:$G,3,FALSE)))*100)/(VLOOKUP(AD56,'X6'!$B:$G,5,FALSE))))</f>
        <v xml:space="preserve"> </v>
      </c>
      <c r="BL56" s="128" t="str">
        <f ca="1">IF(ISERROR(((VLOOKUP(AD56,'X6'!$B:$AZ,42,FALSE))))=TRUE," ",(((VLOOKUP(AD56,'X6'!$B:$AZ,42,FALSE)))))</f>
        <v xml:space="preserve"> </v>
      </c>
      <c r="BM56" s="128" t="str">
        <f ca="1">IF(ISERROR(((VLOOKUP(AD56,'X6'!$B:$AZ,43,FALSE))))=TRUE," ",(((VLOOKUP(AD56,'X6'!$B:$AZ,43,FALSE)))))</f>
        <v xml:space="preserve"> </v>
      </c>
      <c r="BN56" s="128" t="str">
        <f ca="1">IF(ISERROR(((VLOOKUP(AD56,'X6'!$B:$AZ,15,FALSE))))=TRUE," ",(((VLOOKUP(AD56,'X6'!$B:$AZ,15,FALSE)))))</f>
        <v xml:space="preserve"> </v>
      </c>
      <c r="BO56" s="128" t="str">
        <f ca="1">IF(ISERROR(((VLOOKUP(AD56,'X6'!$B:$AZ,14,FALSE))))=TRUE," ",(((VLOOKUP(AD56,'X6'!$B:$AZ,14,FALSE)))))</f>
        <v xml:space="preserve"> </v>
      </c>
    </row>
    <row r="57" spans="1:67" ht="14.1" customHeight="1" x14ac:dyDescent="0.2">
      <c r="A57" s="180">
        <f t="shared" si="18"/>
        <v>10</v>
      </c>
      <c r="B57" s="137" t="str">
        <f>IF($U$16=1,(VLOOKUP(A57,$AC$44:$AH$80,2,FALSE)),IF((IF($X$1=1,'X1'!B16,(IF($X$1=2,'X2'!B16,(IF($X$1=3,'X3'!B16,(IF($X$1=4,'X4'!B16,(IF($X$1=5,'X5'!B16,'X6'!B16))))))))))="","",(IF($X$1=1,'X1'!B16,(IF($X$1=2,'X2'!B16,(IF($X$1=3,'X3'!B16,(IF($X$1=4,'X4'!B16,(IF($X$1=5,'X5'!B16,'X6'!B16))))))))))))</f>
        <v>SISE TI Equity</v>
      </c>
      <c r="C57" s="137" t="str">
        <f>IF(ISERROR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=TRUE," ",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)</f>
        <v>Turkiye Sise ve Cam Fabrikalar</v>
      </c>
      <c r="D57" s="137" t="str">
        <f>IF(ISERROR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=TRUE," ",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)</f>
        <v>Industrials</v>
      </c>
      <c r="E57" s="138">
        <f>IF(ISERROR(((IF($X$1=1,(VLOOKUP(B57,'X1'!$B:$AP,7,FALSE)),(IF($X$1=2,(VLOOKUP(B57,'X2'!$B:$AP,7,FALSE)),(IF($X$1=3,(VLOOKUP(B57,'X3'!$B:$AP,7,FALSE)),(IF($X$1=4,(VLOOKUP(B57,'X4'!$B:$AP,7,FALSE)),(IF($X$1=5,(VLOOKUP(B57,'X5'!$B:$AP,7,FALSE)),(VLOOKUP(B57,'X6'!$B:$AP,7,FALSE))))))))))))))=TRUE," ",(((IF($X$1=1,(VLOOKUP(B57,'X1'!$B:$AP,7,FALSE)),(IF($X$1=2,(VLOOKUP(B57,'X2'!$B:$AP,7,FALSE)),(IF($X$1=3,(VLOOKUP(B57,'X3'!$B:$AP,7,FALSE)),(IF($X$1=4,(VLOOKUP(B57,'X4'!$B:$AP,7,FALSE)),(IF($X$1=5,(VLOOKUP(B57,'X5'!$B:$AP,7,FALSE)),(VLOOKUP(B57,'X6'!$B:$AP,7,FALSE)))))))))))))))</f>
        <v>5.16</v>
      </c>
      <c r="F57" s="138">
        <f>IF(ISERROR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=TRUE," ",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)</f>
        <v>6.3000001907348633</v>
      </c>
      <c r="G57" s="138">
        <f>IF(ISERROR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=TRUE," ",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)</f>
        <v>22.093026952226037</v>
      </c>
      <c r="H57" s="138">
        <f>IF(ISERROR((IF($X$1=1,(VLOOKUP(B57,'X1'!$B:$AZ,8,FALSE)),(IF($X$1=2,(VLOOKUP(B57,'X2'!$B:$AZ,8,FALSE)),(IF($X$1=3,(VLOOKUP(B57,'X3'!$B:$AZ,8,FALSE)),(IF($X$1=4,(VLOOKUP(B57,'X4'!$B:$AZ,8,FALSE)),(IF($X$1=5,(VLOOKUP(B57,'X5'!$B:$AZ,8,FALSE)),(VLOOKUP(B57,'X6'!$B:$AZ,8,FALSE)))))))))))))=TRUE," ",((IF($X$1=1,(VLOOKUP(B57,'X1'!$B:$AZ,8,FALSE)),(IF($X$1=2,(VLOOKUP(B57,'X2'!$B:$AZ,8,FALSE)),(IF($X$1=3,(VLOOKUP(B57,'X3'!$B:$AZ,8,FALSE)),(IF($X$1=4,(VLOOKUP(B57,'X4'!$B:$AZ,8,FALSE)),(IF($X$1=5,(VLOOKUP(B57,'X5'!$B:$AZ,8,FALSE)),(VLOOKUP(B57,'X6'!$B:$AZ,8,FALSE))))))))))))))</f>
        <v>1894.3346663007692</v>
      </c>
      <c r="I57" s="139">
        <f>IF(ISERROR((IF($X$1=1,(VLOOKUP(B57,'X1'!$B:$AZ,2,FALSE)),(IF($X$1=2,(VLOOKUP(B57,'X2'!$B:$AZ,2,FALSE)),(IF($X$1=3,(VLOOKUP(B57,'X3'!$B:$AZ,2,FALSE)),(IF($X$1=4,(VLOOKUP(B57,'X4'!$B:$AZ,2,FALSE)),(IF($X$1=5,(VLOOKUP(B57,'X5'!$B:$AZ,2,FALSE)),(VLOOKUP(B57,'X6'!$B:$AZ,2,FALSE)))))))))))))=TRUE," ",((IF($X$1=1,(VLOOKUP(B57,'X1'!$B:$AZ,2,FALSE)),(IF($X$1=2,(VLOOKUP(B57,'X2'!$B:$AZ,2,FALSE)),(IF($X$1=3,(VLOOKUP(B57,'X3'!$B:$AZ,2,FALSE)),(IF($X$1=4,(VLOOKUP(B57,'X4'!$B:$AZ,2,FALSE)),(IF($X$1=5,(VLOOKUP(B57,'X5'!$B:$AZ,2,FALSE)),(VLOOKUP(B57,'X6'!$B:$AZ,2,FALSE))))))))))))))</f>
        <v>8</v>
      </c>
      <c r="J57" s="139">
        <f>IF(ISERROR((IF($X$1=1,(VLOOKUP(B57,'X1'!$B:$AZ,3,FALSE)),(IF($X$1=2,(VLOOKUP(B57,'X2'!$B:$AZ,3,FALSE)),(IF($X$1=3,(VLOOKUP(B57,'X3'!$B:$AZ,3,FALSE)),(IF($X$1=4,(VLOOKUP(B57,'X4'!$B:$AZ,3,FALSE)),(IF($X$1=5,(VLOOKUP(B57,'X5'!$B:$AZ,3,FALSE)),(VLOOKUP(B57,'X6'!$B:$AZ,3,FALSE)))))))))))))=TRUE," ",((IF($X$1=1,(VLOOKUP(B57,'X1'!$B:$AZ,3,FALSE)),(IF($X$1=2,(VLOOKUP(B57,'X2'!$B:$AZ,3,FALSE)),(IF($X$1=3,(VLOOKUP(B57,'X3'!$B:$AZ,3,FALSE)),(IF($X$1=4,(VLOOKUP(B57,'X4'!$B:$AZ,3,FALSE)),(IF($X$1=5,(VLOOKUP(B57,'X5'!$B:$AZ,3,FALSE)),(VLOOKUP(B57,'X6'!$B:$AZ,3,FALSE))))))))))))))</f>
        <v>0</v>
      </c>
      <c r="K57" s="139">
        <f>IF(ISERROR((IF($X$1=1,(VLOOKUP(B57,'X1'!$B:$AZ,5,FALSE)),(IF($X$1=2,(VLOOKUP(B57,'X2'!$B:$AZ,5,FALSE)),(IF($X$1=3,(VLOOKUP(B57,'X3'!$B:$AZ,5,FALSE)),(IF($X$1=4,(VLOOKUP(B57,'X4'!$B:$AZ,5,FALSE)),(IF($X$1=5,(VLOOKUP(B57,'X5'!$B:$AZ,5,FALSE)),(VLOOKUP(B57,'X6'!$B:$AZ,5,FALSE)))))))))))))=TRUE," ",((IF($X$1=1,(VLOOKUP(B57,'X1'!$B:$AZ,5,FALSE)),(IF($X$1=2,(VLOOKUP(B57,'X2'!$B:$AZ,5,FALSE)),(IF($X$1=3,(VLOOKUP(B57,'X3'!$B:$AZ,5,FALSE)),(IF($X$1=4,(VLOOKUP(B57,'X4'!$B:$AZ,5,FALSE)),(IF($X$1=5,(VLOOKUP(B57,'X5'!$B:$AZ,5,FALSE)),(VLOOKUP(B57,'X6'!$B:$AZ,5,FALSE))))))))))))))</f>
        <v>13</v>
      </c>
      <c r="L57" s="140">
        <f>IF(ISERROR((IF($X$1=1,(VLOOKUP(B57,'X1'!$B:$AZ,9,FALSE)),(IF($X$1=2,(VLOOKUP(B57,'X2'!$B:$AZ,9,FALSE)),(IF($X$1=3,(VLOOKUP(B57,'X3'!$B:$AZ,9,FALSE)),(IF($X$1=4,(VLOOKUP(B57,'X4'!$B:$AZ,9,FALSE)),(IF($X$1=5,(VLOOKUP(B57,'X5'!$B:$AZ,9,FALSE)),(VLOOKUP(B57,'X6'!$B:$AZ,9,FALSE)))))))))))))=TRUE," ",((IF($X$1=1,(VLOOKUP(B57,'X1'!$B:$AZ,9,FALSE)),(IF($X$1=2,(VLOOKUP(B57,'X2'!$B:$AZ,9,FALSE)),(IF($X$1=3,(VLOOKUP(B57,'X3'!$B:$AZ,9,FALSE)),(IF($X$1=4,(VLOOKUP(B57,'X4'!$B:$AZ,9,FALSE)),(IF($X$1=5,(VLOOKUP(B57,'X5'!$B:$AZ,9,FALSE)),(VLOOKUP(B57,'X6'!$B:$AZ,9,FALSE))))))))))))))</f>
        <v>5.7333333333333334</v>
      </c>
      <c r="M57" s="140">
        <f>IF(ISERROR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=TRUE," ",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)</f>
        <v>6.0492379835873393</v>
      </c>
      <c r="N57" s="141">
        <f>IF(ISERROR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=TRUE," ",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)</f>
        <v>-7.6843348691340241</v>
      </c>
      <c r="O57" s="140">
        <f>IF(ISERROR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=TRUE," ",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)</f>
        <v>5.4286364114706656</v>
      </c>
      <c r="P57" s="140">
        <f>IF(ISERROR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=TRUE," ",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)</f>
        <v>4.6682496535731453</v>
      </c>
      <c r="Q57" s="141">
        <f>IF(ISERROR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=TRUE," ",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)</f>
        <v>7.2342012958357405</v>
      </c>
      <c r="R57" s="141">
        <f>IF(ISERROR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=TRUE," ",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)</f>
        <v>4.7480620155038755</v>
      </c>
      <c r="S57" s="141">
        <f>IF(ISERROR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=TRUE," ",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)</f>
        <v>1.1862396204033225</v>
      </c>
      <c r="V57" s="46"/>
      <c r="W57" s="46">
        <f t="shared" si="15"/>
        <v>14</v>
      </c>
      <c r="X57" s="46"/>
      <c r="Y57" s="134">
        <f t="shared" si="16"/>
        <v>0</v>
      </c>
      <c r="Z57" s="145" t="s">
        <v>162</v>
      </c>
      <c r="AB57" s="42">
        <f t="shared" si="13"/>
        <v>1</v>
      </c>
      <c r="AC57" s="42">
        <f t="shared" si="17"/>
        <v>13</v>
      </c>
      <c r="AD57" s="126" t="str">
        <f>(IF((OR($AD$44=$AC$26,$AD$44=$AC$32,$AD$44=$AC$14,$AD$44=$AC$20,$AD$44=$AC$2,$AD$44=$AC$8))=TRUE,(Alf!F17),IF((OR($AD$44=$AC$27,$AD$44=$AC$33,$AD$44=$AC$15,$AD$44=$AC$21,$AD$44=$AC$3,$AD$44=$AC$9))=TRUE,(Alf!F57),IF(OR($AD$44=$AC$28,$AD$44=$AC$34,$AD$44=$AC$16,$AD$44=$AC$22,$AD$44=$AC$4,$AD$44=$AC$10)=TRUE,(Alf!F96),IF((OR($AD$44=$AC$29,$AD$44=$AC$35,$AD$44=$AC$17,$AD$44=$AC$23,$AD$44=$AC$5,$AD$44=$AC$11))=TRUE,(Alf!F134),IF((OR($AD$44=$AC$30,$AD$44=$AC$36,$AD$44=$AC$18,$AD$44=$AC$24,$AD$44=$AC$6,$AD$44=$AC$12))=TRUE,(Alf!F172),IF((OR($AD$44=$AC$31,$AD$44=$AC$37,$AD$44=$AC$19,$AD$44=$AC$25,$AD$44=$AC$7,$AD$44=$AC$13))=TRUE,(Alf!F211),"B")))))))</f>
        <v>TKFEN TI Equity</v>
      </c>
      <c r="AE57" s="127">
        <f t="shared" si="14"/>
        <v>6.6865671641791051</v>
      </c>
      <c r="AF57" s="128">
        <f>IF(ISERROR(((VLOOKUP(AD57,'X1'!$B:$AO,6,FALSE))/(VLOOKUP(AD57,'X1'!$B:$AO,7,FALSE))-1))=TRUE," ",(((VLOOKUP(AD57,'X1'!$B:$AO,6,FALSE))/(VLOOKUP(AD57,'X1'!$B:$AO,7,FALSE))-1)))</f>
        <v>0.50298502907824161</v>
      </c>
      <c r="AG57" s="128">
        <f>IF(ISERROR((((VLOOKUP(AD57,'X1'!$B:$G,2,FALSE))-(VLOOKUP(AD57,'X1'!$B:$G,3,FALSE)))*100)/(VLOOKUP(AD57,'X1'!$B:$G,5,FALSE)))=TRUE," ",((((VLOOKUP(AD57,'X1'!$B:$G,2,FALSE))-(VLOOKUP(AD57,'X1'!$B:$G,3,FALSE)))*100)/(VLOOKUP(AD57,'X1'!$B:$G,5,FALSE))))</f>
        <v>78.571428571428569</v>
      </c>
      <c r="AH57" s="128">
        <f>IF(ISERROR(((VLOOKUP(AD57,'X1'!$B:$AZ,42,FALSE))))=TRUE," ",(((VLOOKUP(AD57,'X1'!$B:$AZ,42,FALSE)))))</f>
        <v>41.724008401514354</v>
      </c>
      <c r="AI57" s="128">
        <f>IF(ISERROR(((VLOOKUP(AD57,'X1'!$B:$AZ,43,FALSE))))=TRUE," ",(((VLOOKUP(AD57,'X1'!$B:$AZ,43,FALSE)))))</f>
        <v>76.681471440597335</v>
      </c>
      <c r="AJ57" s="128">
        <f>IF(ISERROR(((VLOOKUP(AD57,'X1'!$B:$AZ,15,FALSE))))=TRUE," ",(((VLOOKUP(AD57,'X1'!$B:$AZ,15,FALSE)))))</f>
        <v>6.6865671641791051</v>
      </c>
      <c r="AK57" s="128">
        <f>IF(ISERROR(((VLOOKUP(AD57,'X1'!$B:$AZ,14,FALSE))))=TRUE," ",(((VLOOKUP(AD57,'X1'!$B:$AZ,14,FALSE)))))</f>
        <v>-26.432291666666657</v>
      </c>
      <c r="AL57" s="128" t="str">
        <f ca="1">IF(ISERROR(((VLOOKUP(AD57,'X2'!$B:$AO,6,FALSE))/(VLOOKUP(AD57,'X2'!$B:$AO,7,FALSE))-1))=TRUE," ",(((VLOOKUP(AD57,'X2'!$B:$AO,6,FALSE))/(VLOOKUP(AD57,'X2'!$B:$AO,7,FALSE))-1)))</f>
        <v xml:space="preserve"> </v>
      </c>
      <c r="AM57" s="128" t="str">
        <f ca="1">IF(ISERROR((((VLOOKUP(AD57,'X2'!$B:$G,2,FALSE))-(VLOOKUP(AD57,'X2'!$B:$G,3,FALSE)))*100)/(VLOOKUP(AD57,'X2'!$B:$G,5,FALSE)))=TRUE," ",((((VLOOKUP(AD57,'X2'!$B:$G,2,FALSE))-(VLOOKUP(AD57,'X2'!$B:$G,3,FALSE)))*100)/(VLOOKUP(AD57,'X2'!$B:$G,5,FALSE))))</f>
        <v xml:space="preserve"> </v>
      </c>
      <c r="AN57" s="128" t="str">
        <f ca="1">IF(ISERROR(((VLOOKUP(AD57,'X2'!$B:$AZ,42,FALSE))))=TRUE," ",(((VLOOKUP(AD57,'X2'!$B:$AZ,42,FALSE)))))</f>
        <v xml:space="preserve"> </v>
      </c>
      <c r="AO57" s="128" t="str">
        <f ca="1">IF(ISERROR(((VLOOKUP(AD57,'X2'!$B:$AZ,43,FALSE))))=TRUE," ",(((VLOOKUP(AD57,'X2'!$B:$AZ,43,FALSE)))))</f>
        <v xml:space="preserve"> </v>
      </c>
      <c r="AP57" s="128" t="str">
        <f ca="1">IF(ISERROR(((VLOOKUP(AD57,'X2'!$B:$AZ,15,FALSE))))=TRUE," ",(((VLOOKUP(AD57,'X2'!$B:$AZ,15,FALSE)))))</f>
        <v xml:space="preserve"> </v>
      </c>
      <c r="AQ57" s="128" t="str">
        <f ca="1">IF(ISERROR(((VLOOKUP(AD57,'X2'!$B:$AZ,14,FALSE))))=TRUE," ",(((VLOOKUP(AD57,'X2'!$B:$AZ,14,FALSE)))))</f>
        <v xml:space="preserve"> </v>
      </c>
      <c r="AR57" s="128" t="str">
        <f ca="1">IF(ISERROR(((VLOOKUP(AD57,'X3'!$B:$AO,6,FALSE))/(VLOOKUP(AD57,'X3'!$B:$AO,7,FALSE))-1))=TRUE," ",(((VLOOKUP(AD57,'X3'!$B:$AO,6,FALSE))/(VLOOKUP(AD57,'X3'!$B:$AO,7,FALSE))-1)))</f>
        <v xml:space="preserve"> </v>
      </c>
      <c r="AS57" s="128" t="str">
        <f ca="1">IF(ISERROR((((VLOOKUP(AD57,'X3'!$B:$G,2,FALSE))-(VLOOKUP(AD57,'X3'!$B:$G,3,FALSE)))*100)/(VLOOKUP(AD57,'X3'!$B:$G,5,FALSE)))=TRUE," ",((((VLOOKUP(AD57,'X3'!$B:$G,2,FALSE))-(VLOOKUP(AD57,'X3'!$B:$G,3,FALSE)))*100)/(VLOOKUP(AD57,'X3'!$B:$G,5,FALSE))))</f>
        <v xml:space="preserve"> </v>
      </c>
      <c r="AT57" s="128" t="str">
        <f ca="1">IF(ISERROR(((VLOOKUP(AD57,'X3'!$B:$AZ,42,FALSE))))=TRUE," ",(((VLOOKUP(AD57,'X3'!$B:$AZ,42,FALSE)))))</f>
        <v xml:space="preserve"> </v>
      </c>
      <c r="AU57" s="128" t="str">
        <f ca="1">IF(ISERROR(((VLOOKUP(AD57,'X3'!$B:$AZ,43,FALSE))))=TRUE," ",(((VLOOKUP(AD57,'X3'!$B:$AZ,43,FALSE)))))</f>
        <v xml:space="preserve"> </v>
      </c>
      <c r="AV57" s="128" t="str">
        <f ca="1">IF(ISERROR(((VLOOKUP(AD57,'X3'!$B:$AZ,15,FALSE))))=TRUE," ",(((VLOOKUP(AD57,'X3'!$B:$AZ,15,FALSE)))))</f>
        <v xml:space="preserve"> </v>
      </c>
      <c r="AW57" s="128" t="str">
        <f ca="1">IF(ISERROR(((VLOOKUP(AD57,'X3'!$B:$AZ,14,FALSE))))=TRUE," ",(((VLOOKUP(AD57,'X3'!$B:$AZ,14,FALSE)))))</f>
        <v xml:space="preserve"> </v>
      </c>
      <c r="AX57" s="128" t="str">
        <f ca="1">IF(ISERROR(((VLOOKUP(AD57,'X4'!$B:$AO,6,FALSE))/(VLOOKUP(AD57,'X4'!$B:$AO,7,FALSE))-1))=TRUE," ",(((VLOOKUP(AD57,'X4'!$B:$AO,6,FALSE))/(VLOOKUP(AD57,'X4'!$B:$AO,7,FALSE))-1)))</f>
        <v xml:space="preserve"> </v>
      </c>
      <c r="AY57" s="128" t="str">
        <f ca="1">IF(ISERROR((((VLOOKUP(AD57,'X4'!$B:$G,2,FALSE))-(VLOOKUP(AD57,'X4'!$B:$G,3,FALSE)))*100)/(VLOOKUP(AD57,'X4'!$B:$G,5,FALSE)))=TRUE," ",((((VLOOKUP(AD57,'X4'!$B:$G,2,FALSE))-(VLOOKUP(AD57,'X4'!$B:$G,3,FALSE)))*100)/(VLOOKUP(AD57,'X4'!$B:$G,5,FALSE))))</f>
        <v xml:space="preserve"> </v>
      </c>
      <c r="AZ57" s="128" t="str">
        <f ca="1">IF(ISERROR(((VLOOKUP(AD57,'X4'!$B:$AZ,42,FALSE))))=TRUE," ",(((VLOOKUP(AD57,'X4'!$B:$AZ,42,FALSE)))))</f>
        <v xml:space="preserve"> </v>
      </c>
      <c r="BA57" s="128" t="str">
        <f ca="1">IF(ISERROR(((VLOOKUP(AD57,'X4'!$B:$AZ,43,FALSE))))=TRUE," ",(((VLOOKUP(AD57,'X4'!$B:$AZ,43,FALSE)))))</f>
        <v xml:space="preserve"> </v>
      </c>
      <c r="BB57" s="128" t="str">
        <f ca="1">IF(ISERROR(((VLOOKUP(AD57,'X4'!$B:$AZ,15,FALSE))))=TRUE," ",(((VLOOKUP(AD57,'X4'!$B:$AZ,15,FALSE)))))</f>
        <v xml:space="preserve"> </v>
      </c>
      <c r="BC57" s="128" t="str">
        <f ca="1">IF(ISERROR(((VLOOKUP(AD57,'X4'!$B:$AZ,14,FALSE))))=TRUE," ",(((VLOOKUP(AD57,'X4'!$B:$AZ,14,FALSE)))))</f>
        <v xml:space="preserve"> </v>
      </c>
      <c r="BD57" s="128" t="str">
        <f ca="1">IF(ISERROR(((VLOOKUP(AD57,'X5'!$B:$AO,6,FALSE))/(VLOOKUP(AD57,'X5'!$B:$AO,7,FALSE))-1))=TRUE," ",(((VLOOKUP(AD57,'X5'!$B:$AO,6,FALSE))/(VLOOKUP(AD57,'X5'!$B:$AO,7,FALSE))-1)))</f>
        <v xml:space="preserve"> </v>
      </c>
      <c r="BE57" s="128" t="str">
        <f ca="1">IF(ISERROR((((VLOOKUP(AD57,'X5'!$B:$G,2,FALSE))-(VLOOKUP(AD57,'X5'!$B:$G,3,FALSE)))*100)/(VLOOKUP(AD57,'X5'!$B:$G,5,FALSE)))=TRUE," ",((((VLOOKUP(AD57,'X5'!$B:$G,2,FALSE))-(VLOOKUP(AD57,'X5'!$B:$G,3,FALSE)))*100)/(VLOOKUP(AD57,'X5'!$B:$G,5,FALSE))))</f>
        <v xml:space="preserve"> </v>
      </c>
      <c r="BF57" s="128" t="str">
        <f ca="1">IF(ISERROR(((VLOOKUP(AD57,'X5'!$B:$AZ,42,FALSE))))=TRUE," ",(((VLOOKUP(AD57,'X5'!$B:$AZ,42,FALSE)))))</f>
        <v xml:space="preserve"> </v>
      </c>
      <c r="BG57" s="128" t="str">
        <f ca="1">IF(ISERROR(((VLOOKUP(AD57,'X5'!$B:$AZ,43,FALSE))))=TRUE," ",(((VLOOKUP(AD57,'X5'!$B:$AZ,43,FALSE)))))</f>
        <v xml:space="preserve"> </v>
      </c>
      <c r="BH57" s="128" t="str">
        <f ca="1">IF(ISERROR(((VLOOKUP(AD57,'X5'!$B:$AZ,15,FALSE))))=TRUE," ",(((VLOOKUP(AD57,'X5'!$B:$AZ,15,FALSE)))))</f>
        <v xml:space="preserve"> </v>
      </c>
      <c r="BI57" s="128" t="str">
        <f ca="1">IF(ISERROR(((VLOOKUP(AD57,'X5'!$B:$AZ,14,FALSE))))=TRUE," ",(((VLOOKUP(AD57,'X5'!$B:$AZ,14,FALSE)))))</f>
        <v xml:space="preserve"> </v>
      </c>
      <c r="BJ57" s="128" t="str">
        <f ca="1">IF(ISERROR(((VLOOKUP(AD57,'X6'!$B:$AO,6,FALSE))/(VLOOKUP(AD57,'X6'!$B:$AO,7,FALSE))-1))=TRUE," ",(((VLOOKUP(AD57,'X6'!$B:$AO,6,FALSE))/(VLOOKUP(AD57,'X6'!$B:$AO,7,FALSE))-1)))</f>
        <v xml:space="preserve"> </v>
      </c>
      <c r="BK57" s="128" t="str">
        <f ca="1">IF(ISERROR((((VLOOKUP(AD57,'X6'!$B:$G,2,FALSE))-(VLOOKUP(AD57,'X6'!$B:$G,3,FALSE)))*100)/(VLOOKUP(AD57,'X6'!$B:$G,5,FALSE)))=TRUE," ",((((VLOOKUP(AD57,'X6'!$B:$G,2,FALSE))-(VLOOKUP(AD57,'X6'!$B:$G,3,FALSE)))*100)/(VLOOKUP(AD57,'X6'!$B:$G,5,FALSE))))</f>
        <v xml:space="preserve"> </v>
      </c>
      <c r="BL57" s="128" t="str">
        <f ca="1">IF(ISERROR(((VLOOKUP(AD57,'X6'!$B:$AZ,42,FALSE))))=TRUE," ",(((VLOOKUP(AD57,'X6'!$B:$AZ,42,FALSE)))))</f>
        <v xml:space="preserve"> </v>
      </c>
      <c r="BM57" s="128" t="str">
        <f ca="1">IF(ISERROR(((VLOOKUP(AD57,'X6'!$B:$AZ,43,FALSE))))=TRUE," ",(((VLOOKUP(AD57,'X6'!$B:$AZ,43,FALSE)))))</f>
        <v xml:space="preserve"> </v>
      </c>
      <c r="BN57" s="128" t="str">
        <f ca="1">IF(ISERROR(((VLOOKUP(AD57,'X6'!$B:$AZ,15,FALSE))))=TRUE," ",(((VLOOKUP(AD57,'X6'!$B:$AZ,15,FALSE)))))</f>
        <v xml:space="preserve"> </v>
      </c>
      <c r="BO57" s="128" t="str">
        <f ca="1">IF(ISERROR(((VLOOKUP(AD57,'X6'!$B:$AZ,14,FALSE))))=TRUE," ",(((VLOOKUP(AD57,'X6'!$B:$AZ,14,FALSE)))))</f>
        <v xml:space="preserve"> </v>
      </c>
    </row>
    <row r="58" spans="1:67" ht="14.1" customHeight="1" x14ac:dyDescent="0.2">
      <c r="A58" s="180">
        <f t="shared" si="18"/>
        <v>11</v>
      </c>
      <c r="B58" s="137" t="str">
        <f>IF($U$16=1,(VLOOKUP(A58,$AC$44:$AH$80,2,FALSE)),IF((IF($X$1=1,'X1'!B17,(IF($X$1=2,'X2'!B17,(IF($X$1=3,'X3'!B17,(IF($X$1=4,'X4'!B17,(IF($X$1=5,'X5'!B17,'X6'!B17))))))))))="","",(IF($X$1=1,'X1'!B17,(IF($X$1=2,'X2'!B17,(IF($X$1=3,'X3'!B17,(IF($X$1=4,'X4'!B17,(IF($X$1=5,'X5'!B17,'X6'!B17))))))))))))</f>
        <v>TAVHL TI Equity</v>
      </c>
      <c r="C58" s="137" t="str">
        <f>IF(ISERROR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=TRUE," ",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)</f>
        <v>TAV Havalimanlari Holding AS</v>
      </c>
      <c r="D58" s="137" t="str">
        <f>IF(ISERROR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=TRUE," ",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)</f>
        <v>Industrials</v>
      </c>
      <c r="E58" s="138">
        <f>IF(ISERROR(((IF($X$1=1,(VLOOKUP(B58,'X1'!$B:$AP,7,FALSE)),(IF($X$1=2,(VLOOKUP(B58,'X2'!$B:$AP,7,FALSE)),(IF($X$1=3,(VLOOKUP(B58,'X3'!$B:$AP,7,FALSE)),(IF($X$1=4,(VLOOKUP(B58,'X4'!$B:$AP,7,FALSE)),(IF($X$1=5,(VLOOKUP(B58,'X5'!$B:$AP,7,FALSE)),(VLOOKUP(B58,'X6'!$B:$AP,7,FALSE))))))))))))))=TRUE," ",(((IF($X$1=1,(VLOOKUP(B58,'X1'!$B:$AP,7,FALSE)),(IF($X$1=2,(VLOOKUP(B58,'X2'!$B:$AP,7,FALSE)),(IF($X$1=3,(VLOOKUP(B58,'X3'!$B:$AP,7,FALSE)),(IF($X$1=4,(VLOOKUP(B58,'X4'!$B:$AP,7,FALSE)),(IF($X$1=5,(VLOOKUP(B58,'X5'!$B:$AP,7,FALSE)),(VLOOKUP(B58,'X6'!$B:$AP,7,FALSE)))))))))))))))</f>
        <v>24.08</v>
      </c>
      <c r="F58" s="138">
        <f>IF(ISERROR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=TRUE," ",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)</f>
        <v>35.900001525878906</v>
      </c>
      <c r="G58" s="138">
        <f>IF(ISERROR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=TRUE," ",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)</f>
        <v>49.086385074247964</v>
      </c>
      <c r="H58" s="138">
        <f>IF(ISERROR((IF($X$1=1,(VLOOKUP(B58,'X1'!$B:$AZ,8,FALSE)),(IF($X$1=2,(VLOOKUP(B58,'X2'!$B:$AZ,8,FALSE)),(IF($X$1=3,(VLOOKUP(B58,'X3'!$B:$AZ,8,FALSE)),(IF($X$1=4,(VLOOKUP(B58,'X4'!$B:$AZ,8,FALSE)),(IF($X$1=5,(VLOOKUP(B58,'X5'!$B:$AZ,8,FALSE)),(VLOOKUP(B58,'X6'!$B:$AZ,8,FALSE)))))))))))))=TRUE," ",((IF($X$1=1,(VLOOKUP(B58,'X1'!$B:$AZ,8,FALSE)),(IF($X$1=2,(VLOOKUP(B58,'X2'!$B:$AZ,8,FALSE)),(IF($X$1=3,(VLOOKUP(B58,'X3'!$B:$AZ,8,FALSE)),(IF($X$1=4,(VLOOKUP(B58,'X4'!$B:$AZ,8,FALSE)),(IF($X$1=5,(VLOOKUP(B58,'X5'!$B:$AZ,8,FALSE)),(VLOOKUP(B58,'X6'!$B:$AZ,8,FALSE))))))))))))))</f>
        <v>1427.3287790228371</v>
      </c>
      <c r="I58" s="139">
        <f>IF(ISERROR((IF($X$1=1,(VLOOKUP(B58,'X1'!$B:$AZ,2,FALSE)),(IF($X$1=2,(VLOOKUP(B58,'X2'!$B:$AZ,2,FALSE)),(IF($X$1=3,(VLOOKUP(B58,'X3'!$B:$AZ,2,FALSE)),(IF($X$1=4,(VLOOKUP(B58,'X4'!$B:$AZ,2,FALSE)),(IF($X$1=5,(VLOOKUP(B58,'X5'!$B:$AZ,2,FALSE)),(VLOOKUP(B58,'X6'!$B:$AZ,2,FALSE)))))))))))))=TRUE," ",((IF($X$1=1,(VLOOKUP(B58,'X1'!$B:$AZ,2,FALSE)),(IF($X$1=2,(VLOOKUP(B58,'X2'!$B:$AZ,2,FALSE)),(IF($X$1=3,(VLOOKUP(B58,'X3'!$B:$AZ,2,FALSE)),(IF($X$1=4,(VLOOKUP(B58,'X4'!$B:$AZ,2,FALSE)),(IF($X$1=5,(VLOOKUP(B58,'X5'!$B:$AZ,2,FALSE)),(VLOOKUP(B58,'X6'!$B:$AZ,2,FALSE))))))))))))))</f>
        <v>12</v>
      </c>
      <c r="J58" s="139">
        <f>IF(ISERROR((IF($X$1=1,(VLOOKUP(B58,'X1'!$B:$AZ,3,FALSE)),(IF($X$1=2,(VLOOKUP(B58,'X2'!$B:$AZ,3,FALSE)),(IF($X$1=3,(VLOOKUP(B58,'X3'!$B:$AZ,3,FALSE)),(IF($X$1=4,(VLOOKUP(B58,'X4'!$B:$AZ,3,FALSE)),(IF($X$1=5,(VLOOKUP(B58,'X5'!$B:$AZ,3,FALSE)),(VLOOKUP(B58,'X6'!$B:$AZ,3,FALSE)))))))))))))=TRUE," ",((IF($X$1=1,(VLOOKUP(B58,'X1'!$B:$AZ,3,FALSE)),(IF($X$1=2,(VLOOKUP(B58,'X2'!$B:$AZ,3,FALSE)),(IF($X$1=3,(VLOOKUP(B58,'X3'!$B:$AZ,3,FALSE)),(IF($X$1=4,(VLOOKUP(B58,'X4'!$B:$AZ,3,FALSE)),(IF($X$1=5,(VLOOKUP(B58,'X5'!$B:$AZ,3,FALSE)),(VLOOKUP(B58,'X6'!$B:$AZ,3,FALSE))))))))))))))</f>
        <v>0</v>
      </c>
      <c r="K58" s="139">
        <f>IF(ISERROR((IF($X$1=1,(VLOOKUP(B58,'X1'!$B:$AZ,5,FALSE)),(IF($X$1=2,(VLOOKUP(B58,'X2'!$B:$AZ,5,FALSE)),(IF($X$1=3,(VLOOKUP(B58,'X3'!$B:$AZ,5,FALSE)),(IF($X$1=4,(VLOOKUP(B58,'X4'!$B:$AZ,5,FALSE)),(IF($X$1=5,(VLOOKUP(B58,'X5'!$B:$AZ,5,FALSE)),(VLOOKUP(B58,'X6'!$B:$AZ,5,FALSE)))))))))))))=TRUE," ",((IF($X$1=1,(VLOOKUP(B58,'X1'!$B:$AZ,5,FALSE)),(IF($X$1=2,(VLOOKUP(B58,'X2'!$B:$AZ,5,FALSE)),(IF($X$1=3,(VLOOKUP(B58,'X3'!$B:$AZ,5,FALSE)),(IF($X$1=4,(VLOOKUP(B58,'X4'!$B:$AZ,5,FALSE)),(IF($X$1=5,(VLOOKUP(B58,'X5'!$B:$AZ,5,FALSE)),(VLOOKUP(B58,'X6'!$B:$AZ,5,FALSE))))))))))))))</f>
        <v>16</v>
      </c>
      <c r="L58" s="140">
        <f>IF(ISERROR((IF($X$1=1,(VLOOKUP(B58,'X1'!$B:$AZ,9,FALSE)),(IF($X$1=2,(VLOOKUP(B58,'X2'!$B:$AZ,9,FALSE)),(IF($X$1=3,(VLOOKUP(B58,'X3'!$B:$AZ,9,FALSE)),(IF($X$1=4,(VLOOKUP(B58,'X4'!$B:$AZ,9,FALSE)),(IF($X$1=5,(VLOOKUP(B58,'X5'!$B:$AZ,9,FALSE)),(VLOOKUP(B58,'X6'!$B:$AZ,9,FALSE)))))))))))))=TRUE," ",((IF($X$1=1,(VLOOKUP(B58,'X1'!$B:$AZ,9,FALSE)),(IF($X$1=2,(VLOOKUP(B58,'X2'!$B:$AZ,9,FALSE)),(IF($X$1=3,(VLOOKUP(B58,'X3'!$B:$AZ,9,FALSE)),(IF($X$1=4,(VLOOKUP(B58,'X4'!$B:$AZ,9,FALSE)),(IF($X$1=5,(VLOOKUP(B58,'X5'!$B:$AZ,9,FALSE)),(VLOOKUP(B58,'X6'!$B:$AZ,9,FALSE))))))))))))))</f>
        <v>10.083752093802344</v>
      </c>
      <c r="M58" s="140">
        <f>IF(ISERROR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=TRUE," ",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)</f>
        <v>10.645446507515473</v>
      </c>
      <c r="N58" s="141">
        <f>IF(ISERROR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=TRUE," ",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)</f>
        <v>62.36423515478937</v>
      </c>
      <c r="O58" s="140">
        <f>IF(ISERROR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=TRUE," ",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)</f>
        <v>5.539437726004242</v>
      </c>
      <c r="P58" s="140">
        <f>IF(ISERROR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=TRUE," ",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)</f>
        <v>4.6542360747902904</v>
      </c>
      <c r="Q58" s="141">
        <f>IF(ISERROR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=TRUE," ",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)</f>
        <v>9.4229075502149975</v>
      </c>
      <c r="R58" s="141">
        <f>IF(ISERROR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=TRUE," ",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)</f>
        <v>4.9335548172757475</v>
      </c>
      <c r="S58" s="141">
        <f>IF(ISERROR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=TRUE," ",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)</f>
        <v>-65.306748466257687</v>
      </c>
      <c r="V58" s="46"/>
      <c r="W58" s="46">
        <f t="shared" si="15"/>
        <v>15</v>
      </c>
      <c r="X58" s="46"/>
      <c r="Y58" s="134">
        <f t="shared" si="16"/>
        <v>0</v>
      </c>
      <c r="Z58" s="146" t="s">
        <v>162</v>
      </c>
      <c r="AB58" s="42">
        <f t="shared" si="13"/>
        <v>1</v>
      </c>
      <c r="AC58" s="42">
        <f t="shared" si="17"/>
        <v>14</v>
      </c>
      <c r="AD58" s="126" t="str">
        <f>(IF((OR($AD$44=$AC$26,$AD$44=$AC$32,$AD$44=$AC$14,$AD$44=$AC$20,$AD$44=$AC$2,$AD$44=$AC$8))=TRUE,(Alf!F18),IF((OR($AD$44=$AC$27,$AD$44=$AC$33,$AD$44=$AC$15,$AD$44=$AC$21,$AD$44=$AC$3,$AD$44=$AC$9))=TRUE,(Alf!F58),IF(OR($AD$44=$AC$28,$AD$44=$AC$34,$AD$44=$AC$16,$AD$44=$AC$22,$AD$44=$AC$4,$AD$44=$AC$10)=TRUE,(Alf!F97),IF((OR($AD$44=$AC$29,$AD$44=$AC$35,$AD$44=$AC$17,$AD$44=$AC$23,$AD$44=$AC$5,$AD$44=$AC$11))=TRUE,(Alf!F135),IF((OR($AD$44=$AC$30,$AD$44=$AC$36,$AD$44=$AC$18,$AD$44=$AC$24,$AD$44=$AC$6,$AD$44=$AC$12))=TRUE,(Alf!F173),IF((OR($AD$44=$AC$31,$AD$44=$AC$37,$AD$44=$AC$19,$AD$44=$AC$25,$AD$44=$AC$7,$AD$44=$AC$13))=TRUE,(Alf!F212),"B")))))))</f>
        <v>TOASO TI Equity</v>
      </c>
      <c r="AE58" s="127">
        <f t="shared" si="14"/>
        <v>6.9367283950617287</v>
      </c>
      <c r="AF58" s="128">
        <f>IF(ISERROR(((VLOOKUP(AD58,'X1'!$B:$AO,6,FALSE))/(VLOOKUP(AD58,'X1'!$B:$AO,7,FALSE))-1))=TRUE," ",(((VLOOKUP(AD58,'X1'!$B:$AO,6,FALSE))/(VLOOKUP(AD58,'X1'!$B:$AO,7,FALSE))-1)))</f>
        <v>0.2442129629629628</v>
      </c>
      <c r="AG58" s="128">
        <f>IF(ISERROR((((VLOOKUP(AD58,'X1'!$B:$G,2,FALSE))-(VLOOKUP(AD58,'X1'!$B:$G,3,FALSE)))*100)/(VLOOKUP(AD58,'X1'!$B:$G,5,FALSE)))=TRUE," ",((((VLOOKUP(AD58,'X1'!$B:$G,2,FALSE))-(VLOOKUP(AD58,'X1'!$B:$G,3,FALSE)))*100)/(VLOOKUP(AD58,'X1'!$B:$G,5,FALSE))))</f>
        <v>79.166666666666671</v>
      </c>
      <c r="AH58" s="128">
        <f>IF(ISERROR(((VLOOKUP(AD58,'X1'!$B:$AZ,42,FALSE))))=TRUE," ",(((VLOOKUP(AD58,'X1'!$B:$AZ,42,FALSE)))))</f>
        <v>-43.964360617055974</v>
      </c>
      <c r="AI58" s="128">
        <f>IF(ISERROR(((VLOOKUP(AD58,'X1'!$B:$AZ,43,FALSE))))=TRUE," ",(((VLOOKUP(AD58,'X1'!$B:$AZ,43,FALSE)))))</f>
        <v>-10.724734031870952</v>
      </c>
      <c r="AJ58" s="128">
        <f>IF(ISERROR(((VLOOKUP(AD58,'X1'!$B:$AZ,15,FALSE))))=TRUE," ",(((VLOOKUP(AD58,'X1'!$B:$AZ,15,FALSE)))))</f>
        <v>6.9367283950617287</v>
      </c>
      <c r="AK58" s="128">
        <f>IF(ISERROR(((VLOOKUP(AD58,'X1'!$B:$AZ,14,FALSE))))=TRUE," ",(((VLOOKUP(AD58,'X1'!$B:$AZ,14,FALSE)))))</f>
        <v>11.474856564292942</v>
      </c>
      <c r="AL58" s="128" t="str">
        <f ca="1">IF(ISERROR(((VLOOKUP(AD58,'X2'!$B:$AO,6,FALSE))/(VLOOKUP(AD58,'X2'!$B:$AO,7,FALSE))-1))=TRUE," ",(((VLOOKUP(AD58,'X2'!$B:$AO,6,FALSE))/(VLOOKUP(AD58,'X2'!$B:$AO,7,FALSE))-1)))</f>
        <v xml:space="preserve"> </v>
      </c>
      <c r="AM58" s="128" t="str">
        <f ca="1">IF(ISERROR((((VLOOKUP(AD58,'X2'!$B:$G,2,FALSE))-(VLOOKUP(AD58,'X2'!$B:$G,3,FALSE)))*100)/(VLOOKUP(AD58,'X2'!$B:$G,5,FALSE)))=TRUE," ",((((VLOOKUP(AD58,'X2'!$B:$G,2,FALSE))-(VLOOKUP(AD58,'X2'!$B:$G,3,FALSE)))*100)/(VLOOKUP(AD58,'X2'!$B:$G,5,FALSE))))</f>
        <v xml:space="preserve"> </v>
      </c>
      <c r="AN58" s="128" t="str">
        <f ca="1">IF(ISERROR(((VLOOKUP(AD58,'X2'!$B:$AZ,42,FALSE))))=TRUE," ",(((VLOOKUP(AD58,'X2'!$B:$AZ,42,FALSE)))))</f>
        <v xml:space="preserve"> </v>
      </c>
      <c r="AO58" s="128" t="str">
        <f ca="1">IF(ISERROR(((VLOOKUP(AD58,'X2'!$B:$AZ,43,FALSE))))=TRUE," ",(((VLOOKUP(AD58,'X2'!$B:$AZ,43,FALSE)))))</f>
        <v xml:space="preserve"> </v>
      </c>
      <c r="AP58" s="128" t="str">
        <f ca="1">IF(ISERROR(((VLOOKUP(AD58,'X2'!$B:$AZ,15,FALSE))))=TRUE," ",(((VLOOKUP(AD58,'X2'!$B:$AZ,15,FALSE)))))</f>
        <v xml:space="preserve"> </v>
      </c>
      <c r="AQ58" s="128" t="str">
        <f ca="1">IF(ISERROR(((VLOOKUP(AD58,'X2'!$B:$AZ,14,FALSE))))=TRUE," ",(((VLOOKUP(AD58,'X2'!$B:$AZ,14,FALSE)))))</f>
        <v xml:space="preserve"> </v>
      </c>
      <c r="AR58" s="128" t="str">
        <f ca="1">IF(ISERROR(((VLOOKUP(AD58,'X3'!$B:$AO,6,FALSE))/(VLOOKUP(AD58,'X3'!$B:$AO,7,FALSE))-1))=TRUE," ",(((VLOOKUP(AD58,'X3'!$B:$AO,6,FALSE))/(VLOOKUP(AD58,'X3'!$B:$AO,7,FALSE))-1)))</f>
        <v xml:space="preserve"> </v>
      </c>
      <c r="AS58" s="128" t="str">
        <f ca="1">IF(ISERROR((((VLOOKUP(AD58,'X3'!$B:$G,2,FALSE))-(VLOOKUP(AD58,'X3'!$B:$G,3,FALSE)))*100)/(VLOOKUP(AD58,'X3'!$B:$G,5,FALSE)))=TRUE," ",((((VLOOKUP(AD58,'X3'!$B:$G,2,FALSE))-(VLOOKUP(AD58,'X3'!$B:$G,3,FALSE)))*100)/(VLOOKUP(AD58,'X3'!$B:$G,5,FALSE))))</f>
        <v xml:space="preserve"> </v>
      </c>
      <c r="AT58" s="128" t="str">
        <f ca="1">IF(ISERROR(((VLOOKUP(AD58,'X3'!$B:$AZ,42,FALSE))))=TRUE," ",(((VLOOKUP(AD58,'X3'!$B:$AZ,42,FALSE)))))</f>
        <v xml:space="preserve"> </v>
      </c>
      <c r="AU58" s="128" t="str">
        <f ca="1">IF(ISERROR(((VLOOKUP(AD58,'X3'!$B:$AZ,43,FALSE))))=TRUE," ",(((VLOOKUP(AD58,'X3'!$B:$AZ,43,FALSE)))))</f>
        <v xml:space="preserve"> </v>
      </c>
      <c r="AV58" s="128" t="str">
        <f ca="1">IF(ISERROR(((VLOOKUP(AD58,'X3'!$B:$AZ,15,FALSE))))=TRUE," ",(((VLOOKUP(AD58,'X3'!$B:$AZ,15,FALSE)))))</f>
        <v xml:space="preserve"> </v>
      </c>
      <c r="AW58" s="128" t="str">
        <f ca="1">IF(ISERROR(((VLOOKUP(AD58,'X3'!$B:$AZ,14,FALSE))))=TRUE," ",(((VLOOKUP(AD58,'X3'!$B:$AZ,14,FALSE)))))</f>
        <v xml:space="preserve"> </v>
      </c>
      <c r="AX58" s="128" t="str">
        <f ca="1">IF(ISERROR(((VLOOKUP(AD58,'X4'!$B:$AO,6,FALSE))/(VLOOKUP(AD58,'X4'!$B:$AO,7,FALSE))-1))=TRUE," ",(((VLOOKUP(AD58,'X4'!$B:$AO,6,FALSE))/(VLOOKUP(AD58,'X4'!$B:$AO,7,FALSE))-1)))</f>
        <v xml:space="preserve"> </v>
      </c>
      <c r="AY58" s="128" t="str">
        <f ca="1">IF(ISERROR((((VLOOKUP(AD58,'X4'!$B:$G,2,FALSE))-(VLOOKUP(AD58,'X4'!$B:$G,3,FALSE)))*100)/(VLOOKUP(AD58,'X4'!$B:$G,5,FALSE)))=TRUE," ",((((VLOOKUP(AD58,'X4'!$B:$G,2,FALSE))-(VLOOKUP(AD58,'X4'!$B:$G,3,FALSE)))*100)/(VLOOKUP(AD58,'X4'!$B:$G,5,FALSE))))</f>
        <v xml:space="preserve"> </v>
      </c>
      <c r="AZ58" s="128" t="str">
        <f ca="1">IF(ISERROR(((VLOOKUP(AD58,'X4'!$B:$AZ,42,FALSE))))=TRUE," ",(((VLOOKUP(AD58,'X4'!$B:$AZ,42,FALSE)))))</f>
        <v xml:space="preserve"> </v>
      </c>
      <c r="BA58" s="128" t="str">
        <f ca="1">IF(ISERROR(((VLOOKUP(AD58,'X4'!$B:$AZ,43,FALSE))))=TRUE," ",(((VLOOKUP(AD58,'X4'!$B:$AZ,43,FALSE)))))</f>
        <v xml:space="preserve"> </v>
      </c>
      <c r="BB58" s="128" t="str">
        <f ca="1">IF(ISERROR(((VLOOKUP(AD58,'X4'!$B:$AZ,15,FALSE))))=TRUE," ",(((VLOOKUP(AD58,'X4'!$B:$AZ,15,FALSE)))))</f>
        <v xml:space="preserve"> </v>
      </c>
      <c r="BC58" s="128" t="str">
        <f ca="1">IF(ISERROR(((VLOOKUP(AD58,'X4'!$B:$AZ,14,FALSE))))=TRUE," ",(((VLOOKUP(AD58,'X4'!$B:$AZ,14,FALSE)))))</f>
        <v xml:space="preserve"> </v>
      </c>
      <c r="BD58" s="128" t="str">
        <f ca="1">IF(ISERROR(((VLOOKUP(AD58,'X5'!$B:$AO,6,FALSE))/(VLOOKUP(AD58,'X5'!$B:$AO,7,FALSE))-1))=TRUE," ",(((VLOOKUP(AD58,'X5'!$B:$AO,6,FALSE))/(VLOOKUP(AD58,'X5'!$B:$AO,7,FALSE))-1)))</f>
        <v xml:space="preserve"> </v>
      </c>
      <c r="BE58" s="128" t="str">
        <f ca="1">IF(ISERROR((((VLOOKUP(AD58,'X5'!$B:$G,2,FALSE))-(VLOOKUP(AD58,'X5'!$B:$G,3,FALSE)))*100)/(VLOOKUP(AD58,'X5'!$B:$G,5,FALSE)))=TRUE," ",((((VLOOKUP(AD58,'X5'!$B:$G,2,FALSE))-(VLOOKUP(AD58,'X5'!$B:$G,3,FALSE)))*100)/(VLOOKUP(AD58,'X5'!$B:$G,5,FALSE))))</f>
        <v xml:space="preserve"> </v>
      </c>
      <c r="BF58" s="128" t="str">
        <f ca="1">IF(ISERROR(((VLOOKUP(AD58,'X5'!$B:$AZ,42,FALSE))))=TRUE," ",(((VLOOKUP(AD58,'X5'!$B:$AZ,42,FALSE)))))</f>
        <v xml:space="preserve"> </v>
      </c>
      <c r="BG58" s="128" t="str">
        <f ca="1">IF(ISERROR(((VLOOKUP(AD58,'X5'!$B:$AZ,43,FALSE))))=TRUE," ",(((VLOOKUP(AD58,'X5'!$B:$AZ,43,FALSE)))))</f>
        <v xml:space="preserve"> </v>
      </c>
      <c r="BH58" s="128" t="str">
        <f ca="1">IF(ISERROR(((VLOOKUP(AD58,'X5'!$B:$AZ,15,FALSE))))=TRUE," ",(((VLOOKUP(AD58,'X5'!$B:$AZ,15,FALSE)))))</f>
        <v xml:space="preserve"> </v>
      </c>
      <c r="BI58" s="128" t="str">
        <f ca="1">IF(ISERROR(((VLOOKUP(AD58,'X5'!$B:$AZ,14,FALSE))))=TRUE," ",(((VLOOKUP(AD58,'X5'!$B:$AZ,14,FALSE)))))</f>
        <v xml:space="preserve"> </v>
      </c>
      <c r="BJ58" s="128" t="str">
        <f ca="1">IF(ISERROR(((VLOOKUP(AD58,'X6'!$B:$AO,6,FALSE))/(VLOOKUP(AD58,'X6'!$B:$AO,7,FALSE))-1))=TRUE," ",(((VLOOKUP(AD58,'X6'!$B:$AO,6,FALSE))/(VLOOKUP(AD58,'X6'!$B:$AO,7,FALSE))-1)))</f>
        <v xml:space="preserve"> </v>
      </c>
      <c r="BK58" s="128" t="str">
        <f ca="1">IF(ISERROR((((VLOOKUP(AD58,'X6'!$B:$G,2,FALSE))-(VLOOKUP(AD58,'X6'!$B:$G,3,FALSE)))*100)/(VLOOKUP(AD58,'X6'!$B:$G,5,FALSE)))=TRUE," ",((((VLOOKUP(AD58,'X6'!$B:$G,2,FALSE))-(VLOOKUP(AD58,'X6'!$B:$G,3,FALSE)))*100)/(VLOOKUP(AD58,'X6'!$B:$G,5,FALSE))))</f>
        <v xml:space="preserve"> </v>
      </c>
      <c r="BL58" s="128" t="str">
        <f ca="1">IF(ISERROR(((VLOOKUP(AD58,'X6'!$B:$AZ,42,FALSE))))=TRUE," ",(((VLOOKUP(AD58,'X6'!$B:$AZ,42,FALSE)))))</f>
        <v xml:space="preserve"> </v>
      </c>
      <c r="BM58" s="128" t="str">
        <f ca="1">IF(ISERROR(((VLOOKUP(AD58,'X6'!$B:$AZ,43,FALSE))))=TRUE," ",(((VLOOKUP(AD58,'X6'!$B:$AZ,43,FALSE)))))</f>
        <v xml:space="preserve"> </v>
      </c>
      <c r="BN58" s="128" t="str">
        <f ca="1">IF(ISERROR(((VLOOKUP(AD58,'X6'!$B:$AZ,15,FALSE))))=TRUE," ",(((VLOOKUP(AD58,'X6'!$B:$AZ,15,FALSE)))))</f>
        <v xml:space="preserve"> </v>
      </c>
      <c r="BO58" s="128" t="str">
        <f ca="1">IF(ISERROR(((VLOOKUP(AD58,'X6'!$B:$AZ,14,FALSE))))=TRUE," ",(((VLOOKUP(AD58,'X6'!$B:$AZ,14,FALSE)))))</f>
        <v xml:space="preserve"> </v>
      </c>
    </row>
    <row r="59" spans="1:67" ht="14.1" customHeight="1" x14ac:dyDescent="0.2">
      <c r="A59" s="180">
        <f t="shared" si="18"/>
        <v>12</v>
      </c>
      <c r="B59" s="137" t="str">
        <f>IF($U$16=1,(VLOOKUP(A59,$AC$44:$AH$80,2,FALSE)),IF((IF($X$1=1,'X1'!B18,(IF($X$1=2,'X2'!B18,(IF($X$1=3,'X3'!B18,(IF($X$1=4,'X4'!B18,(IF($X$1=5,'X5'!B18,'X6'!B18))))))))))="","",(IF($X$1=1,'X1'!B18,(IF($X$1=2,'X2'!B18,(IF($X$1=3,'X3'!B18,(IF($X$1=4,'X4'!B18,(IF($X$1=5,'X5'!B18,'X6'!B18))))))))))))</f>
        <v>TCELL TI Equity</v>
      </c>
      <c r="C59" s="137" t="str">
        <f>IF(ISERROR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=TRUE," ",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)</f>
        <v>Turkcell Iletisim Hizmetleri A</v>
      </c>
      <c r="D59" s="137" t="str">
        <f>IF(ISERROR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=TRUE," ",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)</f>
        <v>Communication Services</v>
      </c>
      <c r="E59" s="138">
        <f>IF(ISERROR(((IF($X$1=1,(VLOOKUP(B59,'X1'!$B:$AP,7,FALSE)),(IF($X$1=2,(VLOOKUP(B59,'X2'!$B:$AP,7,FALSE)),(IF($X$1=3,(VLOOKUP(B59,'X3'!$B:$AP,7,FALSE)),(IF($X$1=4,(VLOOKUP(B59,'X4'!$B:$AP,7,FALSE)),(IF($X$1=5,(VLOOKUP(B59,'X5'!$B:$AP,7,FALSE)),(VLOOKUP(B59,'X6'!$B:$AP,7,FALSE))))))))))))))=TRUE," ",(((IF($X$1=1,(VLOOKUP(B59,'X1'!$B:$AP,7,FALSE)),(IF($X$1=2,(VLOOKUP(B59,'X2'!$B:$AP,7,FALSE)),(IF($X$1=3,(VLOOKUP(B59,'X3'!$B:$AP,7,FALSE)),(IF($X$1=4,(VLOOKUP(B59,'X4'!$B:$AP,7,FALSE)),(IF($X$1=5,(VLOOKUP(B59,'X5'!$B:$AP,7,FALSE)),(VLOOKUP(B59,'X6'!$B:$AP,7,FALSE)))))))))))))))</f>
        <v>14.16</v>
      </c>
      <c r="F59" s="138">
        <f>IF(ISERROR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=TRUE," ",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)</f>
        <v>18</v>
      </c>
      <c r="G59" s="138">
        <f>IF(ISERROR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=TRUE," ",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)</f>
        <v>27.118644067796605</v>
      </c>
      <c r="H59" s="138">
        <f>IF(ISERROR((IF($X$1=1,(VLOOKUP(B59,'X1'!$B:$AZ,8,FALSE)),(IF($X$1=2,(VLOOKUP(B59,'X2'!$B:$AZ,8,FALSE)),(IF($X$1=3,(VLOOKUP(B59,'X3'!$B:$AZ,8,FALSE)),(IF($X$1=4,(VLOOKUP(B59,'X4'!$B:$AZ,8,FALSE)),(IF($X$1=5,(VLOOKUP(B59,'X5'!$B:$AZ,8,FALSE)),(VLOOKUP(B59,'X6'!$B:$AZ,8,FALSE)))))))))))))=TRUE," ",((IF($X$1=1,(VLOOKUP(B59,'X1'!$B:$AZ,8,FALSE)),(IF($X$1=2,(VLOOKUP(B59,'X2'!$B:$AZ,8,FALSE)),(IF($X$1=3,(VLOOKUP(B59,'X3'!$B:$AZ,8,FALSE)),(IF($X$1=4,(VLOOKUP(B59,'X4'!$B:$AZ,8,FALSE)),(IF($X$1=5,(VLOOKUP(B59,'X5'!$B:$AZ,8,FALSE)),(VLOOKUP(B59,'X6'!$B:$AZ,8,FALSE))))))))))))))</f>
        <v>5082.8874217548009</v>
      </c>
      <c r="I59" s="139">
        <f>IF(ISERROR((IF($X$1=1,(VLOOKUP(B59,'X1'!$B:$AZ,2,FALSE)),(IF($X$1=2,(VLOOKUP(B59,'X2'!$B:$AZ,2,FALSE)),(IF($X$1=3,(VLOOKUP(B59,'X3'!$B:$AZ,2,FALSE)),(IF($X$1=4,(VLOOKUP(B59,'X4'!$B:$AZ,2,FALSE)),(IF($X$1=5,(VLOOKUP(B59,'X5'!$B:$AZ,2,FALSE)),(VLOOKUP(B59,'X6'!$B:$AZ,2,FALSE)))))))))))))=TRUE," ",((IF($X$1=1,(VLOOKUP(B59,'X1'!$B:$AZ,2,FALSE)),(IF($X$1=2,(VLOOKUP(B59,'X2'!$B:$AZ,2,FALSE)),(IF($X$1=3,(VLOOKUP(B59,'X3'!$B:$AZ,2,FALSE)),(IF($X$1=4,(VLOOKUP(B59,'X4'!$B:$AZ,2,FALSE)),(IF($X$1=5,(VLOOKUP(B59,'X5'!$B:$AZ,2,FALSE)),(VLOOKUP(B59,'X6'!$B:$AZ,2,FALSE))))))))))))))</f>
        <v>17</v>
      </c>
      <c r="J59" s="139">
        <f>IF(ISERROR((IF($X$1=1,(VLOOKUP(B59,'X1'!$B:$AZ,3,FALSE)),(IF($X$1=2,(VLOOKUP(B59,'X2'!$B:$AZ,3,FALSE)),(IF($X$1=3,(VLOOKUP(B59,'X3'!$B:$AZ,3,FALSE)),(IF($X$1=4,(VLOOKUP(B59,'X4'!$B:$AZ,3,FALSE)),(IF($X$1=5,(VLOOKUP(B59,'X5'!$B:$AZ,3,FALSE)),(VLOOKUP(B59,'X6'!$B:$AZ,3,FALSE)))))))))))))=TRUE," ",((IF($X$1=1,(VLOOKUP(B59,'X1'!$B:$AZ,3,FALSE)),(IF($X$1=2,(VLOOKUP(B59,'X2'!$B:$AZ,3,FALSE)),(IF($X$1=3,(VLOOKUP(B59,'X3'!$B:$AZ,3,FALSE)),(IF($X$1=4,(VLOOKUP(B59,'X4'!$B:$AZ,3,FALSE)),(IF($X$1=5,(VLOOKUP(B59,'X5'!$B:$AZ,3,FALSE)),(VLOOKUP(B59,'X6'!$B:$AZ,3,FALSE))))))))))))))</f>
        <v>0</v>
      </c>
      <c r="K59" s="139">
        <f>IF(ISERROR((IF($X$1=1,(VLOOKUP(B59,'X1'!$B:$AZ,5,FALSE)),(IF($X$1=2,(VLOOKUP(B59,'X2'!$B:$AZ,5,FALSE)),(IF($X$1=3,(VLOOKUP(B59,'X3'!$B:$AZ,5,FALSE)),(IF($X$1=4,(VLOOKUP(B59,'X4'!$B:$AZ,5,FALSE)),(IF($X$1=5,(VLOOKUP(B59,'X5'!$B:$AZ,5,FALSE)),(VLOOKUP(B59,'X6'!$B:$AZ,5,FALSE)))))))))))))=TRUE," ",((IF($X$1=1,(VLOOKUP(B59,'X1'!$B:$AZ,5,FALSE)),(IF($X$1=2,(VLOOKUP(B59,'X2'!$B:$AZ,5,FALSE)),(IF($X$1=3,(VLOOKUP(B59,'X3'!$B:$AZ,5,FALSE)),(IF($X$1=4,(VLOOKUP(B59,'X4'!$B:$AZ,5,FALSE)),(IF($X$1=5,(VLOOKUP(B59,'X5'!$B:$AZ,5,FALSE)),(VLOOKUP(B59,'X6'!$B:$AZ,5,FALSE))))))))))))))</f>
        <v>24</v>
      </c>
      <c r="L59" s="140">
        <f>IF(ISERROR((IF($X$1=1,(VLOOKUP(B59,'X1'!$B:$AZ,9,FALSE)),(IF($X$1=2,(VLOOKUP(B59,'X2'!$B:$AZ,9,FALSE)),(IF($X$1=3,(VLOOKUP(B59,'X3'!$B:$AZ,9,FALSE)),(IF($X$1=4,(VLOOKUP(B59,'X4'!$B:$AZ,9,FALSE)),(IF($X$1=5,(VLOOKUP(B59,'X5'!$B:$AZ,9,FALSE)),(VLOOKUP(B59,'X6'!$B:$AZ,9,FALSE)))))))))))))=TRUE," ",((IF($X$1=1,(VLOOKUP(B59,'X1'!$B:$AZ,9,FALSE)),(IF($X$1=2,(VLOOKUP(B59,'X2'!$B:$AZ,9,FALSE)),(IF($X$1=3,(VLOOKUP(B59,'X3'!$B:$AZ,9,FALSE)),(IF($X$1=4,(VLOOKUP(B59,'X4'!$B:$AZ,9,FALSE)),(IF($X$1=5,(VLOOKUP(B59,'X5'!$B:$AZ,9,FALSE)),(VLOOKUP(B59,'X6'!$B:$AZ,9,FALSE))))))))))))))</f>
        <v>10.298181818181819</v>
      </c>
      <c r="M59" s="140">
        <f>IF(ISERROR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=TRUE," ",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)</f>
        <v>7.8973786949247078</v>
      </c>
      <c r="N59" s="141">
        <f>IF(ISERROR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=TRUE," ",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)</f>
        <v>65.816890264659051</v>
      </c>
      <c r="O59" s="140">
        <f>IF(ISERROR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=TRUE," ",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)</f>
        <v>3.9351278429616001</v>
      </c>
      <c r="P59" s="140">
        <f>IF(ISERROR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=TRUE," ",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)</f>
        <v>3.4556300682458372</v>
      </c>
      <c r="Q59" s="141">
        <f>IF(ISERROR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=TRUE," ",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)</f>
        <v>-22.267718953262161</v>
      </c>
      <c r="R59" s="141">
        <f>IF(ISERROR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=TRUE," ",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)</f>
        <v>7.0974576271186454</v>
      </c>
      <c r="S59" s="141">
        <f>IF(ISERROR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=TRUE," ",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)</f>
        <v>58.81310894596988</v>
      </c>
      <c r="V59" s="46"/>
      <c r="W59" s="46">
        <f t="shared" si="15"/>
        <v>16</v>
      </c>
      <c r="X59" s="46"/>
      <c r="Y59" s="134">
        <f t="shared" si="16"/>
        <v>0</v>
      </c>
      <c r="Z59" s="106" t="s">
        <v>162</v>
      </c>
      <c r="AB59" s="42">
        <f t="shared" si="13"/>
        <v>1</v>
      </c>
      <c r="AC59" s="42">
        <f t="shared" si="17"/>
        <v>15</v>
      </c>
      <c r="AD59" s="126" t="str">
        <f>(IF((OR($AD$44=$AC$26,$AD$44=$AC$32,$AD$44=$AC$14,$AD$44=$AC$20,$AD$44=$AC$2,$AD$44=$AC$8))=TRUE,(Alf!F19),IF((OR($AD$44=$AC$27,$AD$44=$AC$33,$AD$44=$AC$15,$AD$44=$AC$21,$AD$44=$AC$3,$AD$44=$AC$9))=TRUE,(Alf!F59),IF(OR($AD$44=$AC$28,$AD$44=$AC$34,$AD$44=$AC$16,$AD$44=$AC$22,$AD$44=$AC$4,$AD$44=$AC$10)=TRUE,(Alf!F98),IF((OR($AD$44=$AC$29,$AD$44=$AC$35,$AD$44=$AC$17,$AD$44=$AC$23,$AD$44=$AC$5,$AD$44=$AC$11))=TRUE,(Alf!F136),IF((OR($AD$44=$AC$30,$AD$44=$AC$36,$AD$44=$AC$18,$AD$44=$AC$24,$AD$44=$AC$6,$AD$44=$AC$12))=TRUE,(Alf!F174),IF((OR($AD$44=$AC$31,$AD$44=$AC$37,$AD$44=$AC$19,$AD$44=$AC$25,$AD$44=$AC$7,$AD$44=$AC$13))=TRUE,(Alf!F213),"B")))))))</f>
        <v>TRKCM TI Equity</v>
      </c>
      <c r="AE59" s="127">
        <f t="shared" si="14"/>
        <v>4.4444444444444446</v>
      </c>
      <c r="AF59" s="128">
        <f>IF(ISERROR(((VLOOKUP(AD59,'X1'!$B:$AO,6,FALSE))/(VLOOKUP(AD59,'X1'!$B:$AO,7,FALSE))-1))=TRUE," ",(((VLOOKUP(AD59,'X1'!$B:$AO,6,FALSE))/(VLOOKUP(AD59,'X1'!$B:$AO,7,FALSE))-1)))</f>
        <v>0.19444449742635084</v>
      </c>
      <c r="AG59" s="128">
        <f>IF(ISERROR((((VLOOKUP(AD59,'X1'!$B:$G,2,FALSE))-(VLOOKUP(AD59,'X1'!$B:$G,3,FALSE)))*100)/(VLOOKUP(AD59,'X1'!$B:$G,5,FALSE)))=TRUE," ",((((VLOOKUP(AD59,'X1'!$B:$G,2,FALSE))-(VLOOKUP(AD59,'X1'!$B:$G,3,FALSE)))*100)/(VLOOKUP(AD59,'X1'!$B:$G,5,FALSE))))</f>
        <v>66.666666666666671</v>
      </c>
      <c r="AH59" s="128">
        <f>IF(ISERROR(((VLOOKUP(AD59,'X1'!$B:$AZ,42,FALSE))))=TRUE," ",(((VLOOKUP(AD59,'X1'!$B:$AZ,42,FALSE)))))</f>
        <v>6.9572227954241894</v>
      </c>
      <c r="AI59" s="128">
        <f>IF(ISERROR(((VLOOKUP(AD59,'X1'!$B:$AZ,43,FALSE))))=TRUE," ",(((VLOOKUP(AD59,'X1'!$B:$AZ,43,FALSE)))))</f>
        <v>-0.65565949100230281</v>
      </c>
      <c r="AJ59" s="128">
        <f>IF(ISERROR(((VLOOKUP(AD59,'X1'!$B:$AZ,15,FALSE))))=TRUE," ",(((VLOOKUP(AD59,'X1'!$B:$AZ,15,FALSE)))))</f>
        <v>4.4444444444444446</v>
      </c>
      <c r="AK59" s="128">
        <f>IF(ISERROR(((VLOOKUP(AD59,'X1'!$B:$AZ,14,FALSE))))=TRUE," ",(((VLOOKUP(AD59,'X1'!$B:$AZ,14,FALSE)))))</f>
        <v>34.353741496598659</v>
      </c>
      <c r="AL59" s="128" t="str">
        <f ca="1">IF(ISERROR(((VLOOKUP(AD59,'X2'!$B:$AO,6,FALSE))/(VLOOKUP(AD59,'X2'!$B:$AO,7,FALSE))-1))=TRUE," ",(((VLOOKUP(AD59,'X2'!$B:$AO,6,FALSE))/(VLOOKUP(AD59,'X2'!$B:$AO,7,FALSE))-1)))</f>
        <v xml:space="preserve"> </v>
      </c>
      <c r="AM59" s="128" t="str">
        <f ca="1">IF(ISERROR((((VLOOKUP(AD59,'X2'!$B:$G,2,FALSE))-(VLOOKUP(AD59,'X2'!$B:$G,3,FALSE)))*100)/(VLOOKUP(AD59,'X2'!$B:$G,5,FALSE)))=TRUE," ",((((VLOOKUP(AD59,'X2'!$B:$G,2,FALSE))-(VLOOKUP(AD59,'X2'!$B:$G,3,FALSE)))*100)/(VLOOKUP(AD59,'X2'!$B:$G,5,FALSE))))</f>
        <v xml:space="preserve"> </v>
      </c>
      <c r="AN59" s="128" t="str">
        <f ca="1">IF(ISERROR(((VLOOKUP(AD59,'X2'!$B:$AZ,42,FALSE))))=TRUE," ",(((VLOOKUP(AD59,'X2'!$B:$AZ,42,FALSE)))))</f>
        <v xml:space="preserve"> </v>
      </c>
      <c r="AO59" s="128" t="str">
        <f ca="1">IF(ISERROR(((VLOOKUP(AD59,'X2'!$B:$AZ,43,FALSE))))=TRUE," ",(((VLOOKUP(AD59,'X2'!$B:$AZ,43,FALSE)))))</f>
        <v xml:space="preserve"> </v>
      </c>
      <c r="AP59" s="128" t="str">
        <f ca="1">IF(ISERROR(((VLOOKUP(AD59,'X2'!$B:$AZ,15,FALSE))))=TRUE," ",(((VLOOKUP(AD59,'X2'!$B:$AZ,15,FALSE)))))</f>
        <v xml:space="preserve"> </v>
      </c>
      <c r="AQ59" s="128" t="str">
        <f ca="1">IF(ISERROR(((VLOOKUP(AD59,'X2'!$B:$AZ,14,FALSE))))=TRUE," ",(((VLOOKUP(AD59,'X2'!$B:$AZ,14,FALSE)))))</f>
        <v xml:space="preserve"> </v>
      </c>
      <c r="AR59" s="128" t="str">
        <f ca="1">IF(ISERROR(((VLOOKUP(AD59,'X3'!$B:$AO,6,FALSE))/(VLOOKUP(AD59,'X3'!$B:$AO,7,FALSE))-1))=TRUE," ",(((VLOOKUP(AD59,'X3'!$B:$AO,6,FALSE))/(VLOOKUP(AD59,'X3'!$B:$AO,7,FALSE))-1)))</f>
        <v xml:space="preserve"> </v>
      </c>
      <c r="AS59" s="128" t="str">
        <f ca="1">IF(ISERROR((((VLOOKUP(AD59,'X3'!$B:$G,2,FALSE))-(VLOOKUP(AD59,'X3'!$B:$G,3,FALSE)))*100)/(VLOOKUP(AD59,'X3'!$B:$G,5,FALSE)))=TRUE," ",((((VLOOKUP(AD59,'X3'!$B:$G,2,FALSE))-(VLOOKUP(AD59,'X3'!$B:$G,3,FALSE)))*100)/(VLOOKUP(AD59,'X3'!$B:$G,5,FALSE))))</f>
        <v xml:space="preserve"> </v>
      </c>
      <c r="AT59" s="128" t="str">
        <f ca="1">IF(ISERROR(((VLOOKUP(AD59,'X3'!$B:$AZ,42,FALSE))))=TRUE," ",(((VLOOKUP(AD59,'X3'!$B:$AZ,42,FALSE)))))</f>
        <v xml:space="preserve"> </v>
      </c>
      <c r="AU59" s="128" t="str">
        <f ca="1">IF(ISERROR(((VLOOKUP(AD59,'X3'!$B:$AZ,43,FALSE))))=TRUE," ",(((VLOOKUP(AD59,'X3'!$B:$AZ,43,FALSE)))))</f>
        <v xml:space="preserve"> </v>
      </c>
      <c r="AV59" s="128" t="str">
        <f ca="1">IF(ISERROR(((VLOOKUP(AD59,'X3'!$B:$AZ,15,FALSE))))=TRUE," ",(((VLOOKUP(AD59,'X3'!$B:$AZ,15,FALSE)))))</f>
        <v xml:space="preserve"> </v>
      </c>
      <c r="AW59" s="128" t="str">
        <f ca="1">IF(ISERROR(((VLOOKUP(AD59,'X3'!$B:$AZ,14,FALSE))))=TRUE," ",(((VLOOKUP(AD59,'X3'!$B:$AZ,14,FALSE)))))</f>
        <v xml:space="preserve"> </v>
      </c>
      <c r="AX59" s="128" t="str">
        <f ca="1">IF(ISERROR(((VLOOKUP(AD59,'X4'!$B:$AO,6,FALSE))/(VLOOKUP(AD59,'X4'!$B:$AO,7,FALSE))-1))=TRUE," ",(((VLOOKUP(AD59,'X4'!$B:$AO,6,FALSE))/(VLOOKUP(AD59,'X4'!$B:$AO,7,FALSE))-1)))</f>
        <v xml:space="preserve"> </v>
      </c>
      <c r="AY59" s="128" t="str">
        <f ca="1">IF(ISERROR((((VLOOKUP(AD59,'X4'!$B:$G,2,FALSE))-(VLOOKUP(AD59,'X4'!$B:$G,3,FALSE)))*100)/(VLOOKUP(AD59,'X4'!$B:$G,5,FALSE)))=TRUE," ",((((VLOOKUP(AD59,'X4'!$B:$G,2,FALSE))-(VLOOKUP(AD59,'X4'!$B:$G,3,FALSE)))*100)/(VLOOKUP(AD59,'X4'!$B:$G,5,FALSE))))</f>
        <v xml:space="preserve"> </v>
      </c>
      <c r="AZ59" s="128" t="str">
        <f ca="1">IF(ISERROR(((VLOOKUP(AD59,'X4'!$B:$AZ,42,FALSE))))=TRUE," ",(((VLOOKUP(AD59,'X4'!$B:$AZ,42,FALSE)))))</f>
        <v xml:space="preserve"> </v>
      </c>
      <c r="BA59" s="128" t="str">
        <f ca="1">IF(ISERROR(((VLOOKUP(AD59,'X4'!$B:$AZ,43,FALSE))))=TRUE," ",(((VLOOKUP(AD59,'X4'!$B:$AZ,43,FALSE)))))</f>
        <v xml:space="preserve"> </v>
      </c>
      <c r="BB59" s="128" t="str">
        <f ca="1">IF(ISERROR(((VLOOKUP(AD59,'X4'!$B:$AZ,15,FALSE))))=TRUE," ",(((VLOOKUP(AD59,'X4'!$B:$AZ,15,FALSE)))))</f>
        <v xml:space="preserve"> </v>
      </c>
      <c r="BC59" s="128" t="str">
        <f ca="1">IF(ISERROR(((VLOOKUP(AD59,'X4'!$B:$AZ,14,FALSE))))=TRUE," ",(((VLOOKUP(AD59,'X4'!$B:$AZ,14,FALSE)))))</f>
        <v xml:space="preserve"> </v>
      </c>
      <c r="BD59" s="128" t="str">
        <f ca="1">IF(ISERROR(((VLOOKUP(AD59,'X5'!$B:$AO,6,FALSE))/(VLOOKUP(AD59,'X5'!$B:$AO,7,FALSE))-1))=TRUE," ",(((VLOOKUP(AD59,'X5'!$B:$AO,6,FALSE))/(VLOOKUP(AD59,'X5'!$B:$AO,7,FALSE))-1)))</f>
        <v xml:space="preserve"> </v>
      </c>
      <c r="BE59" s="128" t="str">
        <f ca="1">IF(ISERROR((((VLOOKUP(AD59,'X5'!$B:$G,2,FALSE))-(VLOOKUP(AD59,'X5'!$B:$G,3,FALSE)))*100)/(VLOOKUP(AD59,'X5'!$B:$G,5,FALSE)))=TRUE," ",((((VLOOKUP(AD59,'X5'!$B:$G,2,FALSE))-(VLOOKUP(AD59,'X5'!$B:$G,3,FALSE)))*100)/(VLOOKUP(AD59,'X5'!$B:$G,5,FALSE))))</f>
        <v xml:space="preserve"> </v>
      </c>
      <c r="BF59" s="128" t="str">
        <f ca="1">IF(ISERROR(((VLOOKUP(AD59,'X5'!$B:$AZ,42,FALSE))))=TRUE," ",(((VLOOKUP(AD59,'X5'!$B:$AZ,42,FALSE)))))</f>
        <v xml:space="preserve"> </v>
      </c>
      <c r="BG59" s="128" t="str">
        <f ca="1">IF(ISERROR(((VLOOKUP(AD59,'X5'!$B:$AZ,43,FALSE))))=TRUE," ",(((VLOOKUP(AD59,'X5'!$B:$AZ,43,FALSE)))))</f>
        <v xml:space="preserve"> </v>
      </c>
      <c r="BH59" s="128" t="str">
        <f ca="1">IF(ISERROR(((VLOOKUP(AD59,'X5'!$B:$AZ,15,FALSE))))=TRUE," ",(((VLOOKUP(AD59,'X5'!$B:$AZ,15,FALSE)))))</f>
        <v xml:space="preserve"> </v>
      </c>
      <c r="BI59" s="128" t="str">
        <f ca="1">IF(ISERROR(((VLOOKUP(AD59,'X5'!$B:$AZ,14,FALSE))))=TRUE," ",(((VLOOKUP(AD59,'X5'!$B:$AZ,14,FALSE)))))</f>
        <v xml:space="preserve"> </v>
      </c>
      <c r="BJ59" s="128" t="str">
        <f ca="1">IF(ISERROR(((VLOOKUP(AD59,'X6'!$B:$AO,6,FALSE))/(VLOOKUP(AD59,'X6'!$B:$AO,7,FALSE))-1))=TRUE," ",(((VLOOKUP(AD59,'X6'!$B:$AO,6,FALSE))/(VLOOKUP(AD59,'X6'!$B:$AO,7,FALSE))-1)))</f>
        <v xml:space="preserve"> </v>
      </c>
      <c r="BK59" s="128" t="str">
        <f ca="1">IF(ISERROR((((VLOOKUP(AD59,'X6'!$B:$G,2,FALSE))-(VLOOKUP(AD59,'X6'!$B:$G,3,FALSE)))*100)/(VLOOKUP(AD59,'X6'!$B:$G,5,FALSE)))=TRUE," ",((((VLOOKUP(AD59,'X6'!$B:$G,2,FALSE))-(VLOOKUP(AD59,'X6'!$B:$G,3,FALSE)))*100)/(VLOOKUP(AD59,'X6'!$B:$G,5,FALSE))))</f>
        <v xml:space="preserve"> </v>
      </c>
      <c r="BL59" s="128" t="str">
        <f ca="1">IF(ISERROR(((VLOOKUP(AD59,'X6'!$B:$AZ,42,FALSE))))=TRUE," ",(((VLOOKUP(AD59,'X6'!$B:$AZ,42,FALSE)))))</f>
        <v xml:space="preserve"> </v>
      </c>
      <c r="BM59" s="128" t="str">
        <f ca="1">IF(ISERROR(((VLOOKUP(AD59,'X6'!$B:$AZ,43,FALSE))))=TRUE," ",(((VLOOKUP(AD59,'X6'!$B:$AZ,43,FALSE)))))</f>
        <v xml:space="preserve"> </v>
      </c>
      <c r="BN59" s="128" t="str">
        <f ca="1">IF(ISERROR(((VLOOKUP(AD59,'X6'!$B:$AZ,15,FALSE))))=TRUE," ",(((VLOOKUP(AD59,'X6'!$B:$AZ,15,FALSE)))))</f>
        <v xml:space="preserve"> </v>
      </c>
      <c r="BO59" s="128" t="str">
        <f ca="1">IF(ISERROR(((VLOOKUP(AD59,'X6'!$B:$AZ,14,FALSE))))=TRUE," ",(((VLOOKUP(AD59,'X6'!$B:$AZ,14,FALSE)))))</f>
        <v xml:space="preserve"> </v>
      </c>
    </row>
    <row r="60" spans="1:67" ht="14.1" customHeight="1" x14ac:dyDescent="0.2">
      <c r="A60" s="180">
        <f t="shared" si="18"/>
        <v>13</v>
      </c>
      <c r="B60" s="137" t="str">
        <f>IF($U$16=1,(VLOOKUP(A60,$AC$44:$AH$80,2,FALSE)),IF((IF($X$1=1,'X1'!B19,(IF($X$1=2,'X2'!B19,(IF($X$1=3,'X3'!B19,(IF($X$1=4,'X4'!B19,(IF($X$1=5,'X5'!B19,'X6'!B19))))))))))="","",(IF($X$1=1,'X1'!B19,(IF($X$1=2,'X2'!B19,(IF($X$1=3,'X3'!B19,(IF($X$1=4,'X4'!B19,(IF($X$1=5,'X5'!B19,'X6'!B19))))))))))))</f>
        <v>TKFEN TI Equity</v>
      </c>
      <c r="C60" s="137" t="str">
        <f>IF(ISERROR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=TRUE," ",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)</f>
        <v>Tekfen Holding AS</v>
      </c>
      <c r="D60" s="137" t="str">
        <f>IF(ISERROR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=TRUE," ",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)</f>
        <v>Industrials</v>
      </c>
      <c r="E60" s="138">
        <f>IF(ISERROR(((IF($X$1=1,(VLOOKUP(B60,'X1'!$B:$AP,7,FALSE)),(IF($X$1=2,(VLOOKUP(B60,'X2'!$B:$AP,7,FALSE)),(IF($X$1=3,(VLOOKUP(B60,'X3'!$B:$AP,7,FALSE)),(IF($X$1=4,(VLOOKUP(B60,'X4'!$B:$AP,7,FALSE)),(IF($X$1=5,(VLOOKUP(B60,'X5'!$B:$AP,7,FALSE)),(VLOOKUP(B60,'X6'!$B:$AP,7,FALSE))))))))))))))=TRUE," ",(((IF($X$1=1,(VLOOKUP(B60,'X1'!$B:$AP,7,FALSE)),(IF($X$1=2,(VLOOKUP(B60,'X2'!$B:$AP,7,FALSE)),(IF($X$1=3,(VLOOKUP(B60,'X3'!$B:$AP,7,FALSE)),(IF($X$1=4,(VLOOKUP(B60,'X4'!$B:$AP,7,FALSE)),(IF($X$1=5,(VLOOKUP(B60,'X5'!$B:$AP,7,FALSE)),(VLOOKUP(B60,'X6'!$B:$AP,7,FALSE)))))))))))))))</f>
        <v>16.75</v>
      </c>
      <c r="F60" s="138">
        <f>IF(ISERROR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=TRUE," ",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)</f>
        <v>25.174999237060547</v>
      </c>
      <c r="G60" s="138">
        <f>IF(ISERROR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=TRUE," ",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)</f>
        <v>50.298502907824158</v>
      </c>
      <c r="H60" s="138">
        <f>IF(ISERROR((IF($X$1=1,(VLOOKUP(B60,'X1'!$B:$AZ,8,FALSE)),(IF($X$1=2,(VLOOKUP(B60,'X2'!$B:$AZ,8,FALSE)),(IF($X$1=3,(VLOOKUP(B60,'X3'!$B:$AZ,8,FALSE)),(IF($X$1=4,(VLOOKUP(B60,'X4'!$B:$AZ,8,FALSE)),(IF($X$1=5,(VLOOKUP(B60,'X5'!$B:$AZ,8,FALSE)),(VLOOKUP(B60,'X6'!$B:$AZ,8,FALSE)))))))))))))=TRUE," ",((IF($X$1=1,(VLOOKUP(B60,'X1'!$B:$AZ,8,FALSE)),(IF($X$1=2,(VLOOKUP(B60,'X2'!$B:$AZ,8,FALSE)),(IF($X$1=3,(VLOOKUP(B60,'X3'!$B:$AZ,8,FALSE)),(IF($X$1=4,(VLOOKUP(B60,'X4'!$B:$AZ,8,FALSE)),(IF($X$1=5,(VLOOKUP(B60,'X5'!$B:$AZ,8,FALSE)),(VLOOKUP(B60,'X6'!$B:$AZ,8,FALSE))))))))))))))</f>
        <v>1011.2093861172759</v>
      </c>
      <c r="I60" s="139">
        <f>IF(ISERROR((IF($X$1=1,(VLOOKUP(B60,'X1'!$B:$AZ,2,FALSE)),(IF($X$1=2,(VLOOKUP(B60,'X2'!$B:$AZ,2,FALSE)),(IF($X$1=3,(VLOOKUP(B60,'X3'!$B:$AZ,2,FALSE)),(IF($X$1=4,(VLOOKUP(B60,'X4'!$B:$AZ,2,FALSE)),(IF($X$1=5,(VLOOKUP(B60,'X5'!$B:$AZ,2,FALSE)),(VLOOKUP(B60,'X6'!$B:$AZ,2,FALSE)))))))))))))=TRUE," ",((IF($X$1=1,(VLOOKUP(B60,'X1'!$B:$AZ,2,FALSE)),(IF($X$1=2,(VLOOKUP(B60,'X2'!$B:$AZ,2,FALSE)),(IF($X$1=3,(VLOOKUP(B60,'X3'!$B:$AZ,2,FALSE)),(IF($X$1=4,(VLOOKUP(B60,'X4'!$B:$AZ,2,FALSE)),(IF($X$1=5,(VLOOKUP(B60,'X5'!$B:$AZ,2,FALSE)),(VLOOKUP(B60,'X6'!$B:$AZ,2,FALSE))))))))))))))</f>
        <v>11</v>
      </c>
      <c r="J60" s="139">
        <f>IF(ISERROR((IF($X$1=1,(VLOOKUP(B60,'X1'!$B:$AZ,3,FALSE)),(IF($X$1=2,(VLOOKUP(B60,'X2'!$B:$AZ,3,FALSE)),(IF($X$1=3,(VLOOKUP(B60,'X3'!$B:$AZ,3,FALSE)),(IF($X$1=4,(VLOOKUP(B60,'X4'!$B:$AZ,3,FALSE)),(IF($X$1=5,(VLOOKUP(B60,'X5'!$B:$AZ,3,FALSE)),(VLOOKUP(B60,'X6'!$B:$AZ,3,FALSE)))))))))))))=TRUE," ",((IF($X$1=1,(VLOOKUP(B60,'X1'!$B:$AZ,3,FALSE)),(IF($X$1=2,(VLOOKUP(B60,'X2'!$B:$AZ,3,FALSE)),(IF($X$1=3,(VLOOKUP(B60,'X3'!$B:$AZ,3,FALSE)),(IF($X$1=4,(VLOOKUP(B60,'X4'!$B:$AZ,3,FALSE)),(IF($X$1=5,(VLOOKUP(B60,'X5'!$B:$AZ,3,FALSE)),(VLOOKUP(B60,'X6'!$B:$AZ,3,FALSE))))))))))))))</f>
        <v>0</v>
      </c>
      <c r="K60" s="139">
        <f>IF(ISERROR((IF($X$1=1,(VLOOKUP(B60,'X1'!$B:$AZ,5,FALSE)),(IF($X$1=2,(VLOOKUP(B60,'X2'!$B:$AZ,5,FALSE)),(IF($X$1=3,(VLOOKUP(B60,'X3'!$B:$AZ,5,FALSE)),(IF($X$1=4,(VLOOKUP(B60,'X4'!$B:$AZ,5,FALSE)),(IF($X$1=5,(VLOOKUP(B60,'X5'!$B:$AZ,5,FALSE)),(VLOOKUP(B60,'X6'!$B:$AZ,5,FALSE)))))))))))))=TRUE," ",((IF($X$1=1,(VLOOKUP(B60,'X1'!$B:$AZ,5,FALSE)),(IF($X$1=2,(VLOOKUP(B60,'X2'!$B:$AZ,5,FALSE)),(IF($X$1=3,(VLOOKUP(B60,'X3'!$B:$AZ,5,FALSE)),(IF($X$1=4,(VLOOKUP(B60,'X4'!$B:$AZ,5,FALSE)),(IF($X$1=5,(VLOOKUP(B60,'X5'!$B:$AZ,5,FALSE)),(VLOOKUP(B60,'X6'!$B:$AZ,5,FALSE))))))))))))))</f>
        <v>14</v>
      </c>
      <c r="L60" s="140">
        <f>IF(ISERROR((IF($X$1=1,(VLOOKUP(B60,'X1'!$B:$AZ,9,FALSE)),(IF($X$1=2,(VLOOKUP(B60,'X2'!$B:$AZ,9,FALSE)),(IF($X$1=3,(VLOOKUP(B60,'X3'!$B:$AZ,9,FALSE)),(IF($X$1=4,(VLOOKUP(B60,'X4'!$B:$AZ,9,FALSE)),(IF($X$1=5,(VLOOKUP(B60,'X5'!$B:$AZ,9,FALSE)),(VLOOKUP(B60,'X6'!$B:$AZ,9,FALSE)))))))))))))=TRUE," ",((IF($X$1=1,(VLOOKUP(B60,'X1'!$B:$AZ,9,FALSE)),(IF($X$1=2,(VLOOKUP(B60,'X2'!$B:$AZ,9,FALSE)),(IF($X$1=3,(VLOOKUP(B60,'X3'!$B:$AZ,9,FALSE)),(IF($X$1=4,(VLOOKUP(B60,'X4'!$B:$AZ,9,FALSE)),(IF($X$1=5,(VLOOKUP(B60,'X5'!$B:$AZ,9,FALSE)),(VLOOKUP(B60,'X6'!$B:$AZ,9,FALSE))))))))))))))</f>
        <v>3.6192739844425237</v>
      </c>
      <c r="M60" s="140">
        <f>IF(ISERROR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=TRUE," ",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)</f>
        <v>5.9292035398230087</v>
      </c>
      <c r="N60" s="141">
        <f>IF(ISERROR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=TRUE," ",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)</f>
        <v>-41.724008401514354</v>
      </c>
      <c r="O60" s="140">
        <f>IF(ISERROR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=TRUE," ",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)</f>
        <v>1.1804798438351187</v>
      </c>
      <c r="P60" s="140">
        <f>IF(ISERROR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=TRUE," ",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)</f>
        <v>2.0565968048086045</v>
      </c>
      <c r="Q60" s="141">
        <f>IF(ISERROR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=TRUE," ",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)</f>
        <v>-76.681471440597335</v>
      </c>
      <c r="R60" s="141">
        <f>IF(ISERROR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=TRUE," ",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)</f>
        <v>6.6865671641791051</v>
      </c>
      <c r="S60" s="141">
        <f>IF(ISERROR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=TRUE," ",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)</f>
        <v>-26.432291666666657</v>
      </c>
      <c r="V60" s="46"/>
      <c r="W60" s="46">
        <f t="shared" si="15"/>
        <v>17</v>
      </c>
      <c r="X60" s="46"/>
      <c r="Y60" s="134">
        <f t="shared" si="16"/>
        <v>0</v>
      </c>
      <c r="Z60" s="107" t="s">
        <v>162</v>
      </c>
      <c r="AB60" s="42">
        <f t="shared" si="13"/>
        <v>1</v>
      </c>
      <c r="AC60" s="42">
        <f t="shared" si="17"/>
        <v>16</v>
      </c>
      <c r="AD60" s="126" t="str">
        <f>(IF((OR($AD$44=$AC$26,$AD$44=$AC$32,$AD$44=$AC$14,$AD$44=$AC$20,$AD$44=$AC$2,$AD$44=$AC$8))=TRUE,(Alf!F20),IF((OR($AD$44=$AC$27,$AD$44=$AC$33,$AD$44=$AC$15,$AD$44=$AC$21,$AD$44=$AC$3,$AD$44=$AC$9))=TRUE,(Alf!F60),IF(OR($AD$44=$AC$28,$AD$44=$AC$34,$AD$44=$AC$16,$AD$44=$AC$22,$AD$44=$AC$4,$AD$44=$AC$10)=TRUE,(Alf!F99),IF((OR($AD$44=$AC$29,$AD$44=$AC$35,$AD$44=$AC$17,$AD$44=$AC$23,$AD$44=$AC$5,$AD$44=$AC$11))=TRUE,(Alf!F137),IF((OR($AD$44=$AC$30,$AD$44=$AC$36,$AD$44=$AC$18,$AD$44=$AC$24,$AD$44=$AC$6,$AD$44=$AC$12))=TRUE,(Alf!F175),IF((OR($AD$44=$AC$31,$AD$44=$AC$37,$AD$44=$AC$19,$AD$44=$AC$25,$AD$44=$AC$7,$AD$44=$AC$13))=TRUE,(Alf!F214),"B")))))))</f>
        <v>TTKOM TI Equity</v>
      </c>
      <c r="AE60" s="127">
        <f t="shared" si="14"/>
        <v>8.4880952380952372</v>
      </c>
      <c r="AF60" s="128">
        <f>IF(ISERROR(((VLOOKUP(AD60,'X1'!$B:$AO,6,FALSE))/(VLOOKUP(AD60,'X1'!$B:$AO,7,FALSE))-1))=TRUE," ",(((VLOOKUP(AD60,'X1'!$B:$AO,6,FALSE))/(VLOOKUP(AD60,'X1'!$B:$AO,7,FALSE))-1)))</f>
        <v>0.11309528350830078</v>
      </c>
      <c r="AG60" s="128">
        <f>IF(ISERROR((((VLOOKUP(AD60,'X1'!$B:$G,2,FALSE))-(VLOOKUP(AD60,'X1'!$B:$G,3,FALSE)))*100)/(VLOOKUP(AD60,'X1'!$B:$G,5,FALSE)))=TRUE," ",((((VLOOKUP(AD60,'X1'!$B:$G,2,FALSE))-(VLOOKUP(AD60,'X1'!$B:$G,3,FALSE)))*100)/(VLOOKUP(AD60,'X1'!$B:$G,5,FALSE))))</f>
        <v>80.952380952380949</v>
      </c>
      <c r="AH60" s="128">
        <f>IF(ISERROR(((VLOOKUP(AD60,'X1'!$B:$AZ,42,FALSE))))=TRUE," ",(((VLOOKUP(AD60,'X1'!$B:$AZ,42,FALSE)))))</f>
        <v>-99.488471676084103</v>
      </c>
      <c r="AI60" s="128">
        <f>IF(ISERROR(((VLOOKUP(AD60,'X1'!$B:$AZ,43,FALSE))))=TRUE," ",(((VLOOKUP(AD60,'X1'!$B:$AZ,43,FALSE)))))</f>
        <v>19.309029833781889</v>
      </c>
      <c r="AJ60" s="128">
        <f>IF(ISERROR(((VLOOKUP(AD60,'X1'!$B:$AZ,15,FALSE))))=TRUE," ",(((VLOOKUP(AD60,'X1'!$B:$AZ,15,FALSE)))))</f>
        <v>8.4880952380952372</v>
      </c>
      <c r="AK60" s="128">
        <f>IF(ISERROR(((VLOOKUP(AD60,'X1'!$B:$AZ,14,FALSE))))=TRUE," ",(((VLOOKUP(AD60,'X1'!$B:$AZ,14,FALSE)))))</f>
        <v>48.11046511627908</v>
      </c>
      <c r="AL60" s="128" t="str">
        <f ca="1">IF(ISERROR(((VLOOKUP(AD60,'X2'!$B:$AO,6,FALSE))/(VLOOKUP(AD60,'X2'!$B:$AO,7,FALSE))-1))=TRUE," ",(((VLOOKUP(AD60,'X2'!$B:$AO,6,FALSE))/(VLOOKUP(AD60,'X2'!$B:$AO,7,FALSE))-1)))</f>
        <v xml:space="preserve"> </v>
      </c>
      <c r="AM60" s="128" t="str">
        <f ca="1">IF(ISERROR((((VLOOKUP(AD60,'X2'!$B:$G,2,FALSE))-(VLOOKUP(AD60,'X2'!$B:$G,3,FALSE)))*100)/(VLOOKUP(AD60,'X2'!$B:$G,5,FALSE)))=TRUE," ",((((VLOOKUP(AD60,'X2'!$B:$G,2,FALSE))-(VLOOKUP(AD60,'X2'!$B:$G,3,FALSE)))*100)/(VLOOKUP(AD60,'X2'!$B:$G,5,FALSE))))</f>
        <v xml:space="preserve"> </v>
      </c>
      <c r="AN60" s="128" t="str">
        <f ca="1">IF(ISERROR(((VLOOKUP(AD60,'X2'!$B:$AZ,42,FALSE))))=TRUE," ",(((VLOOKUP(AD60,'X2'!$B:$AZ,42,FALSE)))))</f>
        <v xml:space="preserve"> </v>
      </c>
      <c r="AO60" s="128" t="str">
        <f ca="1">IF(ISERROR(((VLOOKUP(AD60,'X2'!$B:$AZ,43,FALSE))))=TRUE," ",(((VLOOKUP(AD60,'X2'!$B:$AZ,43,FALSE)))))</f>
        <v xml:space="preserve"> </v>
      </c>
      <c r="AP60" s="128" t="str">
        <f ca="1">IF(ISERROR(((VLOOKUP(AD60,'X2'!$B:$AZ,15,FALSE))))=TRUE," ",(((VLOOKUP(AD60,'X2'!$B:$AZ,15,FALSE)))))</f>
        <v xml:space="preserve"> </v>
      </c>
      <c r="AQ60" s="128" t="str">
        <f ca="1">IF(ISERROR(((VLOOKUP(AD60,'X2'!$B:$AZ,14,FALSE))))=TRUE," ",(((VLOOKUP(AD60,'X2'!$B:$AZ,14,FALSE)))))</f>
        <v xml:space="preserve"> </v>
      </c>
      <c r="AR60" s="128" t="str">
        <f ca="1">IF(ISERROR(((VLOOKUP(AD60,'X3'!$B:$AO,6,FALSE))/(VLOOKUP(AD60,'X3'!$B:$AO,7,FALSE))-1))=TRUE," ",(((VLOOKUP(AD60,'X3'!$B:$AO,6,FALSE))/(VLOOKUP(AD60,'X3'!$B:$AO,7,FALSE))-1)))</f>
        <v xml:space="preserve"> </v>
      </c>
      <c r="AS60" s="128" t="str">
        <f ca="1">IF(ISERROR((((VLOOKUP(AD60,'X3'!$B:$G,2,FALSE))-(VLOOKUP(AD60,'X3'!$B:$G,3,FALSE)))*100)/(VLOOKUP(AD60,'X3'!$B:$G,5,FALSE)))=TRUE," ",((((VLOOKUP(AD60,'X3'!$B:$G,2,FALSE))-(VLOOKUP(AD60,'X3'!$B:$G,3,FALSE)))*100)/(VLOOKUP(AD60,'X3'!$B:$G,5,FALSE))))</f>
        <v xml:space="preserve"> </v>
      </c>
      <c r="AT60" s="128" t="str">
        <f ca="1">IF(ISERROR(((VLOOKUP(AD60,'X3'!$B:$AZ,42,FALSE))))=TRUE," ",(((VLOOKUP(AD60,'X3'!$B:$AZ,42,FALSE)))))</f>
        <v xml:space="preserve"> </v>
      </c>
      <c r="AU60" s="128" t="str">
        <f ca="1">IF(ISERROR(((VLOOKUP(AD60,'X3'!$B:$AZ,43,FALSE))))=TRUE," ",(((VLOOKUP(AD60,'X3'!$B:$AZ,43,FALSE)))))</f>
        <v xml:space="preserve"> </v>
      </c>
      <c r="AV60" s="128" t="str">
        <f ca="1">IF(ISERROR(((VLOOKUP(AD60,'X3'!$B:$AZ,15,FALSE))))=TRUE," ",(((VLOOKUP(AD60,'X3'!$B:$AZ,15,FALSE)))))</f>
        <v xml:space="preserve"> </v>
      </c>
      <c r="AW60" s="128" t="str">
        <f ca="1">IF(ISERROR(((VLOOKUP(AD60,'X3'!$B:$AZ,14,FALSE))))=TRUE," ",(((VLOOKUP(AD60,'X3'!$B:$AZ,14,FALSE)))))</f>
        <v xml:space="preserve"> </v>
      </c>
      <c r="AX60" s="128" t="str">
        <f ca="1">IF(ISERROR(((VLOOKUP(AD60,'X4'!$B:$AO,6,FALSE))/(VLOOKUP(AD60,'X4'!$B:$AO,7,FALSE))-1))=TRUE," ",(((VLOOKUP(AD60,'X4'!$B:$AO,6,FALSE))/(VLOOKUP(AD60,'X4'!$B:$AO,7,FALSE))-1)))</f>
        <v xml:space="preserve"> </v>
      </c>
      <c r="AY60" s="128" t="str">
        <f ca="1">IF(ISERROR((((VLOOKUP(AD60,'X4'!$B:$G,2,FALSE))-(VLOOKUP(AD60,'X4'!$B:$G,3,FALSE)))*100)/(VLOOKUP(AD60,'X4'!$B:$G,5,FALSE)))=TRUE," ",((((VLOOKUP(AD60,'X4'!$B:$G,2,FALSE))-(VLOOKUP(AD60,'X4'!$B:$G,3,FALSE)))*100)/(VLOOKUP(AD60,'X4'!$B:$G,5,FALSE))))</f>
        <v xml:space="preserve"> </v>
      </c>
      <c r="AZ60" s="128" t="str">
        <f ca="1">IF(ISERROR(((VLOOKUP(AD60,'X4'!$B:$AZ,42,FALSE))))=TRUE," ",(((VLOOKUP(AD60,'X4'!$B:$AZ,42,FALSE)))))</f>
        <v xml:space="preserve"> </v>
      </c>
      <c r="BA60" s="128" t="str">
        <f ca="1">IF(ISERROR(((VLOOKUP(AD60,'X4'!$B:$AZ,43,FALSE))))=TRUE," ",(((VLOOKUP(AD60,'X4'!$B:$AZ,43,FALSE)))))</f>
        <v xml:space="preserve"> </v>
      </c>
      <c r="BB60" s="128" t="str">
        <f ca="1">IF(ISERROR(((VLOOKUP(AD60,'X4'!$B:$AZ,15,FALSE))))=TRUE," ",(((VLOOKUP(AD60,'X4'!$B:$AZ,15,FALSE)))))</f>
        <v xml:space="preserve"> </v>
      </c>
      <c r="BC60" s="128" t="str">
        <f ca="1">IF(ISERROR(((VLOOKUP(AD60,'X4'!$B:$AZ,14,FALSE))))=TRUE," ",(((VLOOKUP(AD60,'X4'!$B:$AZ,14,FALSE)))))</f>
        <v xml:space="preserve"> </v>
      </c>
      <c r="BD60" s="128" t="str">
        <f ca="1">IF(ISERROR(((VLOOKUP(AD60,'X5'!$B:$AO,6,FALSE))/(VLOOKUP(AD60,'X5'!$B:$AO,7,FALSE))-1))=TRUE," ",(((VLOOKUP(AD60,'X5'!$B:$AO,6,FALSE))/(VLOOKUP(AD60,'X5'!$B:$AO,7,FALSE))-1)))</f>
        <v xml:space="preserve"> </v>
      </c>
      <c r="BE60" s="128" t="str">
        <f ca="1">IF(ISERROR((((VLOOKUP(AD60,'X5'!$B:$G,2,FALSE))-(VLOOKUP(AD60,'X5'!$B:$G,3,FALSE)))*100)/(VLOOKUP(AD60,'X5'!$B:$G,5,FALSE)))=TRUE," ",((((VLOOKUP(AD60,'X5'!$B:$G,2,FALSE))-(VLOOKUP(AD60,'X5'!$B:$G,3,FALSE)))*100)/(VLOOKUP(AD60,'X5'!$B:$G,5,FALSE))))</f>
        <v xml:space="preserve"> </v>
      </c>
      <c r="BF60" s="128" t="str">
        <f ca="1">IF(ISERROR(((VLOOKUP(AD60,'X5'!$B:$AZ,42,FALSE))))=TRUE," ",(((VLOOKUP(AD60,'X5'!$B:$AZ,42,FALSE)))))</f>
        <v xml:space="preserve"> </v>
      </c>
      <c r="BG60" s="128" t="str">
        <f ca="1">IF(ISERROR(((VLOOKUP(AD60,'X5'!$B:$AZ,43,FALSE))))=TRUE," ",(((VLOOKUP(AD60,'X5'!$B:$AZ,43,FALSE)))))</f>
        <v xml:space="preserve"> </v>
      </c>
      <c r="BH60" s="128" t="str">
        <f ca="1">IF(ISERROR(((VLOOKUP(AD60,'X5'!$B:$AZ,15,FALSE))))=TRUE," ",(((VLOOKUP(AD60,'X5'!$B:$AZ,15,FALSE)))))</f>
        <v xml:space="preserve"> </v>
      </c>
      <c r="BI60" s="128" t="str">
        <f ca="1">IF(ISERROR(((VLOOKUP(AD60,'X5'!$B:$AZ,14,FALSE))))=TRUE," ",(((VLOOKUP(AD60,'X5'!$B:$AZ,14,FALSE)))))</f>
        <v xml:space="preserve"> </v>
      </c>
      <c r="BJ60" s="128" t="str">
        <f ca="1">IF(ISERROR(((VLOOKUP(AD60,'X6'!$B:$AO,6,FALSE))/(VLOOKUP(AD60,'X6'!$B:$AO,7,FALSE))-1))=TRUE," ",(((VLOOKUP(AD60,'X6'!$B:$AO,6,FALSE))/(VLOOKUP(AD60,'X6'!$B:$AO,7,FALSE))-1)))</f>
        <v xml:space="preserve"> </v>
      </c>
      <c r="BK60" s="128" t="str">
        <f ca="1">IF(ISERROR((((VLOOKUP(AD60,'X6'!$B:$G,2,FALSE))-(VLOOKUP(AD60,'X6'!$B:$G,3,FALSE)))*100)/(VLOOKUP(AD60,'X6'!$B:$G,5,FALSE)))=TRUE," ",((((VLOOKUP(AD60,'X6'!$B:$G,2,FALSE))-(VLOOKUP(AD60,'X6'!$B:$G,3,FALSE)))*100)/(VLOOKUP(AD60,'X6'!$B:$G,5,FALSE))))</f>
        <v xml:space="preserve"> </v>
      </c>
      <c r="BL60" s="128" t="str">
        <f ca="1">IF(ISERROR(((VLOOKUP(AD60,'X6'!$B:$AZ,42,FALSE))))=TRUE," ",(((VLOOKUP(AD60,'X6'!$B:$AZ,42,FALSE)))))</f>
        <v xml:space="preserve"> </v>
      </c>
      <c r="BM60" s="128" t="str">
        <f ca="1">IF(ISERROR(((VLOOKUP(AD60,'X6'!$B:$AZ,43,FALSE))))=TRUE," ",(((VLOOKUP(AD60,'X6'!$B:$AZ,43,FALSE)))))</f>
        <v xml:space="preserve"> </v>
      </c>
      <c r="BN60" s="128" t="str">
        <f ca="1">IF(ISERROR(((VLOOKUP(AD60,'X6'!$B:$AZ,15,FALSE))))=TRUE," ",(((VLOOKUP(AD60,'X6'!$B:$AZ,15,FALSE)))))</f>
        <v xml:space="preserve"> </v>
      </c>
      <c r="BO60" s="128" t="str">
        <f ca="1">IF(ISERROR(((VLOOKUP(AD60,'X6'!$B:$AZ,14,FALSE))))=TRUE," ",(((VLOOKUP(AD60,'X6'!$B:$AZ,14,FALSE)))))</f>
        <v xml:space="preserve"> </v>
      </c>
    </row>
    <row r="61" spans="1:67" ht="14.1" customHeight="1" x14ac:dyDescent="0.2">
      <c r="A61" s="180">
        <f t="shared" si="18"/>
        <v>14</v>
      </c>
      <c r="B61" s="137" t="str">
        <f>IF($U$16=1,(VLOOKUP(A61,$AC$44:$AH$80,2,FALSE)),IF((IF($X$1=1,'X1'!B20,(IF($X$1=2,'X2'!B20,(IF($X$1=3,'X3'!B20,(IF($X$1=4,'X4'!B20,(IF($X$1=5,'X5'!B20,'X6'!B20))))))))))="","",(IF($X$1=1,'X1'!B20,(IF($X$1=2,'X2'!B20,(IF($X$1=3,'X3'!B20,(IF($X$1=4,'X4'!B20,(IF($X$1=5,'X5'!B20,'X6'!B20))))))))))))</f>
        <v>TOASO TI Equity</v>
      </c>
      <c r="C61" s="137" t="str">
        <f>IF(ISERROR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=TRUE," ",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)</f>
        <v>Tofas Turk Otomobil Fabrikasi</v>
      </c>
      <c r="D61" s="137" t="str">
        <f>IF(ISERROR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=TRUE," ",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)</f>
        <v>Consumer Discretionary</v>
      </c>
      <c r="E61" s="138">
        <f>IF(ISERROR(((IF($X$1=1,(VLOOKUP(B61,'X1'!$B:$AP,7,FALSE)),(IF($X$1=2,(VLOOKUP(B61,'X2'!$B:$AP,7,FALSE)),(IF($X$1=3,(VLOOKUP(B61,'X3'!$B:$AP,7,FALSE)),(IF($X$1=4,(VLOOKUP(B61,'X4'!$B:$AP,7,FALSE)),(IF($X$1=5,(VLOOKUP(B61,'X5'!$B:$AP,7,FALSE)),(VLOOKUP(B61,'X6'!$B:$AP,7,FALSE))))))))))))))=TRUE," ",(((IF($X$1=1,(VLOOKUP(B61,'X1'!$B:$AP,7,FALSE)),(IF($X$1=2,(VLOOKUP(B61,'X2'!$B:$AP,7,FALSE)),(IF($X$1=3,(VLOOKUP(B61,'X3'!$B:$AP,7,FALSE)),(IF($X$1=4,(VLOOKUP(B61,'X4'!$B:$AP,7,FALSE)),(IF($X$1=5,(VLOOKUP(B61,'X5'!$B:$AP,7,FALSE)),(VLOOKUP(B61,'X6'!$B:$AP,7,FALSE)))))))))))))))</f>
        <v>25.92</v>
      </c>
      <c r="F61" s="138">
        <f>IF(ISERROR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=TRUE," ",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)</f>
        <v>32.25</v>
      </c>
      <c r="G61" s="138">
        <f>IF(ISERROR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=TRUE," ",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)</f>
        <v>24.42129629629628</v>
      </c>
      <c r="H61" s="138">
        <f>IF(ISERROR((IF($X$1=1,(VLOOKUP(B61,'X1'!$B:$AZ,8,FALSE)),(IF($X$1=2,(VLOOKUP(B61,'X2'!$B:$AZ,8,FALSE)),(IF($X$1=3,(VLOOKUP(B61,'X3'!$B:$AZ,8,FALSE)),(IF($X$1=4,(VLOOKUP(B61,'X4'!$B:$AZ,8,FALSE)),(IF($X$1=5,(VLOOKUP(B61,'X5'!$B:$AZ,8,FALSE)),(VLOOKUP(B61,'X6'!$B:$AZ,8,FALSE)))))))))))))=TRUE," ",((IF($X$1=1,(VLOOKUP(B61,'X1'!$B:$AZ,8,FALSE)),(IF($X$1=2,(VLOOKUP(B61,'X2'!$B:$AZ,8,FALSE)),(IF($X$1=3,(VLOOKUP(B61,'X3'!$B:$AZ,8,FALSE)),(IF($X$1=4,(VLOOKUP(B61,'X4'!$B:$AZ,8,FALSE)),(IF($X$1=5,(VLOOKUP(B61,'X5'!$B:$AZ,8,FALSE)),(VLOOKUP(B61,'X6'!$B:$AZ,8,FALSE))))))))))))))</f>
        <v>2114.6064774634765</v>
      </c>
      <c r="I61" s="139">
        <f>IF(ISERROR((IF($X$1=1,(VLOOKUP(B61,'X1'!$B:$AZ,2,FALSE)),(IF($X$1=2,(VLOOKUP(B61,'X2'!$B:$AZ,2,FALSE)),(IF($X$1=3,(VLOOKUP(B61,'X3'!$B:$AZ,2,FALSE)),(IF($X$1=4,(VLOOKUP(B61,'X4'!$B:$AZ,2,FALSE)),(IF($X$1=5,(VLOOKUP(B61,'X5'!$B:$AZ,2,FALSE)),(VLOOKUP(B61,'X6'!$B:$AZ,2,FALSE)))))))))))))=TRUE," ",((IF($X$1=1,(VLOOKUP(B61,'X1'!$B:$AZ,2,FALSE)),(IF($X$1=2,(VLOOKUP(B61,'X2'!$B:$AZ,2,FALSE)),(IF($X$1=3,(VLOOKUP(B61,'X3'!$B:$AZ,2,FALSE)),(IF($X$1=4,(VLOOKUP(B61,'X4'!$B:$AZ,2,FALSE)),(IF($X$1=5,(VLOOKUP(B61,'X5'!$B:$AZ,2,FALSE)),(VLOOKUP(B61,'X6'!$B:$AZ,2,FALSE))))))))))))))</f>
        <v>19</v>
      </c>
      <c r="J61" s="139">
        <f>IF(ISERROR((IF($X$1=1,(VLOOKUP(B61,'X1'!$B:$AZ,3,FALSE)),(IF($X$1=2,(VLOOKUP(B61,'X2'!$B:$AZ,3,FALSE)),(IF($X$1=3,(VLOOKUP(B61,'X3'!$B:$AZ,3,FALSE)),(IF($X$1=4,(VLOOKUP(B61,'X4'!$B:$AZ,3,FALSE)),(IF($X$1=5,(VLOOKUP(B61,'X5'!$B:$AZ,3,FALSE)),(VLOOKUP(B61,'X6'!$B:$AZ,3,FALSE)))))))))))))=TRUE," ",((IF($X$1=1,(VLOOKUP(B61,'X1'!$B:$AZ,3,FALSE)),(IF($X$1=2,(VLOOKUP(B61,'X2'!$B:$AZ,3,FALSE)),(IF($X$1=3,(VLOOKUP(B61,'X3'!$B:$AZ,3,FALSE)),(IF($X$1=4,(VLOOKUP(B61,'X4'!$B:$AZ,3,FALSE)),(IF($X$1=5,(VLOOKUP(B61,'X5'!$B:$AZ,3,FALSE)),(VLOOKUP(B61,'X6'!$B:$AZ,3,FALSE))))))))))))))</f>
        <v>0</v>
      </c>
      <c r="K61" s="139">
        <f>IF(ISERROR((IF($X$1=1,(VLOOKUP(B61,'X1'!$B:$AZ,5,FALSE)),(IF($X$1=2,(VLOOKUP(B61,'X2'!$B:$AZ,5,FALSE)),(IF($X$1=3,(VLOOKUP(B61,'X3'!$B:$AZ,5,FALSE)),(IF($X$1=4,(VLOOKUP(B61,'X4'!$B:$AZ,5,FALSE)),(IF($X$1=5,(VLOOKUP(B61,'X5'!$B:$AZ,5,FALSE)),(VLOOKUP(B61,'X6'!$B:$AZ,5,FALSE)))))))))))))=TRUE," ",((IF($X$1=1,(VLOOKUP(B61,'X1'!$B:$AZ,5,FALSE)),(IF($X$1=2,(VLOOKUP(B61,'X2'!$B:$AZ,5,FALSE)),(IF($X$1=3,(VLOOKUP(B61,'X3'!$B:$AZ,5,FALSE)),(IF($X$1=4,(VLOOKUP(B61,'X4'!$B:$AZ,5,FALSE)),(IF($X$1=5,(VLOOKUP(B61,'X5'!$B:$AZ,5,FALSE)),(VLOOKUP(B61,'X6'!$B:$AZ,5,FALSE))))))))))))))</f>
        <v>24</v>
      </c>
      <c r="L61" s="140">
        <f>IF(ISERROR((IF($X$1=1,(VLOOKUP(B61,'X1'!$B:$AZ,9,FALSE)),(IF($X$1=2,(VLOOKUP(B61,'X2'!$B:$AZ,9,FALSE)),(IF($X$1=3,(VLOOKUP(B61,'X3'!$B:$AZ,9,FALSE)),(IF($X$1=4,(VLOOKUP(B61,'X4'!$B:$AZ,9,FALSE)),(IF($X$1=5,(VLOOKUP(B61,'X5'!$B:$AZ,9,FALSE)),(VLOOKUP(B61,'X6'!$B:$AZ,9,FALSE)))))))))))))=TRUE," ",((IF($X$1=1,(VLOOKUP(B61,'X1'!$B:$AZ,9,FALSE)),(IF($X$1=2,(VLOOKUP(B61,'X2'!$B:$AZ,9,FALSE)),(IF($X$1=3,(VLOOKUP(B61,'X3'!$B:$AZ,9,FALSE)),(IF($X$1=4,(VLOOKUP(B61,'X4'!$B:$AZ,9,FALSE)),(IF($X$1=5,(VLOOKUP(B61,'X5'!$B:$AZ,9,FALSE)),(VLOOKUP(B61,'X6'!$B:$AZ,9,FALSE))))))))))))))</f>
        <v>8.941014142807866</v>
      </c>
      <c r="M61" s="140">
        <f>IF(ISERROR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=TRUE," ",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)</f>
        <v>7.8474114441416898</v>
      </c>
      <c r="N61" s="141">
        <f>IF(ISERROR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=TRUE," ",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)</f>
        <v>43.964360617055974</v>
      </c>
      <c r="O61" s="140">
        <f>IF(ISERROR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=TRUE," ",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)</f>
        <v>5.6053415379815199</v>
      </c>
      <c r="P61" s="140">
        <f>IF(ISERROR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=TRUE," ",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)</f>
        <v>5.0244056006421118</v>
      </c>
      <c r="Q61" s="141">
        <f>IF(ISERROR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=TRUE," ",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)</f>
        <v>10.724734031870952</v>
      </c>
      <c r="R61" s="141">
        <f>IF(ISERROR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=TRUE," ",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)</f>
        <v>6.9367283950617287</v>
      </c>
      <c r="S61" s="141">
        <f>IF(ISERROR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=TRUE," ",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)</f>
        <v>11.474856564292942</v>
      </c>
      <c r="V61" s="46"/>
      <c r="W61" s="46">
        <f t="shared" si="15"/>
        <v>18</v>
      </c>
      <c r="X61" s="46"/>
      <c r="Y61" s="134">
        <f t="shared" si="16"/>
        <v>0</v>
      </c>
      <c r="Z61" s="107" t="s">
        <v>162</v>
      </c>
      <c r="AB61" s="42">
        <f t="shared" si="13"/>
        <v>1</v>
      </c>
      <c r="AC61" s="42">
        <f t="shared" si="17"/>
        <v>17</v>
      </c>
      <c r="AD61" s="126" t="str">
        <f>(IF((OR($AD$44=$AC$26,$AD$44=$AC$32,$AD$44=$AC$14,$AD$44=$AC$20,$AD$44=$AC$2,$AD$44=$AC$8))=TRUE,(Alf!F21),IF((OR($AD$44=$AC$27,$AD$44=$AC$33,$AD$44=$AC$15,$AD$44=$AC$21,$AD$44=$AC$3,$AD$44=$AC$9))=TRUE,(Alf!F61),IF(OR($AD$44=$AC$28,$AD$44=$AC$34,$AD$44=$AC$16,$AD$44=$AC$22,$AD$44=$AC$4,$AD$44=$AC$10)=TRUE,(Alf!F100),IF((OR($AD$44=$AC$29,$AD$44=$AC$35,$AD$44=$AC$17,$AD$44=$AC$23,$AD$44=$AC$5,$AD$44=$AC$11))=TRUE,(Alf!F138),IF((OR($AD$44=$AC$30,$AD$44=$AC$36,$AD$44=$AC$18,$AD$44=$AC$24,$AD$44=$AC$6,$AD$44=$AC$12))=TRUE,(Alf!F176),IF((OR($AD$44=$AC$31,$AD$44=$AC$37,$AD$44=$AC$19,$AD$44=$AC$25,$AD$44=$AC$7,$AD$44=$AC$13))=TRUE,(Alf!F215),"B")))))))</f>
        <v>TTRAK TI Equity</v>
      </c>
      <c r="AE61" s="127">
        <f t="shared" si="14"/>
        <v>5.9788617886178859</v>
      </c>
      <c r="AF61" s="128">
        <f>IF(ISERROR(((VLOOKUP(AD61,'X1'!$B:$AO,6,FALSE))/(VLOOKUP(AD61,'X1'!$B:$AO,7,FALSE))-1))=TRUE," ",(((VLOOKUP(AD61,'X1'!$B:$AO,6,FALSE))/(VLOOKUP(AD61,'X1'!$B:$AO,7,FALSE))-1)))</f>
        <v>0.11788617886178865</v>
      </c>
      <c r="AG61" s="128">
        <f>IF(ISERROR((((VLOOKUP(AD61,'X1'!$B:$G,2,FALSE))-(VLOOKUP(AD61,'X1'!$B:$G,3,FALSE)))*100)/(VLOOKUP(AD61,'X1'!$B:$G,5,FALSE)))=TRUE," ",((((VLOOKUP(AD61,'X1'!$B:$G,2,FALSE))-(VLOOKUP(AD61,'X1'!$B:$G,3,FALSE)))*100)/(VLOOKUP(AD61,'X1'!$B:$G,5,FALSE))))</f>
        <v>83.333333333333329</v>
      </c>
      <c r="AH61" s="128">
        <f>IF(ISERROR(((VLOOKUP(AD61,'X1'!$B:$AZ,42,FALSE))))=TRUE," ",(((VLOOKUP(AD61,'X1'!$B:$AZ,42,FALSE)))))</f>
        <v>-434.69034785287965</v>
      </c>
      <c r="AI61" s="128">
        <f>IF(ISERROR(((VLOOKUP(AD61,'X1'!$B:$AZ,43,FALSE))))=TRUE," ",(((VLOOKUP(AD61,'X1'!$B:$AZ,43,FALSE)))))</f>
        <v>-114.49983791186469</v>
      </c>
      <c r="AJ61" s="128">
        <f>IF(ISERROR(((VLOOKUP(AD61,'X1'!$B:$AZ,15,FALSE))))=TRUE," ",(((VLOOKUP(AD61,'X1'!$B:$AZ,15,FALSE)))))</f>
        <v>5.9788617886178859</v>
      </c>
      <c r="AK61" s="128">
        <f>IF(ISERROR(((VLOOKUP(AD61,'X1'!$B:$AZ,14,FALSE))))=TRUE," ",(((VLOOKUP(AD61,'X1'!$B:$AZ,14,FALSE)))))</f>
        <v>93.371483071053873</v>
      </c>
      <c r="AL61" s="128" t="str">
        <f ca="1">IF(ISERROR(((VLOOKUP(AD61,'X2'!$B:$AO,6,FALSE))/(VLOOKUP(AD61,'X2'!$B:$AO,7,FALSE))-1))=TRUE," ",(((VLOOKUP(AD61,'X2'!$B:$AO,6,FALSE))/(VLOOKUP(AD61,'X2'!$B:$AO,7,FALSE))-1)))</f>
        <v xml:space="preserve"> </v>
      </c>
      <c r="AM61" s="128" t="str">
        <f ca="1">IF(ISERROR((((VLOOKUP(AD61,'X2'!$B:$G,2,FALSE))-(VLOOKUP(AD61,'X2'!$B:$G,3,FALSE)))*100)/(VLOOKUP(AD61,'X2'!$B:$G,5,FALSE)))=TRUE," ",((((VLOOKUP(AD61,'X2'!$B:$G,2,FALSE))-(VLOOKUP(AD61,'X2'!$B:$G,3,FALSE)))*100)/(VLOOKUP(AD61,'X2'!$B:$G,5,FALSE))))</f>
        <v xml:space="preserve"> </v>
      </c>
      <c r="AN61" s="128" t="str">
        <f ca="1">IF(ISERROR(((VLOOKUP(AD61,'X2'!$B:$AZ,42,FALSE))))=TRUE," ",(((VLOOKUP(AD61,'X2'!$B:$AZ,42,FALSE)))))</f>
        <v xml:space="preserve"> </v>
      </c>
      <c r="AO61" s="128" t="str">
        <f ca="1">IF(ISERROR(((VLOOKUP(AD61,'X2'!$B:$AZ,43,FALSE))))=TRUE," ",(((VLOOKUP(AD61,'X2'!$B:$AZ,43,FALSE)))))</f>
        <v xml:space="preserve"> </v>
      </c>
      <c r="AP61" s="128" t="str">
        <f ca="1">IF(ISERROR(((VLOOKUP(AD61,'X2'!$B:$AZ,15,FALSE))))=TRUE," ",(((VLOOKUP(AD61,'X2'!$B:$AZ,15,FALSE)))))</f>
        <v xml:space="preserve"> </v>
      </c>
      <c r="AQ61" s="128" t="str">
        <f ca="1">IF(ISERROR(((VLOOKUP(AD61,'X2'!$B:$AZ,14,FALSE))))=TRUE," ",(((VLOOKUP(AD61,'X2'!$B:$AZ,14,FALSE)))))</f>
        <v xml:space="preserve"> </v>
      </c>
      <c r="AR61" s="128" t="str">
        <f ca="1">IF(ISERROR(((VLOOKUP(AD61,'X3'!$B:$AO,6,FALSE))/(VLOOKUP(AD61,'X3'!$B:$AO,7,FALSE))-1))=TRUE," ",(((VLOOKUP(AD61,'X3'!$B:$AO,6,FALSE))/(VLOOKUP(AD61,'X3'!$B:$AO,7,FALSE))-1)))</f>
        <v xml:space="preserve"> </v>
      </c>
      <c r="AS61" s="128" t="str">
        <f ca="1">IF(ISERROR((((VLOOKUP(AD61,'X3'!$B:$G,2,FALSE))-(VLOOKUP(AD61,'X3'!$B:$G,3,FALSE)))*100)/(VLOOKUP(AD61,'X3'!$B:$G,5,FALSE)))=TRUE," ",((((VLOOKUP(AD61,'X3'!$B:$G,2,FALSE))-(VLOOKUP(AD61,'X3'!$B:$G,3,FALSE)))*100)/(VLOOKUP(AD61,'X3'!$B:$G,5,FALSE))))</f>
        <v xml:space="preserve"> </v>
      </c>
      <c r="AT61" s="128" t="str">
        <f ca="1">IF(ISERROR(((VLOOKUP(AD61,'X3'!$B:$AZ,42,FALSE))))=TRUE," ",(((VLOOKUP(AD61,'X3'!$B:$AZ,42,FALSE)))))</f>
        <v xml:space="preserve"> </v>
      </c>
      <c r="AU61" s="128" t="str">
        <f ca="1">IF(ISERROR(((VLOOKUP(AD61,'X3'!$B:$AZ,43,FALSE))))=TRUE," ",(((VLOOKUP(AD61,'X3'!$B:$AZ,43,FALSE)))))</f>
        <v xml:space="preserve"> </v>
      </c>
      <c r="AV61" s="128" t="str">
        <f ca="1">IF(ISERROR(((VLOOKUP(AD61,'X3'!$B:$AZ,15,FALSE))))=TRUE," ",(((VLOOKUP(AD61,'X3'!$B:$AZ,15,FALSE)))))</f>
        <v xml:space="preserve"> </v>
      </c>
      <c r="AW61" s="128" t="str">
        <f ca="1">IF(ISERROR(((VLOOKUP(AD61,'X3'!$B:$AZ,14,FALSE))))=TRUE," ",(((VLOOKUP(AD61,'X3'!$B:$AZ,14,FALSE)))))</f>
        <v xml:space="preserve"> </v>
      </c>
      <c r="AX61" s="128" t="str">
        <f ca="1">IF(ISERROR(((VLOOKUP(AD61,'X4'!$B:$AO,6,FALSE))/(VLOOKUP(AD61,'X4'!$B:$AO,7,FALSE))-1))=TRUE," ",(((VLOOKUP(AD61,'X4'!$B:$AO,6,FALSE))/(VLOOKUP(AD61,'X4'!$B:$AO,7,FALSE))-1)))</f>
        <v xml:space="preserve"> </v>
      </c>
      <c r="AY61" s="128" t="str">
        <f ca="1">IF(ISERROR((((VLOOKUP(AD61,'X4'!$B:$G,2,FALSE))-(VLOOKUP(AD61,'X4'!$B:$G,3,FALSE)))*100)/(VLOOKUP(AD61,'X4'!$B:$G,5,FALSE)))=TRUE," ",((((VLOOKUP(AD61,'X4'!$B:$G,2,FALSE))-(VLOOKUP(AD61,'X4'!$B:$G,3,FALSE)))*100)/(VLOOKUP(AD61,'X4'!$B:$G,5,FALSE))))</f>
        <v xml:space="preserve"> </v>
      </c>
      <c r="AZ61" s="128" t="str">
        <f ca="1">IF(ISERROR(((VLOOKUP(AD61,'X4'!$B:$AZ,42,FALSE))))=TRUE," ",(((VLOOKUP(AD61,'X4'!$B:$AZ,42,FALSE)))))</f>
        <v xml:space="preserve"> </v>
      </c>
      <c r="BA61" s="128" t="str">
        <f ca="1">IF(ISERROR(((VLOOKUP(AD61,'X4'!$B:$AZ,43,FALSE))))=TRUE," ",(((VLOOKUP(AD61,'X4'!$B:$AZ,43,FALSE)))))</f>
        <v xml:space="preserve"> </v>
      </c>
      <c r="BB61" s="128" t="str">
        <f ca="1">IF(ISERROR(((VLOOKUP(AD61,'X4'!$B:$AZ,15,FALSE))))=TRUE," ",(((VLOOKUP(AD61,'X4'!$B:$AZ,15,FALSE)))))</f>
        <v xml:space="preserve"> </v>
      </c>
      <c r="BC61" s="128" t="str">
        <f ca="1">IF(ISERROR(((VLOOKUP(AD61,'X4'!$B:$AZ,14,FALSE))))=TRUE," ",(((VLOOKUP(AD61,'X4'!$B:$AZ,14,FALSE)))))</f>
        <v xml:space="preserve"> </v>
      </c>
      <c r="BD61" s="128" t="str">
        <f ca="1">IF(ISERROR(((VLOOKUP(AD61,'X5'!$B:$AO,6,FALSE))/(VLOOKUP(AD61,'X5'!$B:$AO,7,FALSE))-1))=TRUE," ",(((VLOOKUP(AD61,'X5'!$B:$AO,6,FALSE))/(VLOOKUP(AD61,'X5'!$B:$AO,7,FALSE))-1)))</f>
        <v xml:space="preserve"> </v>
      </c>
      <c r="BE61" s="128" t="str">
        <f ca="1">IF(ISERROR((((VLOOKUP(AD61,'X5'!$B:$G,2,FALSE))-(VLOOKUP(AD61,'X5'!$B:$G,3,FALSE)))*100)/(VLOOKUP(AD61,'X5'!$B:$G,5,FALSE)))=TRUE," ",((((VLOOKUP(AD61,'X5'!$B:$G,2,FALSE))-(VLOOKUP(AD61,'X5'!$B:$G,3,FALSE)))*100)/(VLOOKUP(AD61,'X5'!$B:$G,5,FALSE))))</f>
        <v xml:space="preserve"> </v>
      </c>
      <c r="BF61" s="128" t="str">
        <f ca="1">IF(ISERROR(((VLOOKUP(AD61,'X5'!$B:$AZ,42,FALSE))))=TRUE," ",(((VLOOKUP(AD61,'X5'!$B:$AZ,42,FALSE)))))</f>
        <v xml:space="preserve"> </v>
      </c>
      <c r="BG61" s="128" t="str">
        <f ca="1">IF(ISERROR(((VLOOKUP(AD61,'X5'!$B:$AZ,43,FALSE))))=TRUE," ",(((VLOOKUP(AD61,'X5'!$B:$AZ,43,FALSE)))))</f>
        <v xml:space="preserve"> </v>
      </c>
      <c r="BH61" s="128" t="str">
        <f ca="1">IF(ISERROR(((VLOOKUP(AD61,'X5'!$B:$AZ,15,FALSE))))=TRUE," ",(((VLOOKUP(AD61,'X5'!$B:$AZ,15,FALSE)))))</f>
        <v xml:space="preserve"> </v>
      </c>
      <c r="BI61" s="128" t="str">
        <f ca="1">IF(ISERROR(((VLOOKUP(AD61,'X5'!$B:$AZ,14,FALSE))))=TRUE," ",(((VLOOKUP(AD61,'X5'!$B:$AZ,14,FALSE)))))</f>
        <v xml:space="preserve"> </v>
      </c>
      <c r="BJ61" s="128" t="str">
        <f ca="1">IF(ISERROR(((VLOOKUP(AD61,'X6'!$B:$AO,6,FALSE))/(VLOOKUP(AD61,'X6'!$B:$AO,7,FALSE))-1))=TRUE," ",(((VLOOKUP(AD61,'X6'!$B:$AO,6,FALSE))/(VLOOKUP(AD61,'X6'!$B:$AO,7,FALSE))-1)))</f>
        <v xml:space="preserve"> </v>
      </c>
      <c r="BK61" s="128" t="str">
        <f ca="1">IF(ISERROR((((VLOOKUP(AD61,'X6'!$B:$G,2,FALSE))-(VLOOKUP(AD61,'X6'!$B:$G,3,FALSE)))*100)/(VLOOKUP(AD61,'X6'!$B:$G,5,FALSE)))=TRUE," ",((((VLOOKUP(AD61,'X6'!$B:$G,2,FALSE))-(VLOOKUP(AD61,'X6'!$B:$G,3,FALSE)))*100)/(VLOOKUP(AD61,'X6'!$B:$G,5,FALSE))))</f>
        <v xml:space="preserve"> </v>
      </c>
      <c r="BL61" s="128" t="str">
        <f ca="1">IF(ISERROR(((VLOOKUP(AD61,'X6'!$B:$AZ,42,FALSE))))=TRUE," ",(((VLOOKUP(AD61,'X6'!$B:$AZ,42,FALSE)))))</f>
        <v xml:space="preserve"> </v>
      </c>
      <c r="BM61" s="128" t="str">
        <f ca="1">IF(ISERROR(((VLOOKUP(AD61,'X6'!$B:$AZ,43,FALSE))))=TRUE," ",(((VLOOKUP(AD61,'X6'!$B:$AZ,43,FALSE)))))</f>
        <v xml:space="preserve"> </v>
      </c>
      <c r="BN61" s="128" t="str">
        <f ca="1">IF(ISERROR(((VLOOKUP(AD61,'X6'!$B:$AZ,15,FALSE))))=TRUE," ",(((VLOOKUP(AD61,'X6'!$B:$AZ,15,FALSE)))))</f>
        <v xml:space="preserve"> </v>
      </c>
      <c r="BO61" s="128" t="str">
        <f ca="1">IF(ISERROR(((VLOOKUP(AD61,'X6'!$B:$AZ,14,FALSE))))=TRUE," ",(((VLOOKUP(AD61,'X6'!$B:$AZ,14,FALSE)))))</f>
        <v xml:space="preserve"> </v>
      </c>
    </row>
    <row r="62" spans="1:67" ht="14.1" customHeight="1" x14ac:dyDescent="0.2">
      <c r="A62" s="180">
        <f t="shared" si="18"/>
        <v>15</v>
      </c>
      <c r="B62" s="137" t="str">
        <f>IF($U$16=1,(VLOOKUP(A62,$AC$44:$AH$80,2,FALSE)),IF((IF($X$1=1,'X1'!B21,(IF($X$1=2,'X2'!B21,(IF($X$1=3,'X3'!B21,(IF($X$1=4,'X4'!B21,(IF($X$1=5,'X5'!B21,'X6'!B21))))))))))="","",(IF($X$1=1,'X1'!B21,(IF($X$1=2,'X2'!B21,(IF($X$1=3,'X3'!B21,(IF($X$1=4,'X4'!B21,(IF($X$1=5,'X5'!B21,'X6'!B21))))))))))))</f>
        <v>TRKCM TI Equity</v>
      </c>
      <c r="C62" s="137" t="str">
        <f>IF(ISERROR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=TRUE," ",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)</f>
        <v>Trakya Cam Sanayii AS</v>
      </c>
      <c r="D62" s="137" t="str">
        <f>IF(ISERROR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=TRUE," ",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)</f>
        <v>Industrials</v>
      </c>
      <c r="E62" s="138">
        <f>IF(ISERROR(((IF($X$1=1,(VLOOKUP(B62,'X1'!$B:$AP,7,FALSE)),(IF($X$1=2,(VLOOKUP(B62,'X2'!$B:$AP,7,FALSE)),(IF($X$1=3,(VLOOKUP(B62,'X3'!$B:$AP,7,FALSE)),(IF($X$1=4,(VLOOKUP(B62,'X4'!$B:$AP,7,FALSE)),(IF($X$1=5,(VLOOKUP(B62,'X5'!$B:$AP,7,FALSE)),(VLOOKUP(B62,'X6'!$B:$AP,7,FALSE))))))))))))))=TRUE," ",(((IF($X$1=1,(VLOOKUP(B62,'X1'!$B:$AP,7,FALSE)),(IF($X$1=2,(VLOOKUP(B62,'X2'!$B:$AP,7,FALSE)),(IF($X$1=3,(VLOOKUP(B62,'X3'!$B:$AP,7,FALSE)),(IF($X$1=4,(VLOOKUP(B62,'X4'!$B:$AP,7,FALSE)),(IF($X$1=5,(VLOOKUP(B62,'X5'!$B:$AP,7,FALSE)),(VLOOKUP(B62,'X6'!$B:$AP,7,FALSE)))))))))))))))</f>
        <v>3.6</v>
      </c>
      <c r="F62" s="138">
        <f>IF(ISERROR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=TRUE," ",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)</f>
        <v>4.3000001907348633</v>
      </c>
      <c r="G62" s="138">
        <f>IF(ISERROR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=TRUE," ",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)</f>
        <v>19.444449742635083</v>
      </c>
      <c r="H62" s="138">
        <f>IF(ISERROR((IF($X$1=1,(VLOOKUP(B62,'X1'!$B:$AZ,8,FALSE)),(IF($X$1=2,(VLOOKUP(B62,'X2'!$B:$AZ,8,FALSE)),(IF($X$1=3,(VLOOKUP(B62,'X3'!$B:$AZ,8,FALSE)),(IF($X$1=4,(VLOOKUP(B62,'X4'!$B:$AZ,8,FALSE)),(IF($X$1=5,(VLOOKUP(B62,'X5'!$B:$AZ,8,FALSE)),(VLOOKUP(B62,'X6'!$B:$AZ,8,FALSE)))))))))))))=TRUE," ",((IF($X$1=1,(VLOOKUP(B62,'X1'!$B:$AZ,8,FALSE)),(IF($X$1=2,(VLOOKUP(B62,'X2'!$B:$AZ,8,FALSE)),(IF($X$1=3,(VLOOKUP(B62,'X3'!$B:$AZ,8,FALSE)),(IF($X$1=4,(VLOOKUP(B62,'X4'!$B:$AZ,8,FALSE)),(IF($X$1=5,(VLOOKUP(B62,'X5'!$B:$AZ,8,FALSE)),(VLOOKUP(B62,'X6'!$B:$AZ,8,FALSE))))))))))))))</f>
        <v>734.23836023037381</v>
      </c>
      <c r="I62" s="139">
        <f>IF(ISERROR((IF($X$1=1,(VLOOKUP(B62,'X1'!$B:$AZ,2,FALSE)),(IF($X$1=2,(VLOOKUP(B62,'X2'!$B:$AZ,2,FALSE)),(IF($X$1=3,(VLOOKUP(B62,'X3'!$B:$AZ,2,FALSE)),(IF($X$1=4,(VLOOKUP(B62,'X4'!$B:$AZ,2,FALSE)),(IF($X$1=5,(VLOOKUP(B62,'X5'!$B:$AZ,2,FALSE)),(VLOOKUP(B62,'X6'!$B:$AZ,2,FALSE)))))))))))))=TRUE," ",((IF($X$1=1,(VLOOKUP(B62,'X1'!$B:$AZ,2,FALSE)),(IF($X$1=2,(VLOOKUP(B62,'X2'!$B:$AZ,2,FALSE)),(IF($X$1=3,(VLOOKUP(B62,'X3'!$B:$AZ,2,FALSE)),(IF($X$1=4,(VLOOKUP(B62,'X4'!$B:$AZ,2,FALSE)),(IF($X$1=5,(VLOOKUP(B62,'X5'!$B:$AZ,2,FALSE)),(VLOOKUP(B62,'X6'!$B:$AZ,2,FALSE))))))))))))))</f>
        <v>8</v>
      </c>
      <c r="J62" s="139">
        <f>IF(ISERROR((IF($X$1=1,(VLOOKUP(B62,'X1'!$B:$AZ,3,FALSE)),(IF($X$1=2,(VLOOKUP(B62,'X2'!$B:$AZ,3,FALSE)),(IF($X$1=3,(VLOOKUP(B62,'X3'!$B:$AZ,3,FALSE)),(IF($X$1=4,(VLOOKUP(B62,'X4'!$B:$AZ,3,FALSE)),(IF($X$1=5,(VLOOKUP(B62,'X5'!$B:$AZ,3,FALSE)),(VLOOKUP(B62,'X6'!$B:$AZ,3,FALSE)))))))))))))=TRUE," ",((IF($X$1=1,(VLOOKUP(B62,'X1'!$B:$AZ,3,FALSE)),(IF($X$1=2,(VLOOKUP(B62,'X2'!$B:$AZ,3,FALSE)),(IF($X$1=3,(VLOOKUP(B62,'X3'!$B:$AZ,3,FALSE)),(IF($X$1=4,(VLOOKUP(B62,'X4'!$B:$AZ,3,FALSE)),(IF($X$1=5,(VLOOKUP(B62,'X5'!$B:$AZ,3,FALSE)),(VLOOKUP(B62,'X6'!$B:$AZ,3,FALSE))))))))))))))</f>
        <v>0</v>
      </c>
      <c r="K62" s="139">
        <f>IF(ISERROR((IF($X$1=1,(VLOOKUP(B62,'X1'!$B:$AZ,5,FALSE)),(IF($X$1=2,(VLOOKUP(B62,'X2'!$B:$AZ,5,FALSE)),(IF($X$1=3,(VLOOKUP(B62,'X3'!$B:$AZ,5,FALSE)),(IF($X$1=4,(VLOOKUP(B62,'X4'!$B:$AZ,5,FALSE)),(IF($X$1=5,(VLOOKUP(B62,'X5'!$B:$AZ,5,FALSE)),(VLOOKUP(B62,'X6'!$B:$AZ,5,FALSE)))))))))))))=TRUE," ",((IF($X$1=1,(VLOOKUP(B62,'X1'!$B:$AZ,5,FALSE)),(IF($X$1=2,(VLOOKUP(B62,'X2'!$B:$AZ,5,FALSE)),(IF($X$1=3,(VLOOKUP(B62,'X3'!$B:$AZ,5,FALSE)),(IF($X$1=4,(VLOOKUP(B62,'X4'!$B:$AZ,5,FALSE)),(IF($X$1=5,(VLOOKUP(B62,'X5'!$B:$AZ,5,FALSE)),(VLOOKUP(B62,'X6'!$B:$AZ,5,FALSE))))))))))))))</f>
        <v>12</v>
      </c>
      <c r="L62" s="140">
        <f>IF(ISERROR((IF($X$1=1,(VLOOKUP(B62,'X1'!$B:$AZ,9,FALSE)),(IF($X$1=2,(VLOOKUP(B62,'X2'!$B:$AZ,9,FALSE)),(IF($X$1=3,(VLOOKUP(B62,'X3'!$B:$AZ,9,FALSE)),(IF($X$1=4,(VLOOKUP(B62,'X4'!$B:$AZ,9,FALSE)),(IF($X$1=5,(VLOOKUP(B62,'X5'!$B:$AZ,9,FALSE)),(VLOOKUP(B62,'X6'!$B:$AZ,9,FALSE)))))))))))))=TRUE," ",((IF($X$1=1,(VLOOKUP(B62,'X1'!$B:$AZ,9,FALSE)),(IF($X$1=2,(VLOOKUP(B62,'X2'!$B:$AZ,9,FALSE)),(IF($X$1=3,(VLOOKUP(B62,'X3'!$B:$AZ,9,FALSE)),(IF($X$1=4,(VLOOKUP(B62,'X4'!$B:$AZ,9,FALSE)),(IF($X$1=5,(VLOOKUP(B62,'X5'!$B:$AZ,9,FALSE)),(VLOOKUP(B62,'X6'!$B:$AZ,9,FALSE))))))))))))))</f>
        <v>5.7784911717495993</v>
      </c>
      <c r="M62" s="140">
        <f>IF(ISERROR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=TRUE," ",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)</f>
        <v>4.556962025316456</v>
      </c>
      <c r="N62" s="141">
        <f>IF(ISERROR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=TRUE," ",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)</f>
        <v>-6.9572227954241894</v>
      </c>
      <c r="O62" s="140">
        <f>IF(ISERROR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=TRUE," ",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)</f>
        <v>5.0956035623931797</v>
      </c>
      <c r="P62" s="140">
        <f>IF(ISERROR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=TRUE," ",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)</f>
        <v>4.3688487190746388</v>
      </c>
      <c r="Q62" s="141">
        <f>IF(ISERROR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=TRUE," ",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)</f>
        <v>0.65565949100230281</v>
      </c>
      <c r="R62" s="141">
        <f>IF(ISERROR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=TRUE," ",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)</f>
        <v>4.4444444444444446</v>
      </c>
      <c r="S62" s="141">
        <f>IF(ISERROR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=TRUE," ",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)</f>
        <v>34.353741496598659</v>
      </c>
      <c r="V62" s="46"/>
      <c r="W62" s="46">
        <f t="shared" si="15"/>
        <v>19</v>
      </c>
      <c r="X62" s="46"/>
      <c r="Y62" s="147">
        <f>IF($Z$41="A",((Y61+$Z$42)+0.0001),IF($Z$41="B",0,Y61+$AE$43))</f>
        <v>0</v>
      </c>
      <c r="Z62" s="107" t="s">
        <v>162</v>
      </c>
      <c r="AB62" s="42">
        <f t="shared" si="13"/>
        <v>1</v>
      </c>
      <c r="AC62" s="42">
        <f t="shared" si="17"/>
        <v>18</v>
      </c>
      <c r="AD62" s="126" t="str">
        <f>(IF((OR($AD$44=$AC$26,$AD$44=$AC$32,$AD$44=$AC$14,$AD$44=$AC$20,$AD$44=$AC$2,$AD$44=$AC$8))=TRUE,(Alf!F22),IF((OR($AD$44=$AC$27,$AD$44=$AC$33,$AD$44=$AC$15,$AD$44=$AC$21,$AD$44=$AC$3,$AD$44=$AC$9))=TRUE,(Alf!F62),IF(OR($AD$44=$AC$28,$AD$44=$AC$34,$AD$44=$AC$16,$AD$44=$AC$22,$AD$44=$AC$4,$AD$44=$AC$10)=TRUE,(Alf!F101),IF((OR($AD$44=$AC$29,$AD$44=$AC$35,$AD$44=$AC$17,$AD$44=$AC$23,$AD$44=$AC$5,$AD$44=$AC$11))=TRUE,(Alf!F139),IF((OR($AD$44=$AC$30,$AD$44=$AC$36,$AD$44=$AC$18,$AD$44=$AC$24,$AD$44=$AC$6,$AD$44=$AC$12))=TRUE,(Alf!F177),IF((OR($AD$44=$AC$31,$AD$44=$AC$37,$AD$44=$AC$19,$AD$44=$AC$25,$AD$44=$AC$7,$AD$44=$AC$13))=TRUE,(Alf!F216),"B")))))))</f>
        <v>TUPRS TI Equity</v>
      </c>
      <c r="AE62" s="127">
        <f t="shared" si="14"/>
        <v>11.859459459459458</v>
      </c>
      <c r="AF62" s="128">
        <f>IF(ISERROR(((VLOOKUP(AD62,'X1'!$B:$AO,6,FALSE))/(VLOOKUP(AD62,'X1'!$B:$AO,7,FALSE))-1))=TRUE," ",(((VLOOKUP(AD62,'X1'!$B:$AO,6,FALSE))/(VLOOKUP(AD62,'X1'!$B:$AO,7,FALSE))-1)))</f>
        <v>0.31531531531531543</v>
      </c>
      <c r="AG62" s="128">
        <f>IF(ISERROR((((VLOOKUP(AD62,'X1'!$B:$G,2,FALSE))-(VLOOKUP(AD62,'X1'!$B:$G,3,FALSE)))*100)/(VLOOKUP(AD62,'X1'!$B:$G,5,FALSE)))=TRUE," ",((((VLOOKUP(AD62,'X1'!$B:$G,2,FALSE))-(VLOOKUP(AD62,'X1'!$B:$G,3,FALSE)))*100)/(VLOOKUP(AD62,'X1'!$B:$G,5,FALSE))))</f>
        <v>30.76923076923077</v>
      </c>
      <c r="AH62" s="128" t="str">
        <f>IF(ISERROR(((VLOOKUP(AD62,'X1'!$B:$AZ,42,FALSE))))=TRUE," ",(((VLOOKUP(AD62,'X1'!$B:$AZ,42,FALSE)))))</f>
        <v xml:space="preserve"> </v>
      </c>
      <c r="AI62" s="128">
        <f>IF(ISERROR(((VLOOKUP(AD62,'X1'!$B:$AZ,43,FALSE))))=TRUE," ",(((VLOOKUP(AD62,'X1'!$B:$AZ,43,FALSE)))))</f>
        <v>-82.026520658170909</v>
      </c>
      <c r="AJ62" s="128">
        <f>IF(ISERROR(((VLOOKUP(AD62,'X1'!$B:$AZ,15,FALSE))))=TRUE," ",(((VLOOKUP(AD62,'X1'!$B:$AZ,15,FALSE)))))</f>
        <v>11.859459459459458</v>
      </c>
      <c r="AK62" s="128">
        <f>IF(ISERROR(((VLOOKUP(AD62,'X1'!$B:$AZ,14,FALSE))))=TRUE," ",(((VLOOKUP(AD62,'X1'!$B:$AZ,14,FALSE)))))</f>
        <v>635.47619047619048</v>
      </c>
      <c r="AL62" s="128" t="str">
        <f ca="1">IF(ISERROR(((VLOOKUP(AD62,'X2'!$B:$AO,6,FALSE))/(VLOOKUP(AD62,'X2'!$B:$AO,7,FALSE))-1))=TRUE," ",(((VLOOKUP(AD62,'X2'!$B:$AO,6,FALSE))/(VLOOKUP(AD62,'X2'!$B:$AO,7,FALSE))-1)))</f>
        <v xml:space="preserve"> </v>
      </c>
      <c r="AM62" s="128" t="str">
        <f ca="1">IF(ISERROR((((VLOOKUP(AD62,'X2'!$B:$G,2,FALSE))-(VLOOKUP(AD62,'X2'!$B:$G,3,FALSE)))*100)/(VLOOKUP(AD62,'X2'!$B:$G,5,FALSE)))=TRUE," ",((((VLOOKUP(AD62,'X2'!$B:$G,2,FALSE))-(VLOOKUP(AD62,'X2'!$B:$G,3,FALSE)))*100)/(VLOOKUP(AD62,'X2'!$B:$G,5,FALSE))))</f>
        <v xml:space="preserve"> </v>
      </c>
      <c r="AN62" s="128" t="str">
        <f ca="1">IF(ISERROR(((VLOOKUP(AD62,'X2'!$B:$AZ,42,FALSE))))=TRUE," ",(((VLOOKUP(AD62,'X2'!$B:$AZ,42,FALSE)))))</f>
        <v xml:space="preserve"> </v>
      </c>
      <c r="AO62" s="128" t="str">
        <f ca="1">IF(ISERROR(((VLOOKUP(AD62,'X2'!$B:$AZ,43,FALSE))))=TRUE," ",(((VLOOKUP(AD62,'X2'!$B:$AZ,43,FALSE)))))</f>
        <v xml:space="preserve"> </v>
      </c>
      <c r="AP62" s="128" t="str">
        <f ca="1">IF(ISERROR(((VLOOKUP(AD62,'X2'!$B:$AZ,15,FALSE))))=TRUE," ",(((VLOOKUP(AD62,'X2'!$B:$AZ,15,FALSE)))))</f>
        <v xml:space="preserve"> </v>
      </c>
      <c r="AQ62" s="128" t="str">
        <f ca="1">IF(ISERROR(((VLOOKUP(AD62,'X2'!$B:$AZ,14,FALSE))))=TRUE," ",(((VLOOKUP(AD62,'X2'!$B:$AZ,14,FALSE)))))</f>
        <v xml:space="preserve"> </v>
      </c>
      <c r="AR62" s="128" t="str">
        <f ca="1">IF(ISERROR(((VLOOKUP(AD62,'X3'!$B:$AO,6,FALSE))/(VLOOKUP(AD62,'X3'!$B:$AO,7,FALSE))-1))=TRUE," ",(((VLOOKUP(AD62,'X3'!$B:$AO,6,FALSE))/(VLOOKUP(AD62,'X3'!$B:$AO,7,FALSE))-1)))</f>
        <v xml:space="preserve"> </v>
      </c>
      <c r="AS62" s="128" t="str">
        <f ca="1">IF(ISERROR((((VLOOKUP(AD62,'X3'!$B:$G,2,FALSE))-(VLOOKUP(AD62,'X3'!$B:$G,3,FALSE)))*100)/(VLOOKUP(AD62,'X3'!$B:$G,5,FALSE)))=TRUE," ",((((VLOOKUP(AD62,'X3'!$B:$G,2,FALSE))-(VLOOKUP(AD62,'X3'!$B:$G,3,FALSE)))*100)/(VLOOKUP(AD62,'X3'!$B:$G,5,FALSE))))</f>
        <v xml:space="preserve"> </v>
      </c>
      <c r="AT62" s="128" t="str">
        <f ca="1">IF(ISERROR(((VLOOKUP(AD62,'X3'!$B:$AZ,42,FALSE))))=TRUE," ",(((VLOOKUP(AD62,'X3'!$B:$AZ,42,FALSE)))))</f>
        <v xml:space="preserve"> </v>
      </c>
      <c r="AU62" s="128" t="str">
        <f ca="1">IF(ISERROR(((VLOOKUP(AD62,'X3'!$B:$AZ,43,FALSE))))=TRUE," ",(((VLOOKUP(AD62,'X3'!$B:$AZ,43,FALSE)))))</f>
        <v xml:space="preserve"> </v>
      </c>
      <c r="AV62" s="128" t="str">
        <f ca="1">IF(ISERROR(((VLOOKUP(AD62,'X3'!$B:$AZ,15,FALSE))))=TRUE," ",(((VLOOKUP(AD62,'X3'!$B:$AZ,15,FALSE)))))</f>
        <v xml:space="preserve"> </v>
      </c>
      <c r="AW62" s="128" t="str">
        <f ca="1">IF(ISERROR(((VLOOKUP(AD62,'X3'!$B:$AZ,14,FALSE))))=TRUE," ",(((VLOOKUP(AD62,'X3'!$B:$AZ,14,FALSE)))))</f>
        <v xml:space="preserve"> </v>
      </c>
      <c r="AX62" s="128" t="str">
        <f ca="1">IF(ISERROR(((VLOOKUP(AD62,'X4'!$B:$AO,6,FALSE))/(VLOOKUP(AD62,'X4'!$B:$AO,7,FALSE))-1))=TRUE," ",(((VLOOKUP(AD62,'X4'!$B:$AO,6,FALSE))/(VLOOKUP(AD62,'X4'!$B:$AO,7,FALSE))-1)))</f>
        <v xml:space="preserve"> </v>
      </c>
      <c r="AY62" s="128" t="str">
        <f ca="1">IF(ISERROR((((VLOOKUP(AD62,'X4'!$B:$G,2,FALSE))-(VLOOKUP(AD62,'X4'!$B:$G,3,FALSE)))*100)/(VLOOKUP(AD62,'X4'!$B:$G,5,FALSE)))=TRUE," ",((((VLOOKUP(AD62,'X4'!$B:$G,2,FALSE))-(VLOOKUP(AD62,'X4'!$B:$G,3,FALSE)))*100)/(VLOOKUP(AD62,'X4'!$B:$G,5,FALSE))))</f>
        <v xml:space="preserve"> </v>
      </c>
      <c r="AZ62" s="128" t="str">
        <f ca="1">IF(ISERROR(((VLOOKUP(AD62,'X4'!$B:$AZ,42,FALSE))))=TRUE," ",(((VLOOKUP(AD62,'X4'!$B:$AZ,42,FALSE)))))</f>
        <v xml:space="preserve"> </v>
      </c>
      <c r="BA62" s="128" t="str">
        <f ca="1">IF(ISERROR(((VLOOKUP(AD62,'X4'!$B:$AZ,43,FALSE))))=TRUE," ",(((VLOOKUP(AD62,'X4'!$B:$AZ,43,FALSE)))))</f>
        <v xml:space="preserve"> </v>
      </c>
      <c r="BB62" s="128" t="str">
        <f ca="1">IF(ISERROR(((VLOOKUP(AD62,'X4'!$B:$AZ,15,FALSE))))=TRUE," ",(((VLOOKUP(AD62,'X4'!$B:$AZ,15,FALSE)))))</f>
        <v xml:space="preserve"> </v>
      </c>
      <c r="BC62" s="128" t="str">
        <f ca="1">IF(ISERROR(((VLOOKUP(AD62,'X4'!$B:$AZ,14,FALSE))))=TRUE," ",(((VLOOKUP(AD62,'X4'!$B:$AZ,14,FALSE)))))</f>
        <v xml:space="preserve"> </v>
      </c>
      <c r="BD62" s="128" t="str">
        <f ca="1">IF(ISERROR(((VLOOKUP(AD62,'X5'!$B:$AO,6,FALSE))/(VLOOKUP(AD62,'X5'!$B:$AO,7,FALSE))-1))=TRUE," ",(((VLOOKUP(AD62,'X5'!$B:$AO,6,FALSE))/(VLOOKUP(AD62,'X5'!$B:$AO,7,FALSE))-1)))</f>
        <v xml:space="preserve"> </v>
      </c>
      <c r="BE62" s="128" t="str">
        <f ca="1">IF(ISERROR((((VLOOKUP(AD62,'X5'!$B:$G,2,FALSE))-(VLOOKUP(AD62,'X5'!$B:$G,3,FALSE)))*100)/(VLOOKUP(AD62,'X5'!$B:$G,5,FALSE)))=TRUE," ",((((VLOOKUP(AD62,'X5'!$B:$G,2,FALSE))-(VLOOKUP(AD62,'X5'!$B:$G,3,FALSE)))*100)/(VLOOKUP(AD62,'X5'!$B:$G,5,FALSE))))</f>
        <v xml:space="preserve"> </v>
      </c>
      <c r="BF62" s="128" t="str">
        <f ca="1">IF(ISERROR(((VLOOKUP(AD62,'X5'!$B:$AZ,42,FALSE))))=TRUE," ",(((VLOOKUP(AD62,'X5'!$B:$AZ,42,FALSE)))))</f>
        <v xml:space="preserve"> </v>
      </c>
      <c r="BG62" s="128" t="str">
        <f ca="1">IF(ISERROR(((VLOOKUP(AD62,'X5'!$B:$AZ,43,FALSE))))=TRUE," ",(((VLOOKUP(AD62,'X5'!$B:$AZ,43,FALSE)))))</f>
        <v xml:space="preserve"> </v>
      </c>
      <c r="BH62" s="128" t="str">
        <f ca="1">IF(ISERROR(((VLOOKUP(AD62,'X5'!$B:$AZ,15,FALSE))))=TRUE," ",(((VLOOKUP(AD62,'X5'!$B:$AZ,15,FALSE)))))</f>
        <v xml:space="preserve"> </v>
      </c>
      <c r="BI62" s="128" t="str">
        <f ca="1">IF(ISERROR(((VLOOKUP(AD62,'X5'!$B:$AZ,14,FALSE))))=TRUE," ",(((VLOOKUP(AD62,'X5'!$B:$AZ,14,FALSE)))))</f>
        <v xml:space="preserve"> </v>
      </c>
      <c r="BJ62" s="128" t="str">
        <f ca="1">IF(ISERROR(((VLOOKUP(AD62,'X6'!$B:$AO,6,FALSE))/(VLOOKUP(AD62,'X6'!$B:$AO,7,FALSE))-1))=TRUE," ",(((VLOOKUP(AD62,'X6'!$B:$AO,6,FALSE))/(VLOOKUP(AD62,'X6'!$B:$AO,7,FALSE))-1)))</f>
        <v xml:space="preserve"> </v>
      </c>
      <c r="BK62" s="128" t="str">
        <f ca="1">IF(ISERROR((((VLOOKUP(AD62,'X6'!$B:$G,2,FALSE))-(VLOOKUP(AD62,'X6'!$B:$G,3,FALSE)))*100)/(VLOOKUP(AD62,'X6'!$B:$G,5,FALSE)))=TRUE," ",((((VLOOKUP(AD62,'X6'!$B:$G,2,FALSE))-(VLOOKUP(AD62,'X6'!$B:$G,3,FALSE)))*100)/(VLOOKUP(AD62,'X6'!$B:$G,5,FALSE))))</f>
        <v xml:space="preserve"> </v>
      </c>
      <c r="BL62" s="128" t="str">
        <f ca="1">IF(ISERROR(((VLOOKUP(AD62,'X6'!$B:$AZ,42,FALSE))))=TRUE," ",(((VLOOKUP(AD62,'X6'!$B:$AZ,42,FALSE)))))</f>
        <v xml:space="preserve"> </v>
      </c>
      <c r="BM62" s="128" t="str">
        <f ca="1">IF(ISERROR(((VLOOKUP(AD62,'X6'!$B:$AZ,43,FALSE))))=TRUE," ",(((VLOOKUP(AD62,'X6'!$B:$AZ,43,FALSE)))))</f>
        <v xml:space="preserve"> </v>
      </c>
      <c r="BN62" s="128" t="str">
        <f ca="1">IF(ISERROR(((VLOOKUP(AD62,'X6'!$B:$AZ,15,FALSE))))=TRUE," ",(((VLOOKUP(AD62,'X6'!$B:$AZ,15,FALSE)))))</f>
        <v xml:space="preserve"> </v>
      </c>
      <c r="BO62" s="128" t="str">
        <f ca="1">IF(ISERROR(((VLOOKUP(AD62,'X6'!$B:$AZ,14,FALSE))))=TRUE," ",(((VLOOKUP(AD62,'X6'!$B:$AZ,14,FALSE)))))</f>
        <v xml:space="preserve"> </v>
      </c>
    </row>
    <row r="63" spans="1:67" ht="14.1" customHeight="1" x14ac:dyDescent="0.2">
      <c r="A63" s="180">
        <f t="shared" si="18"/>
        <v>16</v>
      </c>
      <c r="B63" s="137" t="str">
        <f>IF($U$16=1,(VLOOKUP(A63,$AC$44:$AH$80,2,FALSE)),IF((IF($X$1=1,'X1'!B22,(IF($X$1=2,'X2'!B22,(IF($X$1=3,'X3'!B22,(IF($X$1=4,'X4'!B22,(IF($X$1=5,'X5'!B22,'X6'!B22))))))))))="","",(IF($X$1=1,'X1'!B22,(IF($X$1=2,'X2'!B22,(IF($X$1=3,'X3'!B22,(IF($X$1=4,'X4'!B22,(IF($X$1=5,'X5'!B22,'X6'!B22))))))))))))</f>
        <v>TTKOM TI Equity</v>
      </c>
      <c r="C63" s="137" t="str">
        <f>IF(ISERROR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=TRUE," ",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)</f>
        <v>Turk Telekomunikasyon AS</v>
      </c>
      <c r="D63" s="137" t="str">
        <f>IF(ISERROR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=TRUE," ",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)</f>
        <v>Communication Services</v>
      </c>
      <c r="E63" s="138">
        <f>IF(ISERROR(((IF($X$1=1,(VLOOKUP(B63,'X1'!$B:$AP,7,FALSE)),(IF($X$1=2,(VLOOKUP(B63,'X2'!$B:$AP,7,FALSE)),(IF($X$1=3,(VLOOKUP(B63,'X3'!$B:$AP,7,FALSE)),(IF($X$1=4,(VLOOKUP(B63,'X4'!$B:$AP,7,FALSE)),(IF($X$1=5,(VLOOKUP(B63,'X5'!$B:$AP,7,FALSE)),(VLOOKUP(B63,'X6'!$B:$AP,7,FALSE))))))))))))))=TRUE," ",(((IF($X$1=1,(VLOOKUP(B63,'X1'!$B:$AP,7,FALSE)),(IF($X$1=2,(VLOOKUP(B63,'X2'!$B:$AP,7,FALSE)),(IF($X$1=3,(VLOOKUP(B63,'X3'!$B:$AP,7,FALSE)),(IF($X$1=4,(VLOOKUP(B63,'X4'!$B:$AP,7,FALSE)),(IF($X$1=5,(VLOOKUP(B63,'X5'!$B:$AP,7,FALSE)),(VLOOKUP(B63,'X6'!$B:$AP,7,FALSE)))))))))))))))</f>
        <v>8.4</v>
      </c>
      <c r="F63" s="138">
        <f>IF(ISERROR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=TRUE," ",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)</f>
        <v>9.3500003814697266</v>
      </c>
      <c r="G63" s="138">
        <f>IF(ISERROR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=TRUE," ",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)</f>
        <v>11.309528350830078</v>
      </c>
      <c r="H63" s="138">
        <f>IF(ISERROR((IF($X$1=1,(VLOOKUP(B63,'X1'!$B:$AZ,8,FALSE)),(IF($X$1=2,(VLOOKUP(B63,'X2'!$B:$AZ,8,FALSE)),(IF($X$1=3,(VLOOKUP(B63,'X3'!$B:$AZ,8,FALSE)),(IF($X$1=4,(VLOOKUP(B63,'X4'!$B:$AZ,8,FALSE)),(IF($X$1=5,(VLOOKUP(B63,'X5'!$B:$AZ,8,FALSE)),(VLOOKUP(B63,'X6'!$B:$AZ,8,FALSE)))))))))))))=TRUE," ",((IF($X$1=1,(VLOOKUP(B63,'X1'!$B:$AZ,8,FALSE)),(IF($X$1=2,(VLOOKUP(B63,'X2'!$B:$AZ,8,FALSE)),(IF($X$1=3,(VLOOKUP(B63,'X3'!$B:$AZ,8,FALSE)),(IF($X$1=4,(VLOOKUP(B63,'X4'!$B:$AZ,8,FALSE)),(IF($X$1=5,(VLOOKUP(B63,'X5'!$B:$AZ,8,FALSE)),(VLOOKUP(B63,'X6'!$B:$AZ,8,FALSE))))))))))))))</f>
        <v>4797.0239535051087</v>
      </c>
      <c r="I63" s="139">
        <f>IF(ISERROR((IF($X$1=1,(VLOOKUP(B63,'X1'!$B:$AZ,2,FALSE)),(IF($X$1=2,(VLOOKUP(B63,'X2'!$B:$AZ,2,FALSE)),(IF($X$1=3,(VLOOKUP(B63,'X3'!$B:$AZ,2,FALSE)),(IF($X$1=4,(VLOOKUP(B63,'X4'!$B:$AZ,2,FALSE)),(IF($X$1=5,(VLOOKUP(B63,'X5'!$B:$AZ,2,FALSE)),(VLOOKUP(B63,'X6'!$B:$AZ,2,FALSE)))))))))))))=TRUE," ",((IF($X$1=1,(VLOOKUP(B63,'X1'!$B:$AZ,2,FALSE)),(IF($X$1=2,(VLOOKUP(B63,'X2'!$B:$AZ,2,FALSE)),(IF($X$1=3,(VLOOKUP(B63,'X3'!$B:$AZ,2,FALSE)),(IF($X$1=4,(VLOOKUP(B63,'X4'!$B:$AZ,2,FALSE)),(IF($X$1=5,(VLOOKUP(B63,'X5'!$B:$AZ,2,FALSE)),(VLOOKUP(B63,'X6'!$B:$AZ,2,FALSE))))))))))))))</f>
        <v>18</v>
      </c>
      <c r="J63" s="139">
        <f>IF(ISERROR((IF($X$1=1,(VLOOKUP(B63,'X1'!$B:$AZ,3,FALSE)),(IF($X$1=2,(VLOOKUP(B63,'X2'!$B:$AZ,3,FALSE)),(IF($X$1=3,(VLOOKUP(B63,'X3'!$B:$AZ,3,FALSE)),(IF($X$1=4,(VLOOKUP(B63,'X4'!$B:$AZ,3,FALSE)),(IF($X$1=5,(VLOOKUP(B63,'X5'!$B:$AZ,3,FALSE)),(VLOOKUP(B63,'X6'!$B:$AZ,3,FALSE)))))))))))))=TRUE," ",((IF($X$1=1,(VLOOKUP(B63,'X1'!$B:$AZ,3,FALSE)),(IF($X$1=2,(VLOOKUP(B63,'X2'!$B:$AZ,3,FALSE)),(IF($X$1=3,(VLOOKUP(B63,'X3'!$B:$AZ,3,FALSE)),(IF($X$1=4,(VLOOKUP(B63,'X4'!$B:$AZ,3,FALSE)),(IF($X$1=5,(VLOOKUP(B63,'X5'!$B:$AZ,3,FALSE)),(VLOOKUP(B63,'X6'!$B:$AZ,3,FALSE))))))))))))))</f>
        <v>1</v>
      </c>
      <c r="K63" s="139">
        <f>IF(ISERROR((IF($X$1=1,(VLOOKUP(B63,'X1'!$B:$AZ,5,FALSE)),(IF($X$1=2,(VLOOKUP(B63,'X2'!$B:$AZ,5,FALSE)),(IF($X$1=3,(VLOOKUP(B63,'X3'!$B:$AZ,5,FALSE)),(IF($X$1=4,(VLOOKUP(B63,'X4'!$B:$AZ,5,FALSE)),(IF($X$1=5,(VLOOKUP(B63,'X5'!$B:$AZ,5,FALSE)),(VLOOKUP(B63,'X6'!$B:$AZ,5,FALSE)))))))))))))=TRUE," ",((IF($X$1=1,(VLOOKUP(B63,'X1'!$B:$AZ,5,FALSE)),(IF($X$1=2,(VLOOKUP(B63,'X2'!$B:$AZ,5,FALSE)),(IF($X$1=3,(VLOOKUP(B63,'X3'!$B:$AZ,5,FALSE)),(IF($X$1=4,(VLOOKUP(B63,'X4'!$B:$AZ,5,FALSE)),(IF($X$1=5,(VLOOKUP(B63,'X5'!$B:$AZ,5,FALSE)),(VLOOKUP(B63,'X6'!$B:$AZ,5,FALSE))))))))))))))</f>
        <v>21</v>
      </c>
      <c r="L63" s="140">
        <f>IF(ISERROR((IF($X$1=1,(VLOOKUP(B63,'X1'!$B:$AZ,9,FALSE)),(IF($X$1=2,(VLOOKUP(B63,'X2'!$B:$AZ,9,FALSE)),(IF($X$1=3,(VLOOKUP(B63,'X3'!$B:$AZ,9,FALSE)),(IF($X$1=4,(VLOOKUP(B63,'X4'!$B:$AZ,9,FALSE)),(IF($X$1=5,(VLOOKUP(B63,'X5'!$B:$AZ,9,FALSE)),(VLOOKUP(B63,'X6'!$B:$AZ,9,FALSE)))))))))))))=TRUE," ",((IF($X$1=1,(VLOOKUP(B63,'X1'!$B:$AZ,9,FALSE)),(IF($X$1=2,(VLOOKUP(B63,'X2'!$B:$AZ,9,FALSE)),(IF($X$1=3,(VLOOKUP(B63,'X3'!$B:$AZ,9,FALSE)),(IF($X$1=4,(VLOOKUP(B63,'X4'!$B:$AZ,9,FALSE)),(IF($X$1=5,(VLOOKUP(B63,'X5'!$B:$AZ,9,FALSE)),(VLOOKUP(B63,'X6'!$B:$AZ,9,FALSE))))))))))))))</f>
        <v>12.389380530973451</v>
      </c>
      <c r="M63" s="140">
        <f>IF(ISERROR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=TRUE," ",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)</f>
        <v>8.2433758586849848</v>
      </c>
      <c r="N63" s="141">
        <f>IF(ISERROR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=TRUE," ",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)</f>
        <v>99.488471676084103</v>
      </c>
      <c r="O63" s="140">
        <f>IF(ISERROR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=TRUE," ",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)</f>
        <v>4.0849088576951562</v>
      </c>
      <c r="P63" s="140">
        <f>IF(ISERROR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=TRUE," ",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)</f>
        <v>3.6895718324167954</v>
      </c>
      <c r="Q63" s="141">
        <f>IF(ISERROR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=TRUE," ",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)</f>
        <v>-19.309029833781889</v>
      </c>
      <c r="R63" s="141">
        <f>IF(ISERROR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=TRUE," ",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)</f>
        <v>8.4880952380952372</v>
      </c>
      <c r="S63" s="141">
        <f>IF(ISERROR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=TRUE," ",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)</f>
        <v>48.11046511627908</v>
      </c>
      <c r="V63" s="46"/>
      <c r="W63" s="46">
        <f t="shared" si="15"/>
        <v>20</v>
      </c>
      <c r="X63" s="46"/>
      <c r="Y63" s="148">
        <f>IF($Z$41="A",0,IF($Z$41="B",$AE$40,Y62+$AE$43))</f>
        <v>4.2413949275362324</v>
      </c>
      <c r="Z63" s="107" t="s">
        <v>162</v>
      </c>
      <c r="AB63" s="42">
        <f t="shared" si="13"/>
        <v>2</v>
      </c>
      <c r="AC63" s="42">
        <f t="shared" si="17"/>
        <v>19</v>
      </c>
      <c r="AD63" s="126" t="str">
        <f>(IF((OR($AD$44=$AC$26,$AD$44=$AC$32,$AD$44=$AC$14,$AD$44=$AC$20,$AD$44=$AC$2,$AD$44=$AC$8))=TRUE,(Alf!F23),IF((OR($AD$44=$AC$27,$AD$44=$AC$33,$AD$44=$AC$15,$AD$44=$AC$21,$AD$44=$AC$3,$AD$44=$AC$9))=TRUE,(Alf!F63),IF(OR($AD$44=$AC$28,$AD$44=$AC$34,$AD$44=$AC$16,$AD$44=$AC$22,$AD$44=$AC$4,$AD$44=$AC$10)=TRUE,(Alf!F102),IF((OR($AD$44=$AC$29,$AD$44=$AC$35,$AD$44=$AC$17,$AD$44=$AC$23,$AD$44=$AC$5,$AD$44=$AC$11))=TRUE,(Alf!F140),IF((OR($AD$44=$AC$30,$AD$44=$AC$36,$AD$44=$AC$18,$AD$44=$AC$24,$AD$44=$AC$6,$AD$44=$AC$12))=TRUE,(Alf!F178),IF((OR($AD$44=$AC$31,$AD$44=$AC$37,$AD$44=$AC$19,$AD$44=$AC$25,$AD$44=$AC$7,$AD$44=$AC$13))=TRUE,(Alf!F217),"B")))))))</f>
        <v/>
      </c>
      <c r="AE63" s="127" t="str">
        <f t="shared" si="14"/>
        <v xml:space="preserve"> </v>
      </c>
      <c r="AF63" s="128" t="str">
        <f>IF(ISERROR(((VLOOKUP(AD63,'X1'!$B:$AO,6,FALSE))/(VLOOKUP(AD63,'X1'!$B:$AO,7,FALSE))-1))=TRUE," ",(((VLOOKUP(AD63,'X1'!$B:$AO,6,FALSE))/(VLOOKUP(AD63,'X1'!$B:$AO,7,FALSE))-1)))</f>
        <v xml:space="preserve"> </v>
      </c>
      <c r="AG63" s="128" t="str">
        <f>IF(ISERROR((((VLOOKUP(AD63,'X1'!$B:$G,2,FALSE))-(VLOOKUP(AD63,'X1'!$B:$G,3,FALSE)))*100)/(VLOOKUP(AD63,'X1'!$B:$G,5,FALSE)))=TRUE," ",((((VLOOKUP(AD63,'X1'!$B:$G,2,FALSE))-(VLOOKUP(AD63,'X1'!$B:$G,3,FALSE)))*100)/(VLOOKUP(AD63,'X1'!$B:$G,5,FALSE))))</f>
        <v xml:space="preserve"> </v>
      </c>
      <c r="AH63" s="128" t="str">
        <f>IF(ISERROR(((VLOOKUP(AD63,'X1'!$B:$AZ,42,FALSE))))=TRUE," ",(((VLOOKUP(AD63,'X1'!$B:$AZ,42,FALSE)))))</f>
        <v xml:space="preserve"> </v>
      </c>
      <c r="AI63" s="128" t="str">
        <f>IF(ISERROR(((VLOOKUP(AD63,'X1'!$B:$AZ,43,FALSE))))=TRUE," ",(((VLOOKUP(AD63,'X1'!$B:$AZ,43,FALSE)))))</f>
        <v xml:space="preserve"> </v>
      </c>
      <c r="AJ63" s="128" t="str">
        <f>IF(ISERROR(((VLOOKUP(AD63,'X1'!$B:$AZ,15,FALSE))))=TRUE," ",(((VLOOKUP(AD63,'X1'!$B:$AZ,15,FALSE)))))</f>
        <v xml:space="preserve"> </v>
      </c>
      <c r="AK63" s="128" t="str">
        <f>IF(ISERROR(((VLOOKUP(AD63,'X1'!$B:$AZ,14,FALSE))))=TRUE," ",(((VLOOKUP(AD63,'X1'!$B:$AZ,14,FALSE)))))</f>
        <v xml:space="preserve"> </v>
      </c>
      <c r="AL63" s="128" t="str">
        <f ca="1">IF(ISERROR(((VLOOKUP(AD63,'X2'!$B:$AO,6,FALSE))/(VLOOKUP(AD63,'X2'!$B:$AO,7,FALSE))-1))=TRUE," ",(((VLOOKUP(AD63,'X2'!$B:$AO,6,FALSE))/(VLOOKUP(AD63,'X2'!$B:$AO,7,FALSE))-1)))</f>
        <v xml:space="preserve"> </v>
      </c>
      <c r="AM63" s="128" t="str">
        <f ca="1">IF(ISERROR((((VLOOKUP(AD63,'X2'!$B:$G,2,FALSE))-(VLOOKUP(AD63,'X2'!$B:$G,3,FALSE)))*100)/(VLOOKUP(AD63,'X2'!$B:$G,5,FALSE)))=TRUE," ",((((VLOOKUP(AD63,'X2'!$B:$G,2,FALSE))-(VLOOKUP(AD63,'X2'!$B:$G,3,FALSE)))*100)/(VLOOKUP(AD63,'X2'!$B:$G,5,FALSE))))</f>
        <v xml:space="preserve"> </v>
      </c>
      <c r="AN63" s="128" t="str">
        <f ca="1">IF(ISERROR(((VLOOKUP(AD63,'X2'!$B:$AZ,42,FALSE))))=TRUE," ",(((VLOOKUP(AD63,'X2'!$B:$AZ,42,FALSE)))))</f>
        <v xml:space="preserve"> </v>
      </c>
      <c r="AO63" s="128" t="str">
        <f ca="1">IF(ISERROR(((VLOOKUP(AD63,'X2'!$B:$AZ,43,FALSE))))=TRUE," ",(((VLOOKUP(AD63,'X2'!$B:$AZ,43,FALSE)))))</f>
        <v xml:space="preserve"> </v>
      </c>
      <c r="AP63" s="128" t="str">
        <f ca="1">IF(ISERROR(((VLOOKUP(AD63,'X2'!$B:$AZ,15,FALSE))))=TRUE," ",(((VLOOKUP(AD63,'X2'!$B:$AZ,15,FALSE)))))</f>
        <v xml:space="preserve"> </v>
      </c>
      <c r="AQ63" s="128" t="str">
        <f ca="1">IF(ISERROR(((VLOOKUP(AD63,'X2'!$B:$AZ,14,FALSE))))=TRUE," ",(((VLOOKUP(AD63,'X2'!$B:$AZ,14,FALSE)))))</f>
        <v xml:space="preserve"> </v>
      </c>
      <c r="AR63" s="128" t="str">
        <f ca="1">IF(ISERROR(((VLOOKUP(AD63,'X3'!$B:$AO,6,FALSE))/(VLOOKUP(AD63,'X3'!$B:$AO,7,FALSE))-1))=TRUE," ",(((VLOOKUP(AD63,'X3'!$B:$AO,6,FALSE))/(VLOOKUP(AD63,'X3'!$B:$AO,7,FALSE))-1)))</f>
        <v xml:space="preserve"> </v>
      </c>
      <c r="AS63" s="128" t="str">
        <f ca="1">IF(ISERROR((((VLOOKUP(AD63,'X3'!$B:$G,2,FALSE))-(VLOOKUP(AD63,'X3'!$B:$G,3,FALSE)))*100)/(VLOOKUP(AD63,'X3'!$B:$G,5,FALSE)))=TRUE," ",((((VLOOKUP(AD63,'X3'!$B:$G,2,FALSE))-(VLOOKUP(AD63,'X3'!$B:$G,3,FALSE)))*100)/(VLOOKUP(AD63,'X3'!$B:$G,5,FALSE))))</f>
        <v xml:space="preserve"> </v>
      </c>
      <c r="AT63" s="128" t="str">
        <f ca="1">IF(ISERROR(((VLOOKUP(AD63,'X3'!$B:$AZ,42,FALSE))))=TRUE," ",(((VLOOKUP(AD63,'X3'!$B:$AZ,42,FALSE)))))</f>
        <v xml:space="preserve"> </v>
      </c>
      <c r="AU63" s="128" t="str">
        <f ca="1">IF(ISERROR(((VLOOKUP(AD63,'X3'!$B:$AZ,43,FALSE))))=TRUE," ",(((VLOOKUP(AD63,'X3'!$B:$AZ,43,FALSE)))))</f>
        <v xml:space="preserve"> </v>
      </c>
      <c r="AV63" s="128" t="str">
        <f ca="1">IF(ISERROR(((VLOOKUP(AD63,'X3'!$B:$AZ,15,FALSE))))=TRUE," ",(((VLOOKUP(AD63,'X3'!$B:$AZ,15,FALSE)))))</f>
        <v xml:space="preserve"> </v>
      </c>
      <c r="AW63" s="128" t="str">
        <f ca="1">IF(ISERROR(((VLOOKUP(AD63,'X3'!$B:$AZ,14,FALSE))))=TRUE," ",(((VLOOKUP(AD63,'X3'!$B:$AZ,14,FALSE)))))</f>
        <v xml:space="preserve"> </v>
      </c>
      <c r="AX63" s="128" t="str">
        <f ca="1">IF(ISERROR(((VLOOKUP(AD63,'X4'!$B:$AO,6,FALSE))/(VLOOKUP(AD63,'X4'!$B:$AO,7,FALSE))-1))=TRUE," ",(((VLOOKUP(AD63,'X4'!$B:$AO,6,FALSE))/(VLOOKUP(AD63,'X4'!$B:$AO,7,FALSE))-1)))</f>
        <v xml:space="preserve"> </v>
      </c>
      <c r="AY63" s="128" t="str">
        <f ca="1">IF(ISERROR((((VLOOKUP(AD63,'X4'!$B:$G,2,FALSE))-(VLOOKUP(AD63,'X4'!$B:$G,3,FALSE)))*100)/(VLOOKUP(AD63,'X4'!$B:$G,5,FALSE)))=TRUE," ",((((VLOOKUP(AD63,'X4'!$B:$G,2,FALSE))-(VLOOKUP(AD63,'X4'!$B:$G,3,FALSE)))*100)/(VLOOKUP(AD63,'X4'!$B:$G,5,FALSE))))</f>
        <v xml:space="preserve"> </v>
      </c>
      <c r="AZ63" s="128" t="str">
        <f ca="1">IF(ISERROR(((VLOOKUP(AD63,'X4'!$B:$AZ,42,FALSE))))=TRUE," ",(((VLOOKUP(AD63,'X4'!$B:$AZ,42,FALSE)))))</f>
        <v xml:space="preserve"> </v>
      </c>
      <c r="BA63" s="128" t="str">
        <f ca="1">IF(ISERROR(((VLOOKUP(AD63,'X4'!$B:$AZ,43,FALSE))))=TRUE," ",(((VLOOKUP(AD63,'X4'!$B:$AZ,43,FALSE)))))</f>
        <v xml:space="preserve"> </v>
      </c>
      <c r="BB63" s="128" t="str">
        <f ca="1">IF(ISERROR(((VLOOKUP(AD63,'X4'!$B:$AZ,15,FALSE))))=TRUE," ",(((VLOOKUP(AD63,'X4'!$B:$AZ,15,FALSE)))))</f>
        <v xml:space="preserve"> </v>
      </c>
      <c r="BC63" s="128" t="str">
        <f ca="1">IF(ISERROR(((VLOOKUP(AD63,'X4'!$B:$AZ,14,FALSE))))=TRUE," ",(((VLOOKUP(AD63,'X4'!$B:$AZ,14,FALSE)))))</f>
        <v xml:space="preserve"> </v>
      </c>
      <c r="BD63" s="128" t="str">
        <f ca="1">IF(ISERROR(((VLOOKUP(AD63,'X5'!$B:$AO,6,FALSE))/(VLOOKUP(AD63,'X5'!$B:$AO,7,FALSE))-1))=TRUE," ",(((VLOOKUP(AD63,'X5'!$B:$AO,6,FALSE))/(VLOOKUP(AD63,'X5'!$B:$AO,7,FALSE))-1)))</f>
        <v xml:space="preserve"> </v>
      </c>
      <c r="BE63" s="128" t="str">
        <f ca="1">IF(ISERROR((((VLOOKUP(AD63,'X5'!$B:$G,2,FALSE))-(VLOOKUP(AD63,'X5'!$B:$G,3,FALSE)))*100)/(VLOOKUP(AD63,'X5'!$B:$G,5,FALSE)))=TRUE," ",((((VLOOKUP(AD63,'X5'!$B:$G,2,FALSE))-(VLOOKUP(AD63,'X5'!$B:$G,3,FALSE)))*100)/(VLOOKUP(AD63,'X5'!$B:$G,5,FALSE))))</f>
        <v xml:space="preserve"> </v>
      </c>
      <c r="BF63" s="128" t="str">
        <f ca="1">IF(ISERROR(((VLOOKUP(AD63,'X5'!$B:$AZ,42,FALSE))))=TRUE," ",(((VLOOKUP(AD63,'X5'!$B:$AZ,42,FALSE)))))</f>
        <v xml:space="preserve"> </v>
      </c>
      <c r="BG63" s="128" t="str">
        <f ca="1">IF(ISERROR(((VLOOKUP(AD63,'X5'!$B:$AZ,43,FALSE))))=TRUE," ",(((VLOOKUP(AD63,'X5'!$B:$AZ,43,FALSE)))))</f>
        <v xml:space="preserve"> </v>
      </c>
      <c r="BH63" s="128" t="str">
        <f ca="1">IF(ISERROR(((VLOOKUP(AD63,'X5'!$B:$AZ,15,FALSE))))=TRUE," ",(((VLOOKUP(AD63,'X5'!$B:$AZ,15,FALSE)))))</f>
        <v xml:space="preserve"> </v>
      </c>
      <c r="BI63" s="128" t="str">
        <f ca="1">IF(ISERROR(((VLOOKUP(AD63,'X5'!$B:$AZ,14,FALSE))))=TRUE," ",(((VLOOKUP(AD63,'X5'!$B:$AZ,14,FALSE)))))</f>
        <v xml:space="preserve"> </v>
      </c>
      <c r="BJ63" s="128" t="str">
        <f ca="1">IF(ISERROR(((VLOOKUP(AD63,'X6'!$B:$AO,6,FALSE))/(VLOOKUP(AD63,'X6'!$B:$AO,7,FALSE))-1))=TRUE," ",(((VLOOKUP(AD63,'X6'!$B:$AO,6,FALSE))/(VLOOKUP(AD63,'X6'!$B:$AO,7,FALSE))-1)))</f>
        <v xml:space="preserve"> </v>
      </c>
      <c r="BK63" s="128" t="str">
        <f ca="1">IF(ISERROR((((VLOOKUP(AD63,'X6'!$B:$G,2,FALSE))-(VLOOKUP(AD63,'X6'!$B:$G,3,FALSE)))*100)/(VLOOKUP(AD63,'X6'!$B:$G,5,FALSE)))=TRUE," ",((((VLOOKUP(AD63,'X6'!$B:$G,2,FALSE))-(VLOOKUP(AD63,'X6'!$B:$G,3,FALSE)))*100)/(VLOOKUP(AD63,'X6'!$B:$G,5,FALSE))))</f>
        <v xml:space="preserve"> </v>
      </c>
      <c r="BL63" s="128" t="str">
        <f ca="1">IF(ISERROR(((VLOOKUP(AD63,'X6'!$B:$AZ,42,FALSE))))=TRUE," ",(((VLOOKUP(AD63,'X6'!$B:$AZ,42,FALSE)))))</f>
        <v xml:space="preserve"> </v>
      </c>
      <c r="BM63" s="128" t="str">
        <f ca="1">IF(ISERROR(((VLOOKUP(AD63,'X6'!$B:$AZ,43,FALSE))))=TRUE," ",(((VLOOKUP(AD63,'X6'!$B:$AZ,43,FALSE)))))</f>
        <v xml:space="preserve"> </v>
      </c>
      <c r="BN63" s="128" t="str">
        <f ca="1">IF(ISERROR(((VLOOKUP(AD63,'X6'!$B:$AZ,15,FALSE))))=TRUE," ",(((VLOOKUP(AD63,'X6'!$B:$AZ,15,FALSE)))))</f>
        <v xml:space="preserve"> </v>
      </c>
      <c r="BO63" s="128" t="str">
        <f ca="1">IF(ISERROR(((VLOOKUP(AD63,'X6'!$B:$AZ,14,FALSE))))=TRUE," ",(((VLOOKUP(AD63,'X6'!$B:$AZ,14,FALSE)))))</f>
        <v xml:space="preserve"> </v>
      </c>
    </row>
    <row r="64" spans="1:67" ht="14.1" customHeight="1" x14ac:dyDescent="0.2">
      <c r="A64" s="180">
        <f t="shared" si="18"/>
        <v>17</v>
      </c>
      <c r="B64" s="137" t="str">
        <f>IF($U$16=1,(VLOOKUP(A64,$AC$44:$AH$80,2,FALSE)),IF((IF($X$1=1,'X1'!B23,(IF($X$1=2,'X2'!B23,(IF($X$1=3,'X3'!B23,(IF($X$1=4,'X4'!B23,(IF($X$1=5,'X5'!B23,'X6'!B23))))))))))="","",(IF($X$1=1,'X1'!B23,(IF($X$1=2,'X2'!B23,(IF($X$1=3,'X3'!B23,(IF($X$1=4,'X4'!B23,(IF($X$1=5,'X5'!B23,'X6'!B23))))))))))))</f>
        <v>TTRAK TI Equity</v>
      </c>
      <c r="C64" s="137" t="str">
        <f>IF(ISERROR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=TRUE," ",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)</f>
        <v>Turk Traktor ve Ziraat Makinel</v>
      </c>
      <c r="D64" s="137" t="str">
        <f>IF(ISERROR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=TRUE," ",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)</f>
        <v>Industrials</v>
      </c>
      <c r="E64" s="138">
        <f>IF(ISERROR(((IF($X$1=1,(VLOOKUP(B64,'X1'!$B:$AP,7,FALSE)),(IF($X$1=2,(VLOOKUP(B64,'X2'!$B:$AP,7,FALSE)),(IF($X$1=3,(VLOOKUP(B64,'X3'!$B:$AP,7,FALSE)),(IF($X$1=4,(VLOOKUP(B64,'X4'!$B:$AP,7,FALSE)),(IF($X$1=5,(VLOOKUP(B64,'X5'!$B:$AP,7,FALSE)),(VLOOKUP(B64,'X6'!$B:$AP,7,FALSE))))))))))))))=TRUE," ",(((IF($X$1=1,(VLOOKUP(B64,'X1'!$B:$AP,7,FALSE)),(IF($X$1=2,(VLOOKUP(B64,'X2'!$B:$AP,7,FALSE)),(IF($X$1=3,(VLOOKUP(B64,'X3'!$B:$AP,7,FALSE)),(IF($X$1=4,(VLOOKUP(B64,'X4'!$B:$AP,7,FALSE)),(IF($X$1=5,(VLOOKUP(B64,'X5'!$B:$AP,7,FALSE)),(VLOOKUP(B64,'X6'!$B:$AP,7,FALSE)))))))))))))))</f>
        <v>61.5</v>
      </c>
      <c r="F64" s="138">
        <f>IF(ISERROR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=TRUE," ",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)</f>
        <v>68.75</v>
      </c>
      <c r="G64" s="138">
        <f>IF(ISERROR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=TRUE," ",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)</f>
        <v>11.788617886178866</v>
      </c>
      <c r="H64" s="138">
        <f>IF(ISERROR((IF($X$1=1,(VLOOKUP(B64,'X1'!$B:$AZ,8,FALSE)),(IF($X$1=2,(VLOOKUP(B64,'X2'!$B:$AZ,8,FALSE)),(IF($X$1=3,(VLOOKUP(B64,'X3'!$B:$AZ,8,FALSE)),(IF($X$1=4,(VLOOKUP(B64,'X4'!$B:$AZ,8,FALSE)),(IF($X$1=5,(VLOOKUP(B64,'X5'!$B:$AZ,8,FALSE)),(VLOOKUP(B64,'X6'!$B:$AZ,8,FALSE)))))))))))))=TRUE," ",((IF($X$1=1,(VLOOKUP(B64,'X1'!$B:$AZ,8,FALSE)),(IF($X$1=2,(VLOOKUP(B64,'X2'!$B:$AZ,8,FALSE)),(IF($X$1=3,(VLOOKUP(B64,'X3'!$B:$AZ,8,FALSE)),(IF($X$1=4,(VLOOKUP(B64,'X4'!$B:$AZ,8,FALSE)),(IF($X$1=5,(VLOOKUP(B64,'X5'!$B:$AZ,8,FALSE)),(VLOOKUP(B64,'X6'!$B:$AZ,8,FALSE))))))))))))))</f>
        <v>535.53608297750918</v>
      </c>
      <c r="I64" s="139">
        <f>IF(ISERROR((IF($X$1=1,(VLOOKUP(B64,'X1'!$B:$AZ,2,FALSE)),(IF($X$1=2,(VLOOKUP(B64,'X2'!$B:$AZ,2,FALSE)),(IF($X$1=3,(VLOOKUP(B64,'X3'!$B:$AZ,2,FALSE)),(IF($X$1=4,(VLOOKUP(B64,'X4'!$B:$AZ,2,FALSE)),(IF($X$1=5,(VLOOKUP(B64,'X5'!$B:$AZ,2,FALSE)),(VLOOKUP(B64,'X6'!$B:$AZ,2,FALSE)))))))))))))=TRUE," ",((IF($X$1=1,(VLOOKUP(B64,'X1'!$B:$AZ,2,FALSE)),(IF($X$1=2,(VLOOKUP(B64,'X2'!$B:$AZ,2,FALSE)),(IF($X$1=3,(VLOOKUP(B64,'X3'!$B:$AZ,2,FALSE)),(IF($X$1=4,(VLOOKUP(B64,'X4'!$B:$AZ,2,FALSE)),(IF($X$1=5,(VLOOKUP(B64,'X5'!$B:$AZ,2,FALSE)),(VLOOKUP(B64,'X6'!$B:$AZ,2,FALSE))))))))))))))</f>
        <v>10</v>
      </c>
      <c r="J64" s="139">
        <f>IF(ISERROR((IF($X$1=1,(VLOOKUP(B64,'X1'!$B:$AZ,3,FALSE)),(IF($X$1=2,(VLOOKUP(B64,'X2'!$B:$AZ,3,FALSE)),(IF($X$1=3,(VLOOKUP(B64,'X3'!$B:$AZ,3,FALSE)),(IF($X$1=4,(VLOOKUP(B64,'X4'!$B:$AZ,3,FALSE)),(IF($X$1=5,(VLOOKUP(B64,'X5'!$B:$AZ,3,FALSE)),(VLOOKUP(B64,'X6'!$B:$AZ,3,FALSE)))))))))))))=TRUE," ",((IF($X$1=1,(VLOOKUP(B64,'X1'!$B:$AZ,3,FALSE)),(IF($X$1=2,(VLOOKUP(B64,'X2'!$B:$AZ,3,FALSE)),(IF($X$1=3,(VLOOKUP(B64,'X3'!$B:$AZ,3,FALSE)),(IF($X$1=4,(VLOOKUP(B64,'X4'!$B:$AZ,3,FALSE)),(IF($X$1=5,(VLOOKUP(B64,'X5'!$B:$AZ,3,FALSE)),(VLOOKUP(B64,'X6'!$B:$AZ,3,FALSE))))))))))))))</f>
        <v>0</v>
      </c>
      <c r="K64" s="139">
        <f>IF(ISERROR((IF($X$1=1,(VLOOKUP(B64,'X1'!$B:$AZ,5,FALSE)),(IF($X$1=2,(VLOOKUP(B64,'X2'!$B:$AZ,5,FALSE)),(IF($X$1=3,(VLOOKUP(B64,'X3'!$B:$AZ,5,FALSE)),(IF($X$1=4,(VLOOKUP(B64,'X4'!$B:$AZ,5,FALSE)),(IF($X$1=5,(VLOOKUP(B64,'X5'!$B:$AZ,5,FALSE)),(VLOOKUP(B64,'X6'!$B:$AZ,5,FALSE)))))))))))))=TRUE," ",((IF($X$1=1,(VLOOKUP(B64,'X1'!$B:$AZ,5,FALSE)),(IF($X$1=2,(VLOOKUP(B64,'X2'!$B:$AZ,5,FALSE)),(IF($X$1=3,(VLOOKUP(B64,'X3'!$B:$AZ,5,FALSE)),(IF($X$1=4,(VLOOKUP(B64,'X4'!$B:$AZ,5,FALSE)),(IF($X$1=5,(VLOOKUP(B64,'X5'!$B:$AZ,5,FALSE)),(VLOOKUP(B64,'X6'!$B:$AZ,5,FALSE))))))))))))))</f>
        <v>12</v>
      </c>
      <c r="L64" s="140">
        <f>IF(ISERROR((IF($X$1=1,(VLOOKUP(B64,'X1'!$B:$AZ,9,FALSE)),(IF($X$1=2,(VLOOKUP(B64,'X2'!$B:$AZ,9,FALSE)),(IF($X$1=3,(VLOOKUP(B64,'X3'!$B:$AZ,9,FALSE)),(IF($X$1=4,(VLOOKUP(B64,'X4'!$B:$AZ,9,FALSE)),(IF($X$1=5,(VLOOKUP(B64,'X5'!$B:$AZ,9,FALSE)),(VLOOKUP(B64,'X6'!$B:$AZ,9,FALSE)))))))))))))=TRUE," ",((IF($X$1=1,(VLOOKUP(B64,'X1'!$B:$AZ,9,FALSE)),(IF($X$1=2,(VLOOKUP(B64,'X2'!$B:$AZ,9,FALSE)),(IF($X$1=3,(VLOOKUP(B64,'X3'!$B:$AZ,9,FALSE)),(IF($X$1=4,(VLOOKUP(B64,'X4'!$B:$AZ,9,FALSE)),(IF($X$1=5,(VLOOKUP(B64,'X5'!$B:$AZ,9,FALSE)),(VLOOKUP(B64,'X6'!$B:$AZ,9,FALSE))))))))))))))</f>
        <v>33.207343412526996</v>
      </c>
      <c r="M64" s="140">
        <f>IF(ISERROR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=TRUE," ",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)</f>
        <v>15.166461159062887</v>
      </c>
      <c r="N64" s="141">
        <f>IF(ISERROR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=TRUE," ",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)</f>
        <v>434.69034785287965</v>
      </c>
      <c r="O64" s="140">
        <f>IF(ISERROR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=TRUE," ",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)</f>
        <v>10.858864208168665</v>
      </c>
      <c r="P64" s="140">
        <f>IF(ISERROR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=TRUE," ",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)</f>
        <v>7.3383669279581936</v>
      </c>
      <c r="Q64" s="141">
        <f>IF(ISERROR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=TRUE," ",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)</f>
        <v>114.49983791186469</v>
      </c>
      <c r="R64" s="141">
        <f>IF(ISERROR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=TRUE," ",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)</f>
        <v>5.9788617886178859</v>
      </c>
      <c r="S64" s="141">
        <f>IF(ISERROR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=TRUE," ",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)</f>
        <v>93.371483071053873</v>
      </c>
      <c r="V64" s="46"/>
      <c r="W64" s="46">
        <f t="shared" si="15"/>
        <v>21</v>
      </c>
      <c r="X64" s="46"/>
      <c r="Y64" s="149">
        <f>IF($Z$41="A",0,IF($Z$41="B",Y63+$Z$42,Y63+$AE$43))</f>
        <v>4.6895163705905398</v>
      </c>
      <c r="Z64" s="107" t="s">
        <v>162</v>
      </c>
      <c r="AB64" s="42">
        <f t="shared" si="13"/>
        <v>2</v>
      </c>
      <c r="AC64" s="42">
        <f t="shared" si="17"/>
        <v>20</v>
      </c>
      <c r="AD64" s="126" t="str">
        <f>(IF((OR($AD$44=$AC$26,$AD$44=$AC$32,$AD$44=$AC$14,$AD$44=$AC$20,$AD$44=$AC$2,$AD$44=$AC$8))=TRUE,(Alf!F24),IF((OR($AD$44=$AC$27,$AD$44=$AC$33,$AD$44=$AC$15,$AD$44=$AC$21,$AD$44=$AC$3,$AD$44=$AC$9))=TRUE,(Alf!F64),IF(OR($AD$44=$AC$28,$AD$44=$AC$34,$AD$44=$AC$16,$AD$44=$AC$22,$AD$44=$AC$4,$AD$44=$AC$10)=TRUE,(Alf!F103),IF((OR($AD$44=$AC$29,$AD$44=$AC$35,$AD$44=$AC$17,$AD$44=$AC$23,$AD$44=$AC$5,$AD$44=$AC$11))=TRUE,(Alf!F141),IF((OR($AD$44=$AC$30,$AD$44=$AC$36,$AD$44=$AC$18,$AD$44=$AC$24,$AD$44=$AC$6,$AD$44=$AC$12))=TRUE,(Alf!F179),IF((OR($AD$44=$AC$31,$AD$44=$AC$37,$AD$44=$AC$19,$AD$44=$AC$25,$AD$44=$AC$7,$AD$44=$AC$13))=TRUE,(Alf!F218),"B")))))))</f>
        <v/>
      </c>
      <c r="AE64" s="127" t="str">
        <f t="shared" si="14"/>
        <v xml:space="preserve"> </v>
      </c>
      <c r="AF64" s="128" t="str">
        <f>IF(ISERROR(((VLOOKUP(AD64,'X1'!$B:$AO,6,FALSE))/(VLOOKUP(AD64,'X1'!$B:$AO,7,FALSE))-1))=TRUE," ",(((VLOOKUP(AD64,'X1'!$B:$AO,6,FALSE))/(VLOOKUP(AD64,'X1'!$B:$AO,7,FALSE))-1)))</f>
        <v xml:space="preserve"> </v>
      </c>
      <c r="AG64" s="128" t="str">
        <f>IF(ISERROR((((VLOOKUP(AD64,'X1'!$B:$G,2,FALSE))-(VLOOKUP(AD64,'X1'!$B:$G,3,FALSE)))*100)/(VLOOKUP(AD64,'X1'!$B:$G,5,FALSE)))=TRUE," ",((((VLOOKUP(AD64,'X1'!$B:$G,2,FALSE))-(VLOOKUP(AD64,'X1'!$B:$G,3,FALSE)))*100)/(VLOOKUP(AD64,'X1'!$B:$G,5,FALSE))))</f>
        <v xml:space="preserve"> </v>
      </c>
      <c r="AH64" s="128" t="str">
        <f>IF(ISERROR(((VLOOKUP(AD64,'X1'!$B:$AZ,42,FALSE))))=TRUE," ",(((VLOOKUP(AD64,'X1'!$B:$AZ,42,FALSE)))))</f>
        <v xml:space="preserve"> </v>
      </c>
      <c r="AI64" s="128" t="str">
        <f>IF(ISERROR(((VLOOKUP(AD64,'X1'!$B:$AZ,43,FALSE))))=TRUE," ",(((VLOOKUP(AD64,'X1'!$B:$AZ,43,FALSE)))))</f>
        <v xml:space="preserve"> </v>
      </c>
      <c r="AJ64" s="128" t="str">
        <f>IF(ISERROR(((VLOOKUP(AD64,'X1'!$B:$AZ,15,FALSE))))=TRUE," ",(((VLOOKUP(AD64,'X1'!$B:$AZ,15,FALSE)))))</f>
        <v xml:space="preserve"> </v>
      </c>
      <c r="AK64" s="128" t="str">
        <f>IF(ISERROR(((VLOOKUP(AD64,'X1'!$B:$AZ,14,FALSE))))=TRUE," ",(((VLOOKUP(AD64,'X1'!$B:$AZ,14,FALSE)))))</f>
        <v xml:space="preserve"> </v>
      </c>
      <c r="AL64" s="128" t="str">
        <f ca="1">IF(ISERROR(((VLOOKUP(AD64,'X2'!$B:$AO,6,FALSE))/(VLOOKUP(AD64,'X2'!$B:$AO,7,FALSE))-1))=TRUE," ",(((VLOOKUP(AD64,'X2'!$B:$AO,6,FALSE))/(VLOOKUP(AD64,'X2'!$B:$AO,7,FALSE))-1)))</f>
        <v xml:space="preserve"> </v>
      </c>
      <c r="AM64" s="128" t="str">
        <f ca="1">IF(ISERROR((((VLOOKUP(AD64,'X2'!$B:$G,2,FALSE))-(VLOOKUP(AD64,'X2'!$B:$G,3,FALSE)))*100)/(VLOOKUP(AD64,'X2'!$B:$G,5,FALSE)))=TRUE," ",((((VLOOKUP(AD64,'X2'!$B:$G,2,FALSE))-(VLOOKUP(AD64,'X2'!$B:$G,3,FALSE)))*100)/(VLOOKUP(AD64,'X2'!$B:$G,5,FALSE))))</f>
        <v xml:space="preserve"> </v>
      </c>
      <c r="AN64" s="128" t="str">
        <f ca="1">IF(ISERROR(((VLOOKUP(AD64,'X2'!$B:$AZ,42,FALSE))))=TRUE," ",(((VLOOKUP(AD64,'X2'!$B:$AZ,42,FALSE)))))</f>
        <v xml:space="preserve"> </v>
      </c>
      <c r="AO64" s="128" t="str">
        <f ca="1">IF(ISERROR(((VLOOKUP(AD64,'X2'!$B:$AZ,43,FALSE))))=TRUE," ",(((VLOOKUP(AD64,'X2'!$B:$AZ,43,FALSE)))))</f>
        <v xml:space="preserve"> </v>
      </c>
      <c r="AP64" s="128" t="str">
        <f ca="1">IF(ISERROR(((VLOOKUP(AD64,'X2'!$B:$AZ,15,FALSE))))=TRUE," ",(((VLOOKUP(AD64,'X2'!$B:$AZ,15,FALSE)))))</f>
        <v xml:space="preserve"> </v>
      </c>
      <c r="AQ64" s="128" t="str">
        <f ca="1">IF(ISERROR(((VLOOKUP(AD64,'X2'!$B:$AZ,14,FALSE))))=TRUE," ",(((VLOOKUP(AD64,'X2'!$B:$AZ,14,FALSE)))))</f>
        <v xml:space="preserve"> </v>
      </c>
      <c r="AR64" s="128" t="str">
        <f ca="1">IF(ISERROR(((VLOOKUP(AD64,'X3'!$B:$AO,6,FALSE))/(VLOOKUP(AD64,'X3'!$B:$AO,7,FALSE))-1))=TRUE," ",(((VLOOKUP(AD64,'X3'!$B:$AO,6,FALSE))/(VLOOKUP(AD64,'X3'!$B:$AO,7,FALSE))-1)))</f>
        <v xml:space="preserve"> </v>
      </c>
      <c r="AS64" s="128" t="str">
        <f ca="1">IF(ISERROR((((VLOOKUP(AD64,'X3'!$B:$G,2,FALSE))-(VLOOKUP(AD64,'X3'!$B:$G,3,FALSE)))*100)/(VLOOKUP(AD64,'X3'!$B:$G,5,FALSE)))=TRUE," ",((((VLOOKUP(AD64,'X3'!$B:$G,2,FALSE))-(VLOOKUP(AD64,'X3'!$B:$G,3,FALSE)))*100)/(VLOOKUP(AD64,'X3'!$B:$G,5,FALSE))))</f>
        <v xml:space="preserve"> </v>
      </c>
      <c r="AT64" s="128" t="str">
        <f ca="1">IF(ISERROR(((VLOOKUP(AD64,'X3'!$B:$AZ,42,FALSE))))=TRUE," ",(((VLOOKUP(AD64,'X3'!$B:$AZ,42,FALSE)))))</f>
        <v xml:space="preserve"> </v>
      </c>
      <c r="AU64" s="128" t="str">
        <f ca="1">IF(ISERROR(((VLOOKUP(AD64,'X3'!$B:$AZ,43,FALSE))))=TRUE," ",(((VLOOKUP(AD64,'X3'!$B:$AZ,43,FALSE)))))</f>
        <v xml:space="preserve"> </v>
      </c>
      <c r="AV64" s="128" t="str">
        <f ca="1">IF(ISERROR(((VLOOKUP(AD64,'X3'!$B:$AZ,15,FALSE))))=TRUE," ",(((VLOOKUP(AD64,'X3'!$B:$AZ,15,FALSE)))))</f>
        <v xml:space="preserve"> </v>
      </c>
      <c r="AW64" s="128" t="str">
        <f ca="1">IF(ISERROR(((VLOOKUP(AD64,'X3'!$B:$AZ,14,FALSE))))=TRUE," ",(((VLOOKUP(AD64,'X3'!$B:$AZ,14,FALSE)))))</f>
        <v xml:space="preserve"> </v>
      </c>
      <c r="AX64" s="128" t="str">
        <f ca="1">IF(ISERROR(((VLOOKUP(AD64,'X4'!$B:$AO,6,FALSE))/(VLOOKUP(AD64,'X4'!$B:$AO,7,FALSE))-1))=TRUE," ",(((VLOOKUP(AD64,'X4'!$B:$AO,6,FALSE))/(VLOOKUP(AD64,'X4'!$B:$AO,7,FALSE))-1)))</f>
        <v xml:space="preserve"> </v>
      </c>
      <c r="AY64" s="128" t="str">
        <f ca="1">IF(ISERROR((((VLOOKUP(AD64,'X4'!$B:$G,2,FALSE))-(VLOOKUP(AD64,'X4'!$B:$G,3,FALSE)))*100)/(VLOOKUP(AD64,'X4'!$B:$G,5,FALSE)))=TRUE," ",((((VLOOKUP(AD64,'X4'!$B:$G,2,FALSE))-(VLOOKUP(AD64,'X4'!$B:$G,3,FALSE)))*100)/(VLOOKUP(AD64,'X4'!$B:$G,5,FALSE))))</f>
        <v xml:space="preserve"> </v>
      </c>
      <c r="AZ64" s="128" t="str">
        <f ca="1">IF(ISERROR(((VLOOKUP(AD64,'X4'!$B:$AZ,42,FALSE))))=TRUE," ",(((VLOOKUP(AD64,'X4'!$B:$AZ,42,FALSE)))))</f>
        <v xml:space="preserve"> </v>
      </c>
      <c r="BA64" s="128" t="str">
        <f ca="1">IF(ISERROR(((VLOOKUP(AD64,'X4'!$B:$AZ,43,FALSE))))=TRUE," ",(((VLOOKUP(AD64,'X4'!$B:$AZ,43,FALSE)))))</f>
        <v xml:space="preserve"> </v>
      </c>
      <c r="BB64" s="128" t="str">
        <f ca="1">IF(ISERROR(((VLOOKUP(AD64,'X4'!$B:$AZ,15,FALSE))))=TRUE," ",(((VLOOKUP(AD64,'X4'!$B:$AZ,15,FALSE)))))</f>
        <v xml:space="preserve"> </v>
      </c>
      <c r="BC64" s="128" t="str">
        <f ca="1">IF(ISERROR(((VLOOKUP(AD64,'X4'!$B:$AZ,14,FALSE))))=TRUE," ",(((VLOOKUP(AD64,'X4'!$B:$AZ,14,FALSE)))))</f>
        <v xml:space="preserve"> </v>
      </c>
      <c r="BD64" s="128" t="str">
        <f ca="1">IF(ISERROR(((VLOOKUP(AD64,'X5'!$B:$AO,6,FALSE))/(VLOOKUP(AD64,'X5'!$B:$AO,7,FALSE))-1))=TRUE," ",(((VLOOKUP(AD64,'X5'!$B:$AO,6,FALSE))/(VLOOKUP(AD64,'X5'!$B:$AO,7,FALSE))-1)))</f>
        <v xml:space="preserve"> </v>
      </c>
      <c r="BE64" s="128" t="str">
        <f ca="1">IF(ISERROR((((VLOOKUP(AD64,'X5'!$B:$G,2,FALSE))-(VLOOKUP(AD64,'X5'!$B:$G,3,FALSE)))*100)/(VLOOKUP(AD64,'X5'!$B:$G,5,FALSE)))=TRUE," ",((((VLOOKUP(AD64,'X5'!$B:$G,2,FALSE))-(VLOOKUP(AD64,'X5'!$B:$G,3,FALSE)))*100)/(VLOOKUP(AD64,'X5'!$B:$G,5,FALSE))))</f>
        <v xml:space="preserve"> </v>
      </c>
      <c r="BF64" s="128" t="str">
        <f ca="1">IF(ISERROR(((VLOOKUP(AD64,'X5'!$B:$AZ,42,FALSE))))=TRUE," ",(((VLOOKUP(AD64,'X5'!$B:$AZ,42,FALSE)))))</f>
        <v xml:space="preserve"> </v>
      </c>
      <c r="BG64" s="128" t="str">
        <f ca="1">IF(ISERROR(((VLOOKUP(AD64,'X5'!$B:$AZ,43,FALSE))))=TRUE," ",(((VLOOKUP(AD64,'X5'!$B:$AZ,43,FALSE)))))</f>
        <v xml:space="preserve"> </v>
      </c>
      <c r="BH64" s="128" t="str">
        <f ca="1">IF(ISERROR(((VLOOKUP(AD64,'X5'!$B:$AZ,15,FALSE))))=TRUE," ",(((VLOOKUP(AD64,'X5'!$B:$AZ,15,FALSE)))))</f>
        <v xml:space="preserve"> </v>
      </c>
      <c r="BI64" s="128" t="str">
        <f ca="1">IF(ISERROR(((VLOOKUP(AD64,'X5'!$B:$AZ,14,FALSE))))=TRUE," ",(((VLOOKUP(AD64,'X5'!$B:$AZ,14,FALSE)))))</f>
        <v xml:space="preserve"> </v>
      </c>
      <c r="BJ64" s="128" t="str">
        <f ca="1">IF(ISERROR(((VLOOKUP(AD64,'X6'!$B:$AO,6,FALSE))/(VLOOKUP(AD64,'X6'!$B:$AO,7,FALSE))-1))=TRUE," ",(((VLOOKUP(AD64,'X6'!$B:$AO,6,FALSE))/(VLOOKUP(AD64,'X6'!$B:$AO,7,FALSE))-1)))</f>
        <v xml:space="preserve"> </v>
      </c>
      <c r="BK64" s="128" t="str">
        <f ca="1">IF(ISERROR((((VLOOKUP(AD64,'X6'!$B:$G,2,FALSE))-(VLOOKUP(AD64,'X6'!$B:$G,3,FALSE)))*100)/(VLOOKUP(AD64,'X6'!$B:$G,5,FALSE)))=TRUE," ",((((VLOOKUP(AD64,'X6'!$B:$G,2,FALSE))-(VLOOKUP(AD64,'X6'!$B:$G,3,FALSE)))*100)/(VLOOKUP(AD64,'X6'!$B:$G,5,FALSE))))</f>
        <v xml:space="preserve"> </v>
      </c>
      <c r="BL64" s="128" t="str">
        <f ca="1">IF(ISERROR(((VLOOKUP(AD64,'X6'!$B:$AZ,42,FALSE))))=TRUE," ",(((VLOOKUP(AD64,'X6'!$B:$AZ,42,FALSE)))))</f>
        <v xml:space="preserve"> </v>
      </c>
      <c r="BM64" s="128" t="str">
        <f ca="1">IF(ISERROR(((VLOOKUP(AD64,'X6'!$B:$AZ,43,FALSE))))=TRUE," ",(((VLOOKUP(AD64,'X6'!$B:$AZ,43,FALSE)))))</f>
        <v xml:space="preserve"> </v>
      </c>
      <c r="BN64" s="128" t="str">
        <f ca="1">IF(ISERROR(((VLOOKUP(AD64,'X6'!$B:$AZ,15,FALSE))))=TRUE," ",(((VLOOKUP(AD64,'X6'!$B:$AZ,15,FALSE)))))</f>
        <v xml:space="preserve"> </v>
      </c>
      <c r="BO64" s="128" t="str">
        <f ca="1">IF(ISERROR(((VLOOKUP(AD64,'X6'!$B:$AZ,14,FALSE))))=TRUE," ",(((VLOOKUP(AD64,'X6'!$B:$AZ,14,FALSE)))))</f>
        <v xml:space="preserve"> </v>
      </c>
    </row>
    <row r="65" spans="1:67" ht="14.1" customHeight="1" x14ac:dyDescent="0.2">
      <c r="A65" s="180">
        <f t="shared" si="18"/>
        <v>18</v>
      </c>
      <c r="B65" s="137" t="str">
        <f>IF($U$16=1,(VLOOKUP(A65,$AC$44:$AH$80,2,FALSE)),IF((IF($X$1=1,'X1'!B24,(IF($X$1=2,'X2'!B24,(IF($X$1=3,'X3'!B24,(IF($X$1=4,'X4'!B24,(IF($X$1=5,'X5'!B24,'X6'!B24))))))))))="","",(IF($X$1=1,'X1'!B24,(IF($X$1=2,'X2'!B24,(IF($X$1=3,'X3'!B24,(IF($X$1=4,'X4'!B24,(IF($X$1=5,'X5'!B24,'X6'!B24))))))))))))</f>
        <v>TUPRS TI Equity</v>
      </c>
      <c r="C65" s="137" t="str">
        <f>IF(ISERROR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=TRUE," ",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)</f>
        <v>Tupras Turkiye Petrol Rafineri</v>
      </c>
      <c r="D65" s="137" t="str">
        <f>IF(ISERROR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=TRUE," ",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)</f>
        <v>Energy</v>
      </c>
      <c r="E65" s="138">
        <f>IF(ISERROR(((IF($X$1=1,(VLOOKUP(B65,'X1'!$B:$AP,7,FALSE)),(IF($X$1=2,(VLOOKUP(B65,'X2'!$B:$AP,7,FALSE)),(IF($X$1=3,(VLOOKUP(B65,'X3'!$B:$AP,7,FALSE)),(IF($X$1=4,(VLOOKUP(B65,'X4'!$B:$AP,7,FALSE)),(IF($X$1=5,(VLOOKUP(B65,'X5'!$B:$AP,7,FALSE)),(VLOOKUP(B65,'X6'!$B:$AP,7,FALSE))))))))))))))=TRUE," ",(((IF($X$1=1,(VLOOKUP(B65,'X1'!$B:$AP,7,FALSE)),(IF($X$1=2,(VLOOKUP(B65,'X2'!$B:$AP,7,FALSE)),(IF($X$1=3,(VLOOKUP(B65,'X3'!$B:$AP,7,FALSE)),(IF($X$1=4,(VLOOKUP(B65,'X4'!$B:$AP,7,FALSE)),(IF($X$1=5,(VLOOKUP(B65,'X5'!$B:$AP,7,FALSE)),(VLOOKUP(B65,'X6'!$B:$AP,7,FALSE)))))))))))))))</f>
        <v>111</v>
      </c>
      <c r="F65" s="138">
        <f>IF(ISERROR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=TRUE," ",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)</f>
        <v>146</v>
      </c>
      <c r="G65" s="138">
        <f>IF(ISERROR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=TRUE," ",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)</f>
        <v>31.531531531531542</v>
      </c>
      <c r="H65" s="138">
        <f>IF(ISERROR((IF($X$1=1,(VLOOKUP(B65,'X1'!$B:$AZ,8,FALSE)),(IF($X$1=2,(VLOOKUP(B65,'X2'!$B:$AZ,8,FALSE)),(IF($X$1=3,(VLOOKUP(B65,'X3'!$B:$AZ,8,FALSE)),(IF($X$1=4,(VLOOKUP(B65,'X4'!$B:$AZ,8,FALSE)),(IF($X$1=5,(VLOOKUP(B65,'X5'!$B:$AZ,8,FALSE)),(VLOOKUP(B65,'X6'!$B:$AZ,8,FALSE)))))))))))))=TRUE," ",((IF($X$1=1,(VLOOKUP(B65,'X1'!$B:$AZ,8,FALSE)),(IF($X$1=2,(VLOOKUP(B65,'X2'!$B:$AZ,8,FALSE)),(IF($X$1=3,(VLOOKUP(B65,'X3'!$B:$AZ,8,FALSE)),(IF($X$1=4,(VLOOKUP(B65,'X4'!$B:$AZ,8,FALSE)),(IF($X$1=5,(VLOOKUP(B65,'X5'!$B:$AZ,8,FALSE)),(VLOOKUP(B65,'X6'!$B:$AZ,8,FALSE))))))))))))))</f>
        <v>4535.3954418623161</v>
      </c>
      <c r="I65" s="139">
        <f>IF(ISERROR((IF($X$1=1,(VLOOKUP(B65,'X1'!$B:$AZ,2,FALSE)),(IF($X$1=2,(VLOOKUP(B65,'X2'!$B:$AZ,2,FALSE)),(IF($X$1=3,(VLOOKUP(B65,'X3'!$B:$AZ,2,FALSE)),(IF($X$1=4,(VLOOKUP(B65,'X4'!$B:$AZ,2,FALSE)),(IF($X$1=5,(VLOOKUP(B65,'X5'!$B:$AZ,2,FALSE)),(VLOOKUP(B65,'X6'!$B:$AZ,2,FALSE)))))))))))))=TRUE," ",((IF($X$1=1,(VLOOKUP(B65,'X1'!$B:$AZ,2,FALSE)),(IF($X$1=2,(VLOOKUP(B65,'X2'!$B:$AZ,2,FALSE)),(IF($X$1=3,(VLOOKUP(B65,'X3'!$B:$AZ,2,FALSE)),(IF($X$1=4,(VLOOKUP(B65,'X4'!$B:$AZ,2,FALSE)),(IF($X$1=5,(VLOOKUP(B65,'X5'!$B:$AZ,2,FALSE)),(VLOOKUP(B65,'X6'!$B:$AZ,2,FALSE))))))))))))))</f>
        <v>11</v>
      </c>
      <c r="J65" s="139">
        <f>IF(ISERROR((IF($X$1=1,(VLOOKUP(B65,'X1'!$B:$AZ,3,FALSE)),(IF($X$1=2,(VLOOKUP(B65,'X2'!$B:$AZ,3,FALSE)),(IF($X$1=3,(VLOOKUP(B65,'X3'!$B:$AZ,3,FALSE)),(IF($X$1=4,(VLOOKUP(B65,'X4'!$B:$AZ,3,FALSE)),(IF($X$1=5,(VLOOKUP(B65,'X5'!$B:$AZ,3,FALSE)),(VLOOKUP(B65,'X6'!$B:$AZ,3,FALSE)))))))))))))=TRUE," ",((IF($X$1=1,(VLOOKUP(B65,'X1'!$B:$AZ,3,FALSE)),(IF($X$1=2,(VLOOKUP(B65,'X2'!$B:$AZ,3,FALSE)),(IF($X$1=3,(VLOOKUP(B65,'X3'!$B:$AZ,3,FALSE)),(IF($X$1=4,(VLOOKUP(B65,'X4'!$B:$AZ,3,FALSE)),(IF($X$1=5,(VLOOKUP(B65,'X5'!$B:$AZ,3,FALSE)),(VLOOKUP(B65,'X6'!$B:$AZ,3,FALSE))))))))))))))</f>
        <v>3</v>
      </c>
      <c r="K65" s="139">
        <f>IF(ISERROR((IF($X$1=1,(VLOOKUP(B65,'X1'!$B:$AZ,5,FALSE)),(IF($X$1=2,(VLOOKUP(B65,'X2'!$B:$AZ,5,FALSE)),(IF($X$1=3,(VLOOKUP(B65,'X3'!$B:$AZ,5,FALSE)),(IF($X$1=4,(VLOOKUP(B65,'X4'!$B:$AZ,5,FALSE)),(IF($X$1=5,(VLOOKUP(B65,'X5'!$B:$AZ,5,FALSE)),(VLOOKUP(B65,'X6'!$B:$AZ,5,FALSE)))))))))))))=TRUE," ",((IF($X$1=1,(VLOOKUP(B65,'X1'!$B:$AZ,5,FALSE)),(IF($X$1=2,(VLOOKUP(B65,'X2'!$B:$AZ,5,FALSE)),(IF($X$1=3,(VLOOKUP(B65,'X3'!$B:$AZ,5,FALSE)),(IF($X$1=4,(VLOOKUP(B65,'X4'!$B:$AZ,5,FALSE)),(IF($X$1=5,(VLOOKUP(B65,'X5'!$B:$AZ,5,FALSE)),(VLOOKUP(B65,'X6'!$B:$AZ,5,FALSE))))))))))))))</f>
        <v>26</v>
      </c>
      <c r="L65" s="140" t="str">
        <f>IF(ISERROR((IF($X$1=1,(VLOOKUP(B65,'X1'!$B:$AZ,9,FALSE)),(IF($X$1=2,(VLOOKUP(B65,'X2'!$B:$AZ,9,FALSE)),(IF($X$1=3,(VLOOKUP(B65,'X3'!$B:$AZ,9,FALSE)),(IF($X$1=4,(VLOOKUP(B65,'X4'!$B:$AZ,9,FALSE)),(IF($X$1=5,(VLOOKUP(B65,'X5'!$B:$AZ,9,FALSE)),(VLOOKUP(B65,'X6'!$B:$AZ,9,FALSE)))))))))))))=TRUE," ",((IF($X$1=1,(VLOOKUP(B65,'X1'!$B:$AZ,9,FALSE)),(IF($X$1=2,(VLOOKUP(B65,'X2'!$B:$AZ,9,FALSE)),(IF($X$1=3,(VLOOKUP(B65,'X3'!$B:$AZ,9,FALSE)),(IF($X$1=4,(VLOOKUP(B65,'X4'!$B:$AZ,9,FALSE)),(IF($X$1=5,(VLOOKUP(B65,'X5'!$B:$AZ,9,FALSE)),(VLOOKUP(B65,'X6'!$B:$AZ,9,FALSE))))))))))))))</f>
        <v>NA</v>
      </c>
      <c r="M65" s="140">
        <f>IF(ISERROR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=TRUE," ",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)</f>
        <v>7.1867918420200709</v>
      </c>
      <c r="N65" s="141" t="str">
        <f>IF(ISERROR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=TRUE," ",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)</f>
        <v xml:space="preserve"> </v>
      </c>
      <c r="O65" s="140">
        <f>IF(ISERROR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=TRUE," ",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)</f>
        <v>9.2149312995035775</v>
      </c>
      <c r="P65" s="140">
        <f>IF(ISERROR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=TRUE," ",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)</f>
        <v>5.4285550422109665</v>
      </c>
      <c r="Q65" s="141">
        <f>IF(ISERROR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=TRUE," ",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)</f>
        <v>82.026520658170909</v>
      </c>
      <c r="R65" s="141">
        <f>IF(ISERROR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=TRUE," ",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)</f>
        <v>11.859459459459458</v>
      </c>
      <c r="S65" s="141">
        <f>IF(ISERROR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=TRUE," ",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)</f>
        <v>635.47619047619048</v>
      </c>
      <c r="V65" s="46"/>
      <c r="W65" s="46">
        <f t="shared" si="15"/>
        <v>22</v>
      </c>
      <c r="X65" s="46"/>
      <c r="Y65" s="149">
        <f t="shared" ref="Y65:Y79" si="19">IF($Z$41="A",0,IF($Z$41="B",Y64+$Z$42,Y64+$AE$43))</f>
        <v>5.1376378136448473</v>
      </c>
      <c r="Z65" s="107" t="s">
        <v>162</v>
      </c>
      <c r="AB65" s="42">
        <f t="shared" si="13"/>
        <v>2</v>
      </c>
      <c r="AC65" s="42">
        <f t="shared" si="17"/>
        <v>21</v>
      </c>
      <c r="AD65" s="126" t="str">
        <f>(IF((OR($AD$44=$AC$26,$AD$44=$AC$32,$AD$44=$AC$14,$AD$44=$AC$20,$AD$44=$AC$2,$AD$44=$AC$8))=TRUE,(Alf!F25),IF((OR($AD$44=$AC$27,$AD$44=$AC$33,$AD$44=$AC$15,$AD$44=$AC$21,$AD$44=$AC$3,$AD$44=$AC$9))=TRUE,(Alf!F65),IF(OR($AD$44=$AC$28,$AD$44=$AC$34,$AD$44=$AC$16,$AD$44=$AC$22,$AD$44=$AC$4,$AD$44=$AC$10)=TRUE,(Alf!F104),IF((OR($AD$44=$AC$29,$AD$44=$AC$35,$AD$44=$AC$17,$AD$44=$AC$23,$AD$44=$AC$5,$AD$44=$AC$11))=TRUE,(Alf!F142),IF((OR($AD$44=$AC$30,$AD$44=$AC$36,$AD$44=$AC$18,$AD$44=$AC$24,$AD$44=$AC$6,$AD$44=$AC$12))=TRUE,(Alf!F180),IF((OR($AD$44=$AC$31,$AD$44=$AC$37,$AD$44=$AC$19,$AD$44=$AC$25,$AD$44=$AC$7,$AD$44=$AC$13))=TRUE,(Alf!F219),"B")))))))</f>
        <v/>
      </c>
      <c r="AE65" s="127" t="str">
        <f t="shared" si="14"/>
        <v xml:space="preserve"> </v>
      </c>
      <c r="AF65" s="128" t="str">
        <f>IF(ISERROR(((VLOOKUP(AD65,'X1'!$B:$AO,6,FALSE))/(VLOOKUP(AD65,'X1'!$B:$AO,7,FALSE))-1))=TRUE," ",(((VLOOKUP(AD65,'X1'!$B:$AO,6,FALSE))/(VLOOKUP(AD65,'X1'!$B:$AO,7,FALSE))-1)))</f>
        <v xml:space="preserve"> </v>
      </c>
      <c r="AG65" s="128" t="str">
        <f>IF(ISERROR((((VLOOKUP(AD65,'X1'!$B:$G,2,FALSE))-(VLOOKUP(AD65,'X1'!$B:$G,3,FALSE)))*100)/(VLOOKUP(AD65,'X1'!$B:$G,5,FALSE)))=TRUE," ",((((VLOOKUP(AD65,'X1'!$B:$G,2,FALSE))-(VLOOKUP(AD65,'X1'!$B:$G,3,FALSE)))*100)/(VLOOKUP(AD65,'X1'!$B:$G,5,FALSE))))</f>
        <v xml:space="preserve"> </v>
      </c>
      <c r="AH65" s="128" t="str">
        <f>IF(ISERROR(((VLOOKUP(AD65,'X1'!$B:$AZ,42,FALSE))))=TRUE," ",(((VLOOKUP(AD65,'X1'!$B:$AZ,42,FALSE)))))</f>
        <v xml:space="preserve"> </v>
      </c>
      <c r="AI65" s="128" t="str">
        <f>IF(ISERROR(((VLOOKUP(AD65,'X1'!$B:$AZ,43,FALSE))))=TRUE," ",(((VLOOKUP(AD65,'X1'!$B:$AZ,43,FALSE)))))</f>
        <v xml:space="preserve"> </v>
      </c>
      <c r="AJ65" s="128" t="str">
        <f>IF(ISERROR(((VLOOKUP(AD65,'X1'!$B:$AZ,15,FALSE))))=TRUE," ",(((VLOOKUP(AD65,'X1'!$B:$AZ,15,FALSE)))))</f>
        <v xml:space="preserve"> </v>
      </c>
      <c r="AK65" s="128" t="str">
        <f>IF(ISERROR(((VLOOKUP(AD65,'X1'!$B:$AZ,14,FALSE))))=TRUE," ",(((VLOOKUP(AD65,'X1'!$B:$AZ,14,FALSE)))))</f>
        <v xml:space="preserve"> </v>
      </c>
      <c r="AL65" s="128" t="str">
        <f ca="1">IF(ISERROR(((VLOOKUP(AD65,'X2'!$B:$AO,6,FALSE))/(VLOOKUP(AD65,'X2'!$B:$AO,7,FALSE))-1))=TRUE," ",(((VLOOKUP(AD65,'X2'!$B:$AO,6,FALSE))/(VLOOKUP(AD65,'X2'!$B:$AO,7,FALSE))-1)))</f>
        <v xml:space="preserve"> </v>
      </c>
      <c r="AM65" s="128" t="str">
        <f ca="1">IF(ISERROR((((VLOOKUP(AD65,'X2'!$B:$G,2,FALSE))-(VLOOKUP(AD65,'X2'!$B:$G,3,FALSE)))*100)/(VLOOKUP(AD65,'X2'!$B:$G,5,FALSE)))=TRUE," ",((((VLOOKUP(AD65,'X2'!$B:$G,2,FALSE))-(VLOOKUP(AD65,'X2'!$B:$G,3,FALSE)))*100)/(VLOOKUP(AD65,'X2'!$B:$G,5,FALSE))))</f>
        <v xml:space="preserve"> </v>
      </c>
      <c r="AN65" s="128" t="str">
        <f ca="1">IF(ISERROR(((VLOOKUP(AD65,'X2'!$B:$AZ,42,FALSE))))=TRUE," ",(((VLOOKUP(AD65,'X2'!$B:$AZ,42,FALSE)))))</f>
        <v xml:space="preserve"> </v>
      </c>
      <c r="AO65" s="128" t="str">
        <f ca="1">IF(ISERROR(((VLOOKUP(AD65,'X2'!$B:$AZ,43,FALSE))))=TRUE," ",(((VLOOKUP(AD65,'X2'!$B:$AZ,43,FALSE)))))</f>
        <v xml:space="preserve"> </v>
      </c>
      <c r="AP65" s="128" t="str">
        <f ca="1">IF(ISERROR(((VLOOKUP(AD65,'X2'!$B:$AZ,15,FALSE))))=TRUE," ",(((VLOOKUP(AD65,'X2'!$B:$AZ,15,FALSE)))))</f>
        <v xml:space="preserve"> </v>
      </c>
      <c r="AQ65" s="128" t="str">
        <f ca="1">IF(ISERROR(((VLOOKUP(AD65,'X2'!$B:$AZ,14,FALSE))))=TRUE," ",(((VLOOKUP(AD65,'X2'!$B:$AZ,14,FALSE)))))</f>
        <v xml:space="preserve"> </v>
      </c>
      <c r="AR65" s="128" t="str">
        <f ca="1">IF(ISERROR(((VLOOKUP(AD65,'X3'!$B:$AO,6,FALSE))/(VLOOKUP(AD65,'X3'!$B:$AO,7,FALSE))-1))=TRUE," ",(((VLOOKUP(AD65,'X3'!$B:$AO,6,FALSE))/(VLOOKUP(AD65,'X3'!$B:$AO,7,FALSE))-1)))</f>
        <v xml:space="preserve"> </v>
      </c>
      <c r="AS65" s="128" t="str">
        <f ca="1">IF(ISERROR((((VLOOKUP(AD65,'X3'!$B:$G,2,FALSE))-(VLOOKUP(AD65,'X3'!$B:$G,3,FALSE)))*100)/(VLOOKUP(AD65,'X3'!$B:$G,5,FALSE)))=TRUE," ",((((VLOOKUP(AD65,'X3'!$B:$G,2,FALSE))-(VLOOKUP(AD65,'X3'!$B:$G,3,FALSE)))*100)/(VLOOKUP(AD65,'X3'!$B:$G,5,FALSE))))</f>
        <v xml:space="preserve"> </v>
      </c>
      <c r="AT65" s="128" t="str">
        <f ca="1">IF(ISERROR(((VLOOKUP(AD65,'X3'!$B:$AZ,42,FALSE))))=TRUE," ",(((VLOOKUP(AD65,'X3'!$B:$AZ,42,FALSE)))))</f>
        <v xml:space="preserve"> </v>
      </c>
      <c r="AU65" s="128" t="str">
        <f ca="1">IF(ISERROR(((VLOOKUP(AD65,'X3'!$B:$AZ,43,FALSE))))=TRUE," ",(((VLOOKUP(AD65,'X3'!$B:$AZ,43,FALSE)))))</f>
        <v xml:space="preserve"> </v>
      </c>
      <c r="AV65" s="128" t="str">
        <f ca="1">IF(ISERROR(((VLOOKUP(AD65,'X3'!$B:$AZ,15,FALSE))))=TRUE," ",(((VLOOKUP(AD65,'X3'!$B:$AZ,15,FALSE)))))</f>
        <v xml:space="preserve"> </v>
      </c>
      <c r="AW65" s="128" t="str">
        <f ca="1">IF(ISERROR(((VLOOKUP(AD65,'X3'!$B:$AZ,14,FALSE))))=TRUE," ",(((VLOOKUP(AD65,'X3'!$B:$AZ,14,FALSE)))))</f>
        <v xml:space="preserve"> </v>
      </c>
      <c r="AX65" s="128" t="str">
        <f ca="1">IF(ISERROR(((VLOOKUP(AD65,'X4'!$B:$AO,6,FALSE))/(VLOOKUP(AD65,'X4'!$B:$AO,7,FALSE))-1))=TRUE," ",(((VLOOKUP(AD65,'X4'!$B:$AO,6,FALSE))/(VLOOKUP(AD65,'X4'!$B:$AO,7,FALSE))-1)))</f>
        <v xml:space="preserve"> </v>
      </c>
      <c r="AY65" s="128" t="str">
        <f ca="1">IF(ISERROR((((VLOOKUP(AD65,'X4'!$B:$G,2,FALSE))-(VLOOKUP(AD65,'X4'!$B:$G,3,FALSE)))*100)/(VLOOKUP(AD65,'X4'!$B:$G,5,FALSE)))=TRUE," ",((((VLOOKUP(AD65,'X4'!$B:$G,2,FALSE))-(VLOOKUP(AD65,'X4'!$B:$G,3,FALSE)))*100)/(VLOOKUP(AD65,'X4'!$B:$G,5,FALSE))))</f>
        <v xml:space="preserve"> </v>
      </c>
      <c r="AZ65" s="128" t="str">
        <f ca="1">IF(ISERROR(((VLOOKUP(AD65,'X4'!$B:$AZ,42,FALSE))))=TRUE," ",(((VLOOKUP(AD65,'X4'!$B:$AZ,42,FALSE)))))</f>
        <v xml:space="preserve"> </v>
      </c>
      <c r="BA65" s="128" t="str">
        <f ca="1">IF(ISERROR(((VLOOKUP(AD65,'X4'!$B:$AZ,43,FALSE))))=TRUE," ",(((VLOOKUP(AD65,'X4'!$B:$AZ,43,FALSE)))))</f>
        <v xml:space="preserve"> </v>
      </c>
      <c r="BB65" s="128" t="str">
        <f ca="1">IF(ISERROR(((VLOOKUP(AD65,'X4'!$B:$AZ,15,FALSE))))=TRUE," ",(((VLOOKUP(AD65,'X4'!$B:$AZ,15,FALSE)))))</f>
        <v xml:space="preserve"> </v>
      </c>
      <c r="BC65" s="128" t="str">
        <f ca="1">IF(ISERROR(((VLOOKUP(AD65,'X4'!$B:$AZ,14,FALSE))))=TRUE," ",(((VLOOKUP(AD65,'X4'!$B:$AZ,14,FALSE)))))</f>
        <v xml:space="preserve"> </v>
      </c>
      <c r="BD65" s="128" t="str">
        <f ca="1">IF(ISERROR(((VLOOKUP(AD65,'X5'!$B:$AO,6,FALSE))/(VLOOKUP(AD65,'X5'!$B:$AO,7,FALSE))-1))=TRUE," ",(((VLOOKUP(AD65,'X5'!$B:$AO,6,FALSE))/(VLOOKUP(AD65,'X5'!$B:$AO,7,FALSE))-1)))</f>
        <v xml:space="preserve"> </v>
      </c>
      <c r="BE65" s="128" t="str">
        <f ca="1">IF(ISERROR((((VLOOKUP(AD65,'X5'!$B:$G,2,FALSE))-(VLOOKUP(AD65,'X5'!$B:$G,3,FALSE)))*100)/(VLOOKUP(AD65,'X5'!$B:$G,5,FALSE)))=TRUE," ",((((VLOOKUP(AD65,'X5'!$B:$G,2,FALSE))-(VLOOKUP(AD65,'X5'!$B:$G,3,FALSE)))*100)/(VLOOKUP(AD65,'X5'!$B:$G,5,FALSE))))</f>
        <v xml:space="preserve"> </v>
      </c>
      <c r="BF65" s="128" t="str">
        <f ca="1">IF(ISERROR(((VLOOKUP(AD65,'X5'!$B:$AZ,42,FALSE))))=TRUE," ",(((VLOOKUP(AD65,'X5'!$B:$AZ,42,FALSE)))))</f>
        <v xml:space="preserve"> </v>
      </c>
      <c r="BG65" s="128" t="str">
        <f ca="1">IF(ISERROR(((VLOOKUP(AD65,'X5'!$B:$AZ,43,FALSE))))=TRUE," ",(((VLOOKUP(AD65,'X5'!$B:$AZ,43,FALSE)))))</f>
        <v xml:space="preserve"> </v>
      </c>
      <c r="BH65" s="128" t="str">
        <f ca="1">IF(ISERROR(((VLOOKUP(AD65,'X5'!$B:$AZ,15,FALSE))))=TRUE," ",(((VLOOKUP(AD65,'X5'!$B:$AZ,15,FALSE)))))</f>
        <v xml:space="preserve"> </v>
      </c>
      <c r="BI65" s="128" t="str">
        <f ca="1">IF(ISERROR(((VLOOKUP(AD65,'X5'!$B:$AZ,14,FALSE))))=TRUE," ",(((VLOOKUP(AD65,'X5'!$B:$AZ,14,FALSE)))))</f>
        <v xml:space="preserve"> </v>
      </c>
      <c r="BJ65" s="128" t="str">
        <f ca="1">IF(ISERROR(((VLOOKUP(AD65,'X6'!$B:$AO,6,FALSE))/(VLOOKUP(AD65,'X6'!$B:$AO,7,FALSE))-1))=TRUE," ",(((VLOOKUP(AD65,'X6'!$B:$AO,6,FALSE))/(VLOOKUP(AD65,'X6'!$B:$AO,7,FALSE))-1)))</f>
        <v xml:space="preserve"> </v>
      </c>
      <c r="BK65" s="128" t="str">
        <f ca="1">IF(ISERROR((((VLOOKUP(AD65,'X6'!$B:$G,2,FALSE))-(VLOOKUP(AD65,'X6'!$B:$G,3,FALSE)))*100)/(VLOOKUP(AD65,'X6'!$B:$G,5,FALSE)))=TRUE," ",((((VLOOKUP(AD65,'X6'!$B:$G,2,FALSE))-(VLOOKUP(AD65,'X6'!$B:$G,3,FALSE)))*100)/(VLOOKUP(AD65,'X6'!$B:$G,5,FALSE))))</f>
        <v xml:space="preserve"> </v>
      </c>
      <c r="BL65" s="128" t="str">
        <f ca="1">IF(ISERROR(((VLOOKUP(AD65,'X6'!$B:$AZ,42,FALSE))))=TRUE," ",(((VLOOKUP(AD65,'X6'!$B:$AZ,42,FALSE)))))</f>
        <v xml:space="preserve"> </v>
      </c>
      <c r="BM65" s="128" t="str">
        <f ca="1">IF(ISERROR(((VLOOKUP(AD65,'X6'!$B:$AZ,43,FALSE))))=TRUE," ",(((VLOOKUP(AD65,'X6'!$B:$AZ,43,FALSE)))))</f>
        <v xml:space="preserve"> </v>
      </c>
      <c r="BN65" s="128" t="str">
        <f ca="1">IF(ISERROR(((VLOOKUP(AD65,'X6'!$B:$AZ,15,FALSE))))=TRUE," ",(((VLOOKUP(AD65,'X6'!$B:$AZ,15,FALSE)))))</f>
        <v xml:space="preserve"> </v>
      </c>
      <c r="BO65" s="128" t="str">
        <f ca="1">IF(ISERROR(((VLOOKUP(AD65,'X6'!$B:$AZ,14,FALSE))))=TRUE," ",(((VLOOKUP(AD65,'X6'!$B:$AZ,14,FALSE)))))</f>
        <v xml:space="preserve"> </v>
      </c>
    </row>
    <row r="66" spans="1:67" ht="14.1" customHeight="1" x14ac:dyDescent="0.2">
      <c r="A66" s="180">
        <f t="shared" si="18"/>
        <v>19</v>
      </c>
      <c r="B66" s="137" t="str">
        <f>IF($U$16=1,(VLOOKUP(A66,$AC$44:$AH$80,2,FALSE)),IF((IF($X$1=1,'X1'!B25,(IF($X$1=2,'X2'!B25,(IF($X$1=3,'X3'!B25,(IF($X$1=4,'X4'!B25,(IF($X$1=5,'X5'!B25,'X6'!B25))))))))))="","",(IF($X$1=1,'X1'!B25,(IF($X$1=2,'X2'!B25,(IF($X$1=3,'X3'!B25,(IF($X$1=4,'X4'!B25,(IF($X$1=5,'X5'!B25,'X6'!B25))))))))))))</f>
        <v/>
      </c>
      <c r="C66" s="137" t="str">
        <f>IF(ISERROR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=TRUE," ",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)</f>
        <v xml:space="preserve"> </v>
      </c>
      <c r="D66" s="137" t="str">
        <f>IF(ISERROR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=TRUE," ",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)</f>
        <v xml:space="preserve"> </v>
      </c>
      <c r="E66" s="138" t="str">
        <f>IF(ISERROR(((IF($X$1=1,(VLOOKUP(B66,'X1'!$B:$AP,7,FALSE)),(IF($X$1=2,(VLOOKUP(B66,'X2'!$B:$AP,7,FALSE)),(IF($X$1=3,(VLOOKUP(B66,'X3'!$B:$AP,7,FALSE)),(IF($X$1=4,(VLOOKUP(B66,'X4'!$B:$AP,7,FALSE)),(IF($X$1=5,(VLOOKUP(B66,'X5'!$B:$AP,7,FALSE)),(VLOOKUP(B66,'X6'!$B:$AP,7,FALSE))))))))))))))=TRUE," ",(((IF($X$1=1,(VLOOKUP(B66,'X1'!$B:$AP,7,FALSE)),(IF($X$1=2,(VLOOKUP(B66,'X2'!$B:$AP,7,FALSE)),(IF($X$1=3,(VLOOKUP(B66,'X3'!$B:$AP,7,FALSE)),(IF($X$1=4,(VLOOKUP(B66,'X4'!$B:$AP,7,FALSE)),(IF($X$1=5,(VLOOKUP(B66,'X5'!$B:$AP,7,FALSE)),(VLOOKUP(B66,'X6'!$B:$AP,7,FALSE)))))))))))))))</f>
        <v xml:space="preserve"> </v>
      </c>
      <c r="F66" s="138" t="str">
        <f>IF(ISERROR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=TRUE," ",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)</f>
        <v xml:space="preserve"> </v>
      </c>
      <c r="G66" s="138" t="str">
        <f>IF(ISERROR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=TRUE," ",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)</f>
        <v xml:space="preserve"> </v>
      </c>
      <c r="H66" s="138" t="str">
        <f>IF(ISERROR((IF($X$1=1,(VLOOKUP(B66,'X1'!$B:$AZ,8,FALSE)),(IF($X$1=2,(VLOOKUP(B66,'X2'!$B:$AZ,8,FALSE)),(IF($X$1=3,(VLOOKUP(B66,'X3'!$B:$AZ,8,FALSE)),(IF($X$1=4,(VLOOKUP(B66,'X4'!$B:$AZ,8,FALSE)),(IF($X$1=5,(VLOOKUP(B66,'X5'!$B:$AZ,8,FALSE)),(VLOOKUP(B66,'X6'!$B:$AZ,8,FALSE)))))))))))))=TRUE," ",((IF($X$1=1,(VLOOKUP(B66,'X1'!$B:$AZ,8,FALSE)),(IF($X$1=2,(VLOOKUP(B66,'X2'!$B:$AZ,8,FALSE)),(IF($X$1=3,(VLOOKUP(B66,'X3'!$B:$AZ,8,FALSE)),(IF($X$1=4,(VLOOKUP(B66,'X4'!$B:$AZ,8,FALSE)),(IF($X$1=5,(VLOOKUP(B66,'X5'!$B:$AZ,8,FALSE)),(VLOOKUP(B66,'X6'!$B:$AZ,8,FALSE))))))))))))))</f>
        <v xml:space="preserve"> </v>
      </c>
      <c r="I66" s="139" t="str">
        <f>IF(ISERROR((IF($X$1=1,(VLOOKUP(B66,'X1'!$B:$AZ,2,FALSE)),(IF($X$1=2,(VLOOKUP(B66,'X2'!$B:$AZ,2,FALSE)),(IF($X$1=3,(VLOOKUP(B66,'X3'!$B:$AZ,2,FALSE)),(IF($X$1=4,(VLOOKUP(B66,'X4'!$B:$AZ,2,FALSE)),(IF($X$1=5,(VLOOKUP(B66,'X5'!$B:$AZ,2,FALSE)),(VLOOKUP(B66,'X6'!$B:$AZ,2,FALSE)))))))))))))=TRUE," ",((IF($X$1=1,(VLOOKUP(B66,'X1'!$B:$AZ,2,FALSE)),(IF($X$1=2,(VLOOKUP(B66,'X2'!$B:$AZ,2,FALSE)),(IF($X$1=3,(VLOOKUP(B66,'X3'!$B:$AZ,2,FALSE)),(IF($X$1=4,(VLOOKUP(B66,'X4'!$B:$AZ,2,FALSE)),(IF($X$1=5,(VLOOKUP(B66,'X5'!$B:$AZ,2,FALSE)),(VLOOKUP(B66,'X6'!$B:$AZ,2,FALSE))))))))))))))</f>
        <v xml:space="preserve"> </v>
      </c>
      <c r="J66" s="139" t="str">
        <f>IF(ISERROR((IF($X$1=1,(VLOOKUP(B66,'X1'!$B:$AZ,3,FALSE)),(IF($X$1=2,(VLOOKUP(B66,'X2'!$B:$AZ,3,FALSE)),(IF($X$1=3,(VLOOKUP(B66,'X3'!$B:$AZ,3,FALSE)),(IF($X$1=4,(VLOOKUP(B66,'X4'!$B:$AZ,3,FALSE)),(IF($X$1=5,(VLOOKUP(B66,'X5'!$B:$AZ,3,FALSE)),(VLOOKUP(B66,'X6'!$B:$AZ,3,FALSE)))))))))))))=TRUE," ",((IF($X$1=1,(VLOOKUP(B66,'X1'!$B:$AZ,3,FALSE)),(IF($X$1=2,(VLOOKUP(B66,'X2'!$B:$AZ,3,FALSE)),(IF($X$1=3,(VLOOKUP(B66,'X3'!$B:$AZ,3,FALSE)),(IF($X$1=4,(VLOOKUP(B66,'X4'!$B:$AZ,3,FALSE)),(IF($X$1=5,(VLOOKUP(B66,'X5'!$B:$AZ,3,FALSE)),(VLOOKUP(B66,'X6'!$B:$AZ,3,FALSE))))))))))))))</f>
        <v xml:space="preserve"> </v>
      </c>
      <c r="K66" s="139" t="str">
        <f>IF(ISERROR((IF($X$1=1,(VLOOKUP(B66,'X1'!$B:$AZ,5,FALSE)),(IF($X$1=2,(VLOOKUP(B66,'X2'!$B:$AZ,5,FALSE)),(IF($X$1=3,(VLOOKUP(B66,'X3'!$B:$AZ,5,FALSE)),(IF($X$1=4,(VLOOKUP(B66,'X4'!$B:$AZ,5,FALSE)),(IF($X$1=5,(VLOOKUP(B66,'X5'!$B:$AZ,5,FALSE)),(VLOOKUP(B66,'X6'!$B:$AZ,5,FALSE)))))))))))))=TRUE," ",((IF($X$1=1,(VLOOKUP(B66,'X1'!$B:$AZ,5,FALSE)),(IF($X$1=2,(VLOOKUP(B66,'X2'!$B:$AZ,5,FALSE)),(IF($X$1=3,(VLOOKUP(B66,'X3'!$B:$AZ,5,FALSE)),(IF($X$1=4,(VLOOKUP(B66,'X4'!$B:$AZ,5,FALSE)),(IF($X$1=5,(VLOOKUP(B66,'X5'!$B:$AZ,5,FALSE)),(VLOOKUP(B66,'X6'!$B:$AZ,5,FALSE))))))))))))))</f>
        <v xml:space="preserve"> </v>
      </c>
      <c r="L66" s="140" t="str">
        <f>IF(ISERROR((IF($X$1=1,(VLOOKUP(B66,'X1'!$B:$AZ,9,FALSE)),(IF($X$1=2,(VLOOKUP(B66,'X2'!$B:$AZ,9,FALSE)),(IF($X$1=3,(VLOOKUP(B66,'X3'!$B:$AZ,9,FALSE)),(IF($X$1=4,(VLOOKUP(B66,'X4'!$B:$AZ,9,FALSE)),(IF($X$1=5,(VLOOKUP(B66,'X5'!$B:$AZ,9,FALSE)),(VLOOKUP(B66,'X6'!$B:$AZ,9,FALSE)))))))))))))=TRUE," ",((IF($X$1=1,(VLOOKUP(B66,'X1'!$B:$AZ,9,FALSE)),(IF($X$1=2,(VLOOKUP(B66,'X2'!$B:$AZ,9,FALSE)),(IF($X$1=3,(VLOOKUP(B66,'X3'!$B:$AZ,9,FALSE)),(IF($X$1=4,(VLOOKUP(B66,'X4'!$B:$AZ,9,FALSE)),(IF($X$1=5,(VLOOKUP(B66,'X5'!$B:$AZ,9,FALSE)),(VLOOKUP(B66,'X6'!$B:$AZ,9,FALSE))))))))))))))</f>
        <v xml:space="preserve"> </v>
      </c>
      <c r="M66" s="140" t="str">
        <f>IF(ISERROR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=TRUE," ",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)</f>
        <v xml:space="preserve"> </v>
      </c>
      <c r="N66" s="141" t="str">
        <f>IF(ISERROR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=TRUE," ",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)</f>
        <v xml:space="preserve"> </v>
      </c>
      <c r="O66" s="140" t="str">
        <f>IF(ISERROR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=TRUE," ",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)</f>
        <v xml:space="preserve"> </v>
      </c>
      <c r="P66" s="140" t="str">
        <f>IF(ISERROR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=TRUE," ",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)</f>
        <v xml:space="preserve"> </v>
      </c>
      <c r="Q66" s="141" t="str">
        <f>IF(ISERROR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=TRUE," ",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)</f>
        <v xml:space="preserve"> </v>
      </c>
      <c r="R66" s="141" t="str">
        <f>IF(ISERROR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=TRUE," ",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)</f>
        <v xml:space="preserve"> </v>
      </c>
      <c r="S66" s="141" t="str">
        <f>IF(ISERROR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=TRUE," ",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)</f>
        <v xml:space="preserve"> </v>
      </c>
      <c r="V66" s="46"/>
      <c r="W66" s="46">
        <f t="shared" si="15"/>
        <v>23</v>
      </c>
      <c r="X66" s="46"/>
      <c r="Y66" s="149">
        <f t="shared" si="19"/>
        <v>5.5857592566991547</v>
      </c>
      <c r="Z66" s="107" t="s">
        <v>162</v>
      </c>
      <c r="AB66" s="42">
        <f t="shared" si="13"/>
        <v>2</v>
      </c>
      <c r="AC66" s="42">
        <f t="shared" si="17"/>
        <v>22</v>
      </c>
      <c r="AD66" s="126" t="str">
        <f>(IF((OR($AD$44=$AC$26,$AD$44=$AC$32,$AD$44=$AC$14,$AD$44=$AC$20,$AD$44=$AC$2,$AD$44=$AC$8))=TRUE,(Alf!F26),IF((OR($AD$44=$AC$27,$AD$44=$AC$33,$AD$44=$AC$15,$AD$44=$AC$21,$AD$44=$AC$3,$AD$44=$AC$9))=TRUE,(Alf!F66),IF(OR($AD$44=$AC$28,$AD$44=$AC$34,$AD$44=$AC$16,$AD$44=$AC$22,$AD$44=$AC$4,$AD$44=$AC$10)=TRUE,(Alf!F105),IF((OR($AD$44=$AC$29,$AD$44=$AC$35,$AD$44=$AC$17,$AD$44=$AC$23,$AD$44=$AC$5,$AD$44=$AC$11))=TRUE,(Alf!F143),IF((OR($AD$44=$AC$30,$AD$44=$AC$36,$AD$44=$AC$18,$AD$44=$AC$24,$AD$44=$AC$6,$AD$44=$AC$12))=TRUE,(Alf!F181),IF((OR($AD$44=$AC$31,$AD$44=$AC$37,$AD$44=$AC$19,$AD$44=$AC$25,$AD$44=$AC$7,$AD$44=$AC$13))=TRUE,(Alf!F220),"B")))))))</f>
        <v/>
      </c>
      <c r="AE66" s="127" t="str">
        <f t="shared" si="14"/>
        <v xml:space="preserve"> </v>
      </c>
      <c r="AF66" s="150" t="str">
        <f>IF(ISERROR(((VLOOKUP(AD66,'X1'!$B:$AO,6,FALSE))/(VLOOKUP(AD66,'X1'!$B:$AO,7,FALSE))-1))=TRUE," ",(((VLOOKUP(AD66,'X1'!$B:$AO,6,FALSE))/(VLOOKUP(AD66,'X1'!$B:$AO,7,FALSE))-1)))</f>
        <v xml:space="preserve"> </v>
      </c>
      <c r="AG66" s="128" t="str">
        <f>IF(ISERROR((((VLOOKUP(AD66,'X1'!$B:$G,2,FALSE))-(VLOOKUP(AD66,'X1'!$B:$G,3,FALSE)))*100)/(VLOOKUP(AD66,'X1'!$B:$G,5,FALSE)))=TRUE," ",((((VLOOKUP(AD66,'X1'!$B:$G,2,FALSE))-(VLOOKUP(AD66,'X1'!$B:$G,3,FALSE)))*100)/(VLOOKUP(AD66,'X1'!$B:$G,5,FALSE))))</f>
        <v xml:space="preserve"> </v>
      </c>
      <c r="AH66" s="150" t="str">
        <f>IF(ISERROR(((VLOOKUP(AD66,'X1'!$B:$AZ,42,FALSE))))=TRUE," ",(((VLOOKUP(AD66,'X1'!$B:$AZ,42,FALSE)))))</f>
        <v xml:space="preserve"> </v>
      </c>
      <c r="AI66" s="150" t="str">
        <f>IF(ISERROR(((VLOOKUP(AD66,'X1'!$B:$AZ,43,FALSE))))=TRUE," ",(((VLOOKUP(AD66,'X1'!$B:$AZ,43,FALSE)))))</f>
        <v xml:space="preserve"> </v>
      </c>
      <c r="AJ66" s="150" t="str">
        <f>IF(ISERROR(((VLOOKUP(AD66,'X1'!$B:$AZ,15,FALSE))))=TRUE," ",(((VLOOKUP(AD66,'X1'!$B:$AZ,15,FALSE)))))</f>
        <v xml:space="preserve"> </v>
      </c>
      <c r="AK66" s="128" t="str">
        <f>IF(ISERROR(((VLOOKUP(AD66,'X1'!$B:$AZ,14,FALSE))))=TRUE," ",(((VLOOKUP(AD66,'X1'!$B:$AZ,14,FALSE)))))</f>
        <v xml:space="preserve"> </v>
      </c>
      <c r="AL66" s="128" t="str">
        <f ca="1">IF(ISERROR(((VLOOKUP(AD66,'X2'!$B:$AO,6,FALSE))/(VLOOKUP(AD66,'X2'!$B:$AO,7,FALSE))-1))=TRUE," ",(((VLOOKUP(AD66,'X2'!$B:$AO,6,FALSE))/(VLOOKUP(AD66,'X2'!$B:$AO,7,FALSE))-1)))</f>
        <v xml:space="preserve"> </v>
      </c>
      <c r="AM66" s="128" t="str">
        <f ca="1">IF(ISERROR((((VLOOKUP(AD66,'X2'!$B:$G,2,FALSE))-(VLOOKUP(AD66,'X2'!$B:$G,3,FALSE)))*100)/(VLOOKUP(AD66,'X2'!$B:$G,5,FALSE)))=TRUE," ",((((VLOOKUP(AD66,'X2'!$B:$G,2,FALSE))-(VLOOKUP(AD66,'X2'!$B:$G,3,FALSE)))*100)/(VLOOKUP(AD66,'X2'!$B:$G,5,FALSE))))</f>
        <v xml:space="preserve"> </v>
      </c>
      <c r="AN66" s="128" t="str">
        <f ca="1">IF(ISERROR(((VLOOKUP(AD66,'X2'!$B:$AZ,42,FALSE))))=TRUE," ",(((VLOOKUP(AD66,'X2'!$B:$AZ,42,FALSE)))))</f>
        <v xml:space="preserve"> </v>
      </c>
      <c r="AO66" s="128" t="str">
        <f ca="1">IF(ISERROR(((VLOOKUP(AD66,'X2'!$B:$AZ,43,FALSE))))=TRUE," ",(((VLOOKUP(AD66,'X2'!$B:$AZ,43,FALSE)))))</f>
        <v xml:space="preserve"> </v>
      </c>
      <c r="AP66" s="128" t="str">
        <f ca="1">IF(ISERROR(((VLOOKUP(AD66,'X2'!$B:$AZ,15,FALSE))))=TRUE," ",(((VLOOKUP(AD66,'X2'!$B:$AZ,15,FALSE)))))</f>
        <v xml:space="preserve"> </v>
      </c>
      <c r="AQ66" s="128" t="str">
        <f ca="1">IF(ISERROR(((VLOOKUP(AD66,'X2'!$B:$AZ,14,FALSE))))=TRUE," ",(((VLOOKUP(AD66,'X2'!$B:$AZ,14,FALSE)))))</f>
        <v xml:space="preserve"> </v>
      </c>
      <c r="AR66" s="128" t="str">
        <f ca="1">IF(ISERROR(((VLOOKUP(AD66,'X3'!$B:$AO,6,FALSE))/(VLOOKUP(AD66,'X3'!$B:$AO,7,FALSE))-1))=TRUE," ",(((VLOOKUP(AD66,'X3'!$B:$AO,6,FALSE))/(VLOOKUP(AD66,'X3'!$B:$AO,7,FALSE))-1)))</f>
        <v xml:space="preserve"> </v>
      </c>
      <c r="AS66" s="128" t="str">
        <f ca="1">IF(ISERROR((((VLOOKUP(AD66,'X3'!$B:$G,2,FALSE))-(VLOOKUP(AD66,'X3'!$B:$G,3,FALSE)))*100)/(VLOOKUP(AD66,'X3'!$B:$G,5,FALSE)))=TRUE," ",((((VLOOKUP(AD66,'X3'!$B:$G,2,FALSE))-(VLOOKUP(AD66,'X3'!$B:$G,3,FALSE)))*100)/(VLOOKUP(AD66,'X3'!$B:$G,5,FALSE))))</f>
        <v xml:space="preserve"> </v>
      </c>
      <c r="AT66" s="128" t="str">
        <f ca="1">IF(ISERROR(((VLOOKUP(AD66,'X3'!$B:$AZ,42,FALSE))))=TRUE," ",(((VLOOKUP(AD66,'X3'!$B:$AZ,42,FALSE)))))</f>
        <v xml:space="preserve"> </v>
      </c>
      <c r="AU66" s="128" t="str">
        <f ca="1">IF(ISERROR(((VLOOKUP(AD66,'X3'!$B:$AZ,43,FALSE))))=TRUE," ",(((VLOOKUP(AD66,'X3'!$B:$AZ,43,FALSE)))))</f>
        <v xml:space="preserve"> </v>
      </c>
      <c r="AV66" s="128" t="str">
        <f ca="1">IF(ISERROR(((VLOOKUP(AD66,'X3'!$B:$AZ,15,FALSE))))=TRUE," ",(((VLOOKUP(AD66,'X3'!$B:$AZ,15,FALSE)))))</f>
        <v xml:space="preserve"> </v>
      </c>
      <c r="AW66" s="128" t="str">
        <f ca="1">IF(ISERROR(((VLOOKUP(AD66,'X3'!$B:$AZ,14,FALSE))))=TRUE," ",(((VLOOKUP(AD66,'X3'!$B:$AZ,14,FALSE)))))</f>
        <v xml:space="preserve"> </v>
      </c>
      <c r="AX66" s="128" t="str">
        <f ca="1">IF(ISERROR(((VLOOKUP(AD66,'X4'!$B:$AO,6,FALSE))/(VLOOKUP(AD66,'X4'!$B:$AO,7,FALSE))-1))=TRUE," ",(((VLOOKUP(AD66,'X4'!$B:$AO,6,FALSE))/(VLOOKUP(AD66,'X4'!$B:$AO,7,FALSE))-1)))</f>
        <v xml:space="preserve"> </v>
      </c>
      <c r="AY66" s="128" t="str">
        <f ca="1">IF(ISERROR((((VLOOKUP(AD66,'X4'!$B:$G,2,FALSE))-(VLOOKUP(AD66,'X4'!$B:$G,3,FALSE)))*100)/(VLOOKUP(AD66,'X4'!$B:$G,5,FALSE)))=TRUE," ",((((VLOOKUP(AD66,'X4'!$B:$G,2,FALSE))-(VLOOKUP(AD66,'X4'!$B:$G,3,FALSE)))*100)/(VLOOKUP(AD66,'X4'!$B:$G,5,FALSE))))</f>
        <v xml:space="preserve"> </v>
      </c>
      <c r="AZ66" s="128" t="str">
        <f ca="1">IF(ISERROR(((VLOOKUP(AD66,'X4'!$B:$AZ,42,FALSE))))=TRUE," ",(((VLOOKUP(AD66,'X4'!$B:$AZ,42,FALSE)))))</f>
        <v xml:space="preserve"> </v>
      </c>
      <c r="BA66" s="128" t="str">
        <f ca="1">IF(ISERROR(((VLOOKUP(AD66,'X4'!$B:$AZ,43,FALSE))))=TRUE," ",(((VLOOKUP(AD66,'X4'!$B:$AZ,43,FALSE)))))</f>
        <v xml:space="preserve"> </v>
      </c>
      <c r="BB66" s="128" t="str">
        <f ca="1">IF(ISERROR(((VLOOKUP(AD66,'X4'!$B:$AZ,15,FALSE))))=TRUE," ",(((VLOOKUP(AD66,'X4'!$B:$AZ,15,FALSE)))))</f>
        <v xml:space="preserve"> </v>
      </c>
      <c r="BC66" s="128" t="str">
        <f ca="1">IF(ISERROR(((VLOOKUP(AD66,'X4'!$B:$AZ,14,FALSE))))=TRUE," ",(((VLOOKUP(AD66,'X4'!$B:$AZ,14,FALSE)))))</f>
        <v xml:space="preserve"> </v>
      </c>
      <c r="BD66" s="128" t="str">
        <f ca="1">IF(ISERROR(((VLOOKUP(AD66,'X5'!$B:$AO,6,FALSE))/(VLOOKUP(AD66,'X5'!$B:$AO,7,FALSE))-1))=TRUE," ",(((VLOOKUP(AD66,'X5'!$B:$AO,6,FALSE))/(VLOOKUP(AD66,'X5'!$B:$AO,7,FALSE))-1)))</f>
        <v xml:space="preserve"> </v>
      </c>
      <c r="BE66" s="128" t="str">
        <f ca="1">IF(ISERROR((((VLOOKUP(AD66,'X5'!$B:$G,2,FALSE))-(VLOOKUP(AD66,'X5'!$B:$G,3,FALSE)))*100)/(VLOOKUP(AD66,'X5'!$B:$G,5,FALSE)))=TRUE," ",((((VLOOKUP(AD66,'X5'!$B:$G,2,FALSE))-(VLOOKUP(AD66,'X5'!$B:$G,3,FALSE)))*100)/(VLOOKUP(AD66,'X5'!$B:$G,5,FALSE))))</f>
        <v xml:space="preserve"> </v>
      </c>
      <c r="BF66" s="128" t="str">
        <f ca="1">IF(ISERROR(((VLOOKUP(AD66,'X5'!$B:$AZ,42,FALSE))))=TRUE," ",(((VLOOKUP(AD66,'X5'!$B:$AZ,42,FALSE)))))</f>
        <v xml:space="preserve"> </v>
      </c>
      <c r="BG66" s="128" t="str">
        <f ca="1">IF(ISERROR(((VLOOKUP(AD66,'X5'!$B:$AZ,43,FALSE))))=TRUE," ",(((VLOOKUP(AD66,'X5'!$B:$AZ,43,FALSE)))))</f>
        <v xml:space="preserve"> </v>
      </c>
      <c r="BH66" s="128" t="str">
        <f ca="1">IF(ISERROR(((VLOOKUP(AD66,'X5'!$B:$AZ,15,FALSE))))=TRUE," ",(((VLOOKUP(AD66,'X5'!$B:$AZ,15,FALSE)))))</f>
        <v xml:space="preserve"> </v>
      </c>
      <c r="BI66" s="128" t="str">
        <f ca="1">IF(ISERROR(((VLOOKUP(AD66,'X5'!$B:$AZ,14,FALSE))))=TRUE," ",(((VLOOKUP(AD66,'X5'!$B:$AZ,14,FALSE)))))</f>
        <v xml:space="preserve"> </v>
      </c>
      <c r="BJ66" s="128" t="str">
        <f ca="1">IF(ISERROR(((VLOOKUP(AD66,'X6'!$B:$AO,6,FALSE))/(VLOOKUP(AD66,'X6'!$B:$AO,7,FALSE))-1))=TRUE," ",(((VLOOKUP(AD66,'X6'!$B:$AO,6,FALSE))/(VLOOKUP(AD66,'X6'!$B:$AO,7,FALSE))-1)))</f>
        <v xml:space="preserve"> </v>
      </c>
      <c r="BK66" s="128" t="str">
        <f ca="1">IF(ISERROR((((VLOOKUP(AD66,'X6'!$B:$G,2,FALSE))-(VLOOKUP(AD66,'X6'!$B:$G,3,FALSE)))*100)/(VLOOKUP(AD66,'X6'!$B:$G,5,FALSE)))=TRUE," ",((((VLOOKUP(AD66,'X6'!$B:$G,2,FALSE))-(VLOOKUP(AD66,'X6'!$B:$G,3,FALSE)))*100)/(VLOOKUP(AD66,'X6'!$B:$G,5,FALSE))))</f>
        <v xml:space="preserve"> </v>
      </c>
      <c r="BL66" s="128" t="str">
        <f ca="1">IF(ISERROR(((VLOOKUP(AD66,'X6'!$B:$AZ,42,FALSE))))=TRUE," ",(((VLOOKUP(AD66,'X6'!$B:$AZ,42,FALSE)))))</f>
        <v xml:space="preserve"> </v>
      </c>
      <c r="BM66" s="128" t="str">
        <f ca="1">IF(ISERROR(((VLOOKUP(AD66,'X6'!$B:$AZ,43,FALSE))))=TRUE," ",(((VLOOKUP(AD66,'X6'!$B:$AZ,43,FALSE)))))</f>
        <v xml:space="preserve"> </v>
      </c>
      <c r="BN66" s="128" t="str">
        <f ca="1">IF(ISERROR(((VLOOKUP(AD66,'X6'!$B:$AZ,15,FALSE))))=TRUE," ",(((VLOOKUP(AD66,'X6'!$B:$AZ,15,FALSE)))))</f>
        <v xml:space="preserve"> </v>
      </c>
      <c r="BO66" s="128" t="str">
        <f ca="1">IF(ISERROR(((VLOOKUP(AD66,'X6'!$B:$AZ,14,FALSE))))=TRUE," ",(((VLOOKUP(AD66,'X6'!$B:$AZ,14,FALSE)))))</f>
        <v xml:space="preserve"> </v>
      </c>
    </row>
    <row r="67" spans="1:67" ht="14.1" customHeight="1" x14ac:dyDescent="0.2">
      <c r="A67" s="180">
        <f t="shared" si="18"/>
        <v>20</v>
      </c>
      <c r="B67" s="137" t="str">
        <f>IF($U$16=1,(VLOOKUP(A67,$AC$44:$AH$80,2,FALSE)),IF((IF($X$1=1,'X1'!B26,(IF($X$1=2,'X2'!B26,(IF($X$1=3,'X3'!B26,(IF($X$1=4,'X4'!B26,(IF($X$1=5,'X5'!B26,'X6'!B26))))))))))="","",(IF($X$1=1,'X1'!B26,(IF($X$1=2,'X2'!B26,(IF($X$1=3,'X3'!B26,(IF($X$1=4,'X4'!B26,(IF($X$1=5,'X5'!B26,'X6'!B26))))))))))))</f>
        <v/>
      </c>
      <c r="C67" s="137" t="str">
        <f>IF(ISERROR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=TRUE," ",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)</f>
        <v xml:space="preserve"> </v>
      </c>
      <c r="D67" s="137" t="str">
        <f>IF(ISERROR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=TRUE," ",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)</f>
        <v xml:space="preserve"> </v>
      </c>
      <c r="E67" s="138" t="str">
        <f>IF(ISERROR(((IF($X$1=1,(VLOOKUP(B67,'X1'!$B:$AP,7,FALSE)),(IF($X$1=2,(VLOOKUP(B67,'X2'!$B:$AP,7,FALSE)),(IF($X$1=3,(VLOOKUP(B67,'X3'!$B:$AP,7,FALSE)),(IF($X$1=4,(VLOOKUP(B67,'X4'!$B:$AP,7,FALSE)),(IF($X$1=5,(VLOOKUP(B67,'X5'!$B:$AP,7,FALSE)),(VLOOKUP(B67,'X6'!$B:$AP,7,FALSE))))))))))))))=TRUE," ",(((IF($X$1=1,(VLOOKUP(B67,'X1'!$B:$AP,7,FALSE)),(IF($X$1=2,(VLOOKUP(B67,'X2'!$B:$AP,7,FALSE)),(IF($X$1=3,(VLOOKUP(B67,'X3'!$B:$AP,7,FALSE)),(IF($X$1=4,(VLOOKUP(B67,'X4'!$B:$AP,7,FALSE)),(IF($X$1=5,(VLOOKUP(B67,'X5'!$B:$AP,7,FALSE)),(VLOOKUP(B67,'X6'!$B:$AP,7,FALSE)))))))))))))))</f>
        <v xml:space="preserve"> </v>
      </c>
      <c r="F67" s="138" t="str">
        <f>IF(ISERROR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=TRUE," ",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)</f>
        <v xml:space="preserve"> </v>
      </c>
      <c r="G67" s="138" t="str">
        <f>IF(ISERROR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=TRUE," ",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)</f>
        <v xml:space="preserve"> </v>
      </c>
      <c r="H67" s="138" t="str">
        <f>IF(ISERROR((IF($X$1=1,(VLOOKUP(B67,'X1'!$B:$AZ,8,FALSE)),(IF($X$1=2,(VLOOKUP(B67,'X2'!$B:$AZ,8,FALSE)),(IF($X$1=3,(VLOOKUP(B67,'X3'!$B:$AZ,8,FALSE)),(IF($X$1=4,(VLOOKUP(B67,'X4'!$B:$AZ,8,FALSE)),(IF($X$1=5,(VLOOKUP(B67,'X5'!$B:$AZ,8,FALSE)),(VLOOKUP(B67,'X6'!$B:$AZ,8,FALSE)))))))))))))=TRUE," ",((IF($X$1=1,(VLOOKUP(B67,'X1'!$B:$AZ,8,FALSE)),(IF($X$1=2,(VLOOKUP(B67,'X2'!$B:$AZ,8,FALSE)),(IF($X$1=3,(VLOOKUP(B67,'X3'!$B:$AZ,8,FALSE)),(IF($X$1=4,(VLOOKUP(B67,'X4'!$B:$AZ,8,FALSE)),(IF($X$1=5,(VLOOKUP(B67,'X5'!$B:$AZ,8,FALSE)),(VLOOKUP(B67,'X6'!$B:$AZ,8,FALSE))))))))))))))</f>
        <v xml:space="preserve"> </v>
      </c>
      <c r="I67" s="139" t="str">
        <f>IF(ISERROR((IF($X$1=1,(VLOOKUP(B67,'X1'!$B:$AZ,2,FALSE)),(IF($X$1=2,(VLOOKUP(B67,'X2'!$B:$AZ,2,FALSE)),(IF($X$1=3,(VLOOKUP(B67,'X3'!$B:$AZ,2,FALSE)),(IF($X$1=4,(VLOOKUP(B67,'X4'!$B:$AZ,2,FALSE)),(IF($X$1=5,(VLOOKUP(B67,'X5'!$B:$AZ,2,FALSE)),(VLOOKUP(B67,'X6'!$B:$AZ,2,FALSE)))))))))))))=TRUE," ",((IF($X$1=1,(VLOOKUP(B67,'X1'!$B:$AZ,2,FALSE)),(IF($X$1=2,(VLOOKUP(B67,'X2'!$B:$AZ,2,FALSE)),(IF($X$1=3,(VLOOKUP(B67,'X3'!$B:$AZ,2,FALSE)),(IF($X$1=4,(VLOOKUP(B67,'X4'!$B:$AZ,2,FALSE)),(IF($X$1=5,(VLOOKUP(B67,'X5'!$B:$AZ,2,FALSE)),(VLOOKUP(B67,'X6'!$B:$AZ,2,FALSE))))))))))))))</f>
        <v xml:space="preserve"> </v>
      </c>
      <c r="J67" s="139" t="str">
        <f>IF(ISERROR((IF($X$1=1,(VLOOKUP(B67,'X1'!$B:$AZ,3,FALSE)),(IF($X$1=2,(VLOOKUP(B67,'X2'!$B:$AZ,3,FALSE)),(IF($X$1=3,(VLOOKUP(B67,'X3'!$B:$AZ,3,FALSE)),(IF($X$1=4,(VLOOKUP(B67,'X4'!$B:$AZ,3,FALSE)),(IF($X$1=5,(VLOOKUP(B67,'X5'!$B:$AZ,3,FALSE)),(VLOOKUP(B67,'X6'!$B:$AZ,3,FALSE)))))))))))))=TRUE," ",((IF($X$1=1,(VLOOKUP(B67,'X1'!$B:$AZ,3,FALSE)),(IF($X$1=2,(VLOOKUP(B67,'X2'!$B:$AZ,3,FALSE)),(IF($X$1=3,(VLOOKUP(B67,'X3'!$B:$AZ,3,FALSE)),(IF($X$1=4,(VLOOKUP(B67,'X4'!$B:$AZ,3,FALSE)),(IF($X$1=5,(VLOOKUP(B67,'X5'!$B:$AZ,3,FALSE)),(VLOOKUP(B67,'X6'!$B:$AZ,3,FALSE))))))))))))))</f>
        <v xml:space="preserve"> </v>
      </c>
      <c r="K67" s="139" t="str">
        <f>IF(ISERROR((IF($X$1=1,(VLOOKUP(B67,'X1'!$B:$AZ,5,FALSE)),(IF($X$1=2,(VLOOKUP(B67,'X2'!$B:$AZ,5,FALSE)),(IF($X$1=3,(VLOOKUP(B67,'X3'!$B:$AZ,5,FALSE)),(IF($X$1=4,(VLOOKUP(B67,'X4'!$B:$AZ,5,FALSE)),(IF($X$1=5,(VLOOKUP(B67,'X5'!$B:$AZ,5,FALSE)),(VLOOKUP(B67,'X6'!$B:$AZ,5,FALSE)))))))))))))=TRUE," ",((IF($X$1=1,(VLOOKUP(B67,'X1'!$B:$AZ,5,FALSE)),(IF($X$1=2,(VLOOKUP(B67,'X2'!$B:$AZ,5,FALSE)),(IF($X$1=3,(VLOOKUP(B67,'X3'!$B:$AZ,5,FALSE)),(IF($X$1=4,(VLOOKUP(B67,'X4'!$B:$AZ,5,FALSE)),(IF($X$1=5,(VLOOKUP(B67,'X5'!$B:$AZ,5,FALSE)),(VLOOKUP(B67,'X6'!$B:$AZ,5,FALSE))))))))))))))</f>
        <v xml:space="preserve"> </v>
      </c>
      <c r="L67" s="140" t="str">
        <f>IF(ISERROR((IF($X$1=1,(VLOOKUP(B67,'X1'!$B:$AZ,9,FALSE)),(IF($X$1=2,(VLOOKUP(B67,'X2'!$B:$AZ,9,FALSE)),(IF($X$1=3,(VLOOKUP(B67,'X3'!$B:$AZ,9,FALSE)),(IF($X$1=4,(VLOOKUP(B67,'X4'!$B:$AZ,9,FALSE)),(IF($X$1=5,(VLOOKUP(B67,'X5'!$B:$AZ,9,FALSE)),(VLOOKUP(B67,'X6'!$B:$AZ,9,FALSE)))))))))))))=TRUE," ",((IF($X$1=1,(VLOOKUP(B67,'X1'!$B:$AZ,9,FALSE)),(IF($X$1=2,(VLOOKUP(B67,'X2'!$B:$AZ,9,FALSE)),(IF($X$1=3,(VLOOKUP(B67,'X3'!$B:$AZ,9,FALSE)),(IF($X$1=4,(VLOOKUP(B67,'X4'!$B:$AZ,9,FALSE)),(IF($X$1=5,(VLOOKUP(B67,'X5'!$B:$AZ,9,FALSE)),(VLOOKUP(B67,'X6'!$B:$AZ,9,FALSE))))))))))))))</f>
        <v xml:space="preserve"> </v>
      </c>
      <c r="M67" s="140" t="str">
        <f>IF(ISERROR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=TRUE," ",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)</f>
        <v xml:space="preserve"> </v>
      </c>
      <c r="N67" s="141" t="str">
        <f>IF(ISERROR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=TRUE," ",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)</f>
        <v xml:space="preserve"> </v>
      </c>
      <c r="O67" s="140" t="str">
        <f>IF(ISERROR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=TRUE," ",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)</f>
        <v xml:space="preserve"> </v>
      </c>
      <c r="P67" s="140" t="str">
        <f>IF(ISERROR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=TRUE," ",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)</f>
        <v xml:space="preserve"> </v>
      </c>
      <c r="Q67" s="141" t="str">
        <f>IF(ISERROR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=TRUE," ",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)</f>
        <v xml:space="preserve"> </v>
      </c>
      <c r="R67" s="141" t="str">
        <f>IF(ISERROR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=TRUE," ",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)</f>
        <v xml:space="preserve"> </v>
      </c>
      <c r="S67" s="141" t="str">
        <f>IF(ISERROR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=TRUE," ",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)</f>
        <v xml:space="preserve"> </v>
      </c>
      <c r="V67" s="46"/>
      <c r="W67" s="46">
        <f t="shared" si="15"/>
        <v>24</v>
      </c>
      <c r="X67" s="46"/>
      <c r="Y67" s="149">
        <f t="shared" si="19"/>
        <v>6.0338806997534622</v>
      </c>
      <c r="Z67" s="108" t="s">
        <v>162</v>
      </c>
      <c r="AB67" s="42">
        <f t="shared" si="13"/>
        <v>2</v>
      </c>
      <c r="AC67" s="42">
        <f t="shared" si="17"/>
        <v>23</v>
      </c>
      <c r="AD67" s="126" t="str">
        <f>(IF((OR($AD$44=$AC$26,$AD$44=$AC$32,$AD$44=$AC$14,$AD$44=$AC$20,$AD$44=$AC$2,$AD$44=$AC$8))=TRUE,(Alf!F27),IF((OR($AD$44=$AC$27,$AD$44=$AC$33,$AD$44=$AC$15,$AD$44=$AC$21,$AD$44=$AC$3,$AD$44=$AC$9))=TRUE,(Alf!F67),IF(OR($AD$44=$AC$28,$AD$44=$AC$34,$AD$44=$AC$16,$AD$44=$AC$22,$AD$44=$AC$4,$AD$44=$AC$10)=TRUE,(Alf!F106),IF((OR($AD$44=$AC$29,$AD$44=$AC$35,$AD$44=$AC$17,$AD$44=$AC$23,$AD$44=$AC$5,$AD$44=$AC$11))=TRUE,(Alf!F144),IF((OR($AD$44=$AC$30,$AD$44=$AC$36,$AD$44=$AC$18,$AD$44=$AC$24,$AD$44=$AC$6,$AD$44=$AC$12))=TRUE,(Alf!F182),IF((OR($AD$44=$AC$31,$AD$44=$AC$37,$AD$44=$AC$19,$AD$44=$AC$25,$AD$44=$AC$7,$AD$44=$AC$13))=TRUE,(Alf!F221),"B")))))))</f>
        <v/>
      </c>
      <c r="AE67" s="127" t="str">
        <f t="shared" si="14"/>
        <v xml:space="preserve"> </v>
      </c>
      <c r="AF67" s="128" t="str">
        <f>IF(ISERROR(((VLOOKUP(AD67,'X1'!$B:$AO,6,FALSE))/(VLOOKUP(AD67,'X1'!$B:$AO,7,FALSE))-1))=TRUE," ",(((VLOOKUP(AD67,'X1'!$B:$AO,6,FALSE))/(VLOOKUP(AD67,'X1'!$B:$AO,7,FALSE))-1)))</f>
        <v xml:space="preserve"> </v>
      </c>
      <c r="AG67" s="128" t="str">
        <f>IF(ISERROR((((VLOOKUP(AD67,'X1'!$B:$G,2,FALSE))-(VLOOKUP(AD67,'X1'!$B:$G,3,FALSE)))*100)/(VLOOKUP(AD67,'X1'!$B:$G,5,FALSE)))=TRUE," ",((((VLOOKUP(AD67,'X1'!$B:$G,2,FALSE))-(VLOOKUP(AD67,'X1'!$B:$G,3,FALSE)))*100)/(VLOOKUP(AD67,'X1'!$B:$G,5,FALSE))))</f>
        <v xml:space="preserve"> </v>
      </c>
      <c r="AH67" s="128" t="str">
        <f>IF(ISERROR(((VLOOKUP(AD67,'X1'!$B:$AZ,42,FALSE))))=TRUE," ",(((VLOOKUP(AD67,'X1'!$B:$AZ,42,FALSE)))))</f>
        <v xml:space="preserve"> </v>
      </c>
      <c r="AI67" s="128" t="str">
        <f>IF(ISERROR(((VLOOKUP(AD67,'X1'!$B:$AZ,43,FALSE))))=TRUE," ",(((VLOOKUP(AD67,'X1'!$B:$AZ,43,FALSE)))))</f>
        <v xml:space="preserve"> </v>
      </c>
      <c r="AJ67" s="128" t="str">
        <f>IF(ISERROR(((VLOOKUP(AD67,'X1'!$B:$AZ,15,FALSE))))=TRUE," ",(((VLOOKUP(AD67,'X1'!$B:$AZ,15,FALSE)))))</f>
        <v xml:space="preserve"> </v>
      </c>
      <c r="AK67" s="128" t="str">
        <f>IF(ISERROR(((VLOOKUP(AD67,'X1'!$B:$AZ,14,FALSE))))=TRUE," ",(((VLOOKUP(AD67,'X1'!$B:$AZ,14,FALSE)))))</f>
        <v xml:space="preserve"> </v>
      </c>
      <c r="AL67" s="128" t="str">
        <f ca="1">IF(ISERROR(((VLOOKUP(AD67,'X2'!$B:$AO,6,FALSE))/(VLOOKUP(AD67,'X2'!$B:$AO,7,FALSE))-1))=TRUE," ",(((VLOOKUP(AD67,'X2'!$B:$AO,6,FALSE))/(VLOOKUP(AD67,'X2'!$B:$AO,7,FALSE))-1)))</f>
        <v xml:space="preserve"> </v>
      </c>
      <c r="AM67" s="128" t="str">
        <f ca="1">IF(ISERROR((((VLOOKUP(AD67,'X2'!$B:$G,2,FALSE))-(VLOOKUP(AD67,'X2'!$B:$G,3,FALSE)))*100)/(VLOOKUP(AD67,'X2'!$B:$G,5,FALSE)))=TRUE," ",((((VLOOKUP(AD67,'X2'!$B:$G,2,FALSE))-(VLOOKUP(AD67,'X2'!$B:$G,3,FALSE)))*100)/(VLOOKUP(AD67,'X2'!$B:$G,5,FALSE))))</f>
        <v xml:space="preserve"> </v>
      </c>
      <c r="AN67" s="128" t="str">
        <f ca="1">IF(ISERROR(((VLOOKUP(AD67,'X2'!$B:$AZ,42,FALSE))))=TRUE," ",(((VLOOKUP(AD67,'X2'!$B:$AZ,42,FALSE)))))</f>
        <v xml:space="preserve"> </v>
      </c>
      <c r="AO67" s="128" t="str">
        <f ca="1">IF(ISERROR(((VLOOKUP(AD67,'X2'!$B:$AZ,43,FALSE))))=TRUE," ",(((VLOOKUP(AD67,'X2'!$B:$AZ,43,FALSE)))))</f>
        <v xml:space="preserve"> </v>
      </c>
      <c r="AP67" s="128" t="str">
        <f ca="1">IF(ISERROR(((VLOOKUP(AD67,'X2'!$B:$AZ,15,FALSE))))=TRUE," ",(((VLOOKUP(AD67,'X2'!$B:$AZ,15,FALSE)))))</f>
        <v xml:space="preserve"> </v>
      </c>
      <c r="AQ67" s="128" t="str">
        <f ca="1">IF(ISERROR(((VLOOKUP(AD67,'X2'!$B:$AZ,14,FALSE))))=TRUE," ",(((VLOOKUP(AD67,'X2'!$B:$AZ,14,FALSE)))))</f>
        <v xml:space="preserve"> </v>
      </c>
      <c r="AR67" s="128" t="str">
        <f ca="1">IF(ISERROR(((VLOOKUP(AD67,'X3'!$B:$AO,6,FALSE))/(VLOOKUP(AD67,'X3'!$B:$AO,7,FALSE))-1))=TRUE," ",(((VLOOKUP(AD67,'X3'!$B:$AO,6,FALSE))/(VLOOKUP(AD67,'X3'!$B:$AO,7,FALSE))-1)))</f>
        <v xml:space="preserve"> </v>
      </c>
      <c r="AS67" s="128" t="str">
        <f ca="1">IF(ISERROR((((VLOOKUP(AD67,'X3'!$B:$G,2,FALSE))-(VLOOKUP(AD67,'X3'!$B:$G,3,FALSE)))*100)/(VLOOKUP(AD67,'X3'!$B:$G,5,FALSE)))=TRUE," ",((((VLOOKUP(AD67,'X3'!$B:$G,2,FALSE))-(VLOOKUP(AD67,'X3'!$B:$G,3,FALSE)))*100)/(VLOOKUP(AD67,'X3'!$B:$G,5,FALSE))))</f>
        <v xml:space="preserve"> </v>
      </c>
      <c r="AT67" s="128" t="str">
        <f ca="1">IF(ISERROR(((VLOOKUP(AD67,'X3'!$B:$AZ,42,FALSE))))=TRUE," ",(((VLOOKUP(AD67,'X3'!$B:$AZ,42,FALSE)))))</f>
        <v xml:space="preserve"> </v>
      </c>
      <c r="AU67" s="128" t="str">
        <f ca="1">IF(ISERROR(((VLOOKUP(AD67,'X3'!$B:$AZ,43,FALSE))))=TRUE," ",(((VLOOKUP(AD67,'X3'!$B:$AZ,43,FALSE)))))</f>
        <v xml:space="preserve"> </v>
      </c>
      <c r="AV67" s="128" t="str">
        <f ca="1">IF(ISERROR(((VLOOKUP(AD67,'X3'!$B:$AZ,15,FALSE))))=TRUE," ",(((VLOOKUP(AD67,'X3'!$B:$AZ,15,FALSE)))))</f>
        <v xml:space="preserve"> </v>
      </c>
      <c r="AW67" s="128" t="str">
        <f ca="1">IF(ISERROR(((VLOOKUP(AD67,'X3'!$B:$AZ,14,FALSE))))=TRUE," ",(((VLOOKUP(AD67,'X3'!$B:$AZ,14,FALSE)))))</f>
        <v xml:space="preserve"> </v>
      </c>
      <c r="AX67" s="128" t="str">
        <f ca="1">IF(ISERROR(((VLOOKUP(AD67,'X4'!$B:$AO,6,FALSE))/(VLOOKUP(AD67,'X4'!$B:$AO,7,FALSE))-1))=TRUE," ",(((VLOOKUP(AD67,'X4'!$B:$AO,6,FALSE))/(VLOOKUP(AD67,'X4'!$B:$AO,7,FALSE))-1)))</f>
        <v xml:space="preserve"> </v>
      </c>
      <c r="AY67" s="128" t="str">
        <f ca="1">IF(ISERROR((((VLOOKUP(AD67,'X4'!$B:$G,2,FALSE))-(VLOOKUP(AD67,'X4'!$B:$G,3,FALSE)))*100)/(VLOOKUP(AD67,'X4'!$B:$G,5,FALSE)))=TRUE," ",((((VLOOKUP(AD67,'X4'!$B:$G,2,FALSE))-(VLOOKUP(AD67,'X4'!$B:$G,3,FALSE)))*100)/(VLOOKUP(AD67,'X4'!$B:$G,5,FALSE))))</f>
        <v xml:space="preserve"> </v>
      </c>
      <c r="AZ67" s="128" t="str">
        <f ca="1">IF(ISERROR(((VLOOKUP(AD67,'X4'!$B:$AZ,42,FALSE))))=TRUE," ",(((VLOOKUP(AD67,'X4'!$B:$AZ,42,FALSE)))))</f>
        <v xml:space="preserve"> </v>
      </c>
      <c r="BA67" s="128" t="str">
        <f ca="1">IF(ISERROR(((VLOOKUP(AD67,'X4'!$B:$AZ,43,FALSE))))=TRUE," ",(((VLOOKUP(AD67,'X4'!$B:$AZ,43,FALSE)))))</f>
        <v xml:space="preserve"> </v>
      </c>
      <c r="BB67" s="128" t="str">
        <f ca="1">IF(ISERROR(((VLOOKUP(AD67,'X4'!$B:$AZ,15,FALSE))))=TRUE," ",(((VLOOKUP(AD67,'X4'!$B:$AZ,15,FALSE)))))</f>
        <v xml:space="preserve"> </v>
      </c>
      <c r="BC67" s="128" t="str">
        <f ca="1">IF(ISERROR(((VLOOKUP(AD67,'X4'!$B:$AZ,14,FALSE))))=TRUE," ",(((VLOOKUP(AD67,'X4'!$B:$AZ,14,FALSE)))))</f>
        <v xml:space="preserve"> </v>
      </c>
      <c r="BD67" s="128" t="str">
        <f ca="1">IF(ISERROR(((VLOOKUP(AD67,'X5'!$B:$AO,6,FALSE))/(VLOOKUP(AD67,'X5'!$B:$AO,7,FALSE))-1))=TRUE," ",(((VLOOKUP(AD67,'X5'!$B:$AO,6,FALSE))/(VLOOKUP(AD67,'X5'!$B:$AO,7,FALSE))-1)))</f>
        <v xml:space="preserve"> </v>
      </c>
      <c r="BE67" s="128" t="str">
        <f ca="1">IF(ISERROR((((VLOOKUP(AD67,'X5'!$B:$G,2,FALSE))-(VLOOKUP(AD67,'X5'!$B:$G,3,FALSE)))*100)/(VLOOKUP(AD67,'X5'!$B:$G,5,FALSE)))=TRUE," ",((((VLOOKUP(AD67,'X5'!$B:$G,2,FALSE))-(VLOOKUP(AD67,'X5'!$B:$G,3,FALSE)))*100)/(VLOOKUP(AD67,'X5'!$B:$G,5,FALSE))))</f>
        <v xml:space="preserve"> </v>
      </c>
      <c r="BF67" s="128" t="str">
        <f ca="1">IF(ISERROR(((VLOOKUP(AD67,'X5'!$B:$AZ,42,FALSE))))=TRUE," ",(((VLOOKUP(AD67,'X5'!$B:$AZ,42,FALSE)))))</f>
        <v xml:space="preserve"> </v>
      </c>
      <c r="BG67" s="128" t="str">
        <f ca="1">IF(ISERROR(((VLOOKUP(AD67,'X5'!$B:$AZ,43,FALSE))))=TRUE," ",(((VLOOKUP(AD67,'X5'!$B:$AZ,43,FALSE)))))</f>
        <v xml:space="preserve"> </v>
      </c>
      <c r="BH67" s="128" t="str">
        <f ca="1">IF(ISERROR(((VLOOKUP(AD67,'X5'!$B:$AZ,15,FALSE))))=TRUE," ",(((VLOOKUP(AD67,'X5'!$B:$AZ,15,FALSE)))))</f>
        <v xml:space="preserve"> </v>
      </c>
      <c r="BI67" s="128" t="str">
        <f ca="1">IF(ISERROR(((VLOOKUP(AD67,'X5'!$B:$AZ,14,FALSE))))=TRUE," ",(((VLOOKUP(AD67,'X5'!$B:$AZ,14,FALSE)))))</f>
        <v xml:space="preserve"> </v>
      </c>
      <c r="BJ67" s="128" t="str">
        <f ca="1">IF(ISERROR(((VLOOKUP(AD67,'X6'!$B:$AO,6,FALSE))/(VLOOKUP(AD67,'X6'!$B:$AO,7,FALSE))-1))=TRUE," ",(((VLOOKUP(AD67,'X6'!$B:$AO,6,FALSE))/(VLOOKUP(AD67,'X6'!$B:$AO,7,FALSE))-1)))</f>
        <v xml:space="preserve"> </v>
      </c>
      <c r="BK67" s="128" t="str">
        <f ca="1">IF(ISERROR((((VLOOKUP(AD67,'X6'!$B:$G,2,FALSE))-(VLOOKUP(AD67,'X6'!$B:$G,3,FALSE)))*100)/(VLOOKUP(AD67,'X6'!$B:$G,5,FALSE)))=TRUE," ",((((VLOOKUP(AD67,'X6'!$B:$G,2,FALSE))-(VLOOKUP(AD67,'X6'!$B:$G,3,FALSE)))*100)/(VLOOKUP(AD67,'X6'!$B:$G,5,FALSE))))</f>
        <v xml:space="preserve"> </v>
      </c>
      <c r="BL67" s="128" t="str">
        <f ca="1">IF(ISERROR(((VLOOKUP(AD67,'X6'!$B:$AZ,42,FALSE))))=TRUE," ",(((VLOOKUP(AD67,'X6'!$B:$AZ,42,FALSE)))))</f>
        <v xml:space="preserve"> </v>
      </c>
      <c r="BM67" s="128" t="str">
        <f ca="1">IF(ISERROR(((VLOOKUP(AD67,'X6'!$B:$AZ,43,FALSE))))=TRUE," ",(((VLOOKUP(AD67,'X6'!$B:$AZ,43,FALSE)))))</f>
        <v xml:space="preserve"> </v>
      </c>
      <c r="BN67" s="128" t="str">
        <f ca="1">IF(ISERROR(((VLOOKUP(AD67,'X6'!$B:$AZ,15,FALSE))))=TRUE," ",(((VLOOKUP(AD67,'X6'!$B:$AZ,15,FALSE)))))</f>
        <v xml:space="preserve"> </v>
      </c>
      <c r="BO67" s="128" t="str">
        <f ca="1">IF(ISERROR(((VLOOKUP(AD67,'X6'!$B:$AZ,14,FALSE))))=TRUE," ",(((VLOOKUP(AD67,'X6'!$B:$AZ,14,FALSE)))))</f>
        <v xml:space="preserve"> </v>
      </c>
    </row>
    <row r="68" spans="1:67" ht="14.1" customHeight="1" x14ac:dyDescent="0.2">
      <c r="A68" s="180">
        <f t="shared" si="18"/>
        <v>21</v>
      </c>
      <c r="B68" s="137" t="str">
        <f>IF($U$16=1,(VLOOKUP(A68,$AC$44:$AH$80,2,FALSE)),IF((IF($X$1=1,'X1'!B27,(IF($X$1=2,'X2'!B27,(IF($X$1=3,'X3'!B27,(IF($X$1=4,'X4'!B27,(IF($X$1=5,'X5'!B27,'X6'!B27))))))))))="","",(IF($X$1=1,'X1'!B27,(IF($X$1=2,'X2'!B27,(IF($X$1=3,'X3'!B27,(IF($X$1=4,'X4'!B27,(IF($X$1=5,'X5'!B27,'X6'!B27))))))))))))</f>
        <v/>
      </c>
      <c r="C68" s="137" t="str">
        <f>IF(ISERROR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=TRUE," ",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)</f>
        <v xml:space="preserve"> </v>
      </c>
      <c r="D68" s="137" t="str">
        <f>IF(ISERROR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=TRUE," ",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)</f>
        <v xml:space="preserve"> </v>
      </c>
      <c r="E68" s="138" t="str">
        <f>IF(ISERROR(((IF($X$1=1,(VLOOKUP(B68,'X1'!$B:$AP,7,FALSE)),(IF($X$1=2,(VLOOKUP(B68,'X2'!$B:$AP,7,FALSE)),(IF($X$1=3,(VLOOKUP(B68,'X3'!$B:$AP,7,FALSE)),(IF($X$1=4,(VLOOKUP(B68,'X4'!$B:$AP,7,FALSE)),(IF($X$1=5,(VLOOKUP(B68,'X5'!$B:$AP,7,FALSE)),(VLOOKUP(B68,'X6'!$B:$AP,7,FALSE))))))))))))))=TRUE," ",(((IF($X$1=1,(VLOOKUP(B68,'X1'!$B:$AP,7,FALSE)),(IF($X$1=2,(VLOOKUP(B68,'X2'!$B:$AP,7,FALSE)),(IF($X$1=3,(VLOOKUP(B68,'X3'!$B:$AP,7,FALSE)),(IF($X$1=4,(VLOOKUP(B68,'X4'!$B:$AP,7,FALSE)),(IF($X$1=5,(VLOOKUP(B68,'X5'!$B:$AP,7,FALSE)),(VLOOKUP(B68,'X6'!$B:$AP,7,FALSE)))))))))))))))</f>
        <v xml:space="preserve"> </v>
      </c>
      <c r="F68" s="138" t="str">
        <f>IF(ISERROR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=TRUE," ",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)</f>
        <v xml:space="preserve"> </v>
      </c>
      <c r="G68" s="138" t="str">
        <f>IF(ISERROR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=TRUE," ",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)</f>
        <v xml:space="preserve"> </v>
      </c>
      <c r="H68" s="138" t="str">
        <f>IF(ISERROR((IF($X$1=1,(VLOOKUP(B68,'X1'!$B:$AZ,8,FALSE)),(IF($X$1=2,(VLOOKUP(B68,'X2'!$B:$AZ,8,FALSE)),(IF($X$1=3,(VLOOKUP(B68,'X3'!$B:$AZ,8,FALSE)),(IF($X$1=4,(VLOOKUP(B68,'X4'!$B:$AZ,8,FALSE)),(IF($X$1=5,(VLOOKUP(B68,'X5'!$B:$AZ,8,FALSE)),(VLOOKUP(B68,'X6'!$B:$AZ,8,FALSE)))))))))))))=TRUE," ",((IF($X$1=1,(VLOOKUP(B68,'X1'!$B:$AZ,8,FALSE)),(IF($X$1=2,(VLOOKUP(B68,'X2'!$B:$AZ,8,FALSE)),(IF($X$1=3,(VLOOKUP(B68,'X3'!$B:$AZ,8,FALSE)),(IF($X$1=4,(VLOOKUP(B68,'X4'!$B:$AZ,8,FALSE)),(IF($X$1=5,(VLOOKUP(B68,'X5'!$B:$AZ,8,FALSE)),(VLOOKUP(B68,'X6'!$B:$AZ,8,FALSE))))))))))))))</f>
        <v xml:space="preserve"> </v>
      </c>
      <c r="I68" s="139" t="str">
        <f>IF(ISERROR((IF($X$1=1,(VLOOKUP(B68,'X1'!$B:$AZ,2,FALSE)),(IF($X$1=2,(VLOOKUP(B68,'X2'!$B:$AZ,2,FALSE)),(IF($X$1=3,(VLOOKUP(B68,'X3'!$B:$AZ,2,FALSE)),(IF($X$1=4,(VLOOKUP(B68,'X4'!$B:$AZ,2,FALSE)),(IF($X$1=5,(VLOOKUP(B68,'X5'!$B:$AZ,2,FALSE)),(VLOOKUP(B68,'X6'!$B:$AZ,2,FALSE)))))))))))))=TRUE," ",((IF($X$1=1,(VLOOKUP(B68,'X1'!$B:$AZ,2,FALSE)),(IF($X$1=2,(VLOOKUP(B68,'X2'!$B:$AZ,2,FALSE)),(IF($X$1=3,(VLOOKUP(B68,'X3'!$B:$AZ,2,FALSE)),(IF($X$1=4,(VLOOKUP(B68,'X4'!$B:$AZ,2,FALSE)),(IF($X$1=5,(VLOOKUP(B68,'X5'!$B:$AZ,2,FALSE)),(VLOOKUP(B68,'X6'!$B:$AZ,2,FALSE))))))))))))))</f>
        <v xml:space="preserve"> </v>
      </c>
      <c r="J68" s="139" t="str">
        <f>IF(ISERROR((IF($X$1=1,(VLOOKUP(B68,'X1'!$B:$AZ,3,FALSE)),(IF($X$1=2,(VLOOKUP(B68,'X2'!$B:$AZ,3,FALSE)),(IF($X$1=3,(VLOOKUP(B68,'X3'!$B:$AZ,3,FALSE)),(IF($X$1=4,(VLOOKUP(B68,'X4'!$B:$AZ,3,FALSE)),(IF($X$1=5,(VLOOKUP(B68,'X5'!$B:$AZ,3,FALSE)),(VLOOKUP(B68,'X6'!$B:$AZ,3,FALSE)))))))))))))=TRUE," ",((IF($X$1=1,(VLOOKUP(B68,'X1'!$B:$AZ,3,FALSE)),(IF($X$1=2,(VLOOKUP(B68,'X2'!$B:$AZ,3,FALSE)),(IF($X$1=3,(VLOOKUP(B68,'X3'!$B:$AZ,3,FALSE)),(IF($X$1=4,(VLOOKUP(B68,'X4'!$B:$AZ,3,FALSE)),(IF($X$1=5,(VLOOKUP(B68,'X5'!$B:$AZ,3,FALSE)),(VLOOKUP(B68,'X6'!$B:$AZ,3,FALSE))))))))))))))</f>
        <v xml:space="preserve"> </v>
      </c>
      <c r="K68" s="139" t="str">
        <f>IF(ISERROR((IF($X$1=1,(VLOOKUP(B68,'X1'!$B:$AZ,5,FALSE)),(IF($X$1=2,(VLOOKUP(B68,'X2'!$B:$AZ,5,FALSE)),(IF($X$1=3,(VLOOKUP(B68,'X3'!$B:$AZ,5,FALSE)),(IF($X$1=4,(VLOOKUP(B68,'X4'!$B:$AZ,5,FALSE)),(IF($X$1=5,(VLOOKUP(B68,'X5'!$B:$AZ,5,FALSE)),(VLOOKUP(B68,'X6'!$B:$AZ,5,FALSE)))))))))))))=TRUE," ",((IF($X$1=1,(VLOOKUP(B68,'X1'!$B:$AZ,5,FALSE)),(IF($X$1=2,(VLOOKUP(B68,'X2'!$B:$AZ,5,FALSE)),(IF($X$1=3,(VLOOKUP(B68,'X3'!$B:$AZ,5,FALSE)),(IF($X$1=4,(VLOOKUP(B68,'X4'!$B:$AZ,5,FALSE)),(IF($X$1=5,(VLOOKUP(B68,'X5'!$B:$AZ,5,FALSE)),(VLOOKUP(B68,'X6'!$B:$AZ,5,FALSE))))))))))))))</f>
        <v xml:space="preserve"> </v>
      </c>
      <c r="L68" s="140" t="str">
        <f>IF(ISERROR((IF($X$1=1,(VLOOKUP(B68,'X1'!$B:$AZ,9,FALSE)),(IF($X$1=2,(VLOOKUP(B68,'X2'!$B:$AZ,9,FALSE)),(IF($X$1=3,(VLOOKUP(B68,'X3'!$B:$AZ,9,FALSE)),(IF($X$1=4,(VLOOKUP(B68,'X4'!$B:$AZ,9,FALSE)),(IF($X$1=5,(VLOOKUP(B68,'X5'!$B:$AZ,9,FALSE)),(VLOOKUP(B68,'X6'!$B:$AZ,9,FALSE)))))))))))))=TRUE," ",((IF($X$1=1,(VLOOKUP(B68,'X1'!$B:$AZ,9,FALSE)),(IF($X$1=2,(VLOOKUP(B68,'X2'!$B:$AZ,9,FALSE)),(IF($X$1=3,(VLOOKUP(B68,'X3'!$B:$AZ,9,FALSE)),(IF($X$1=4,(VLOOKUP(B68,'X4'!$B:$AZ,9,FALSE)),(IF($X$1=5,(VLOOKUP(B68,'X5'!$B:$AZ,9,FALSE)),(VLOOKUP(B68,'X6'!$B:$AZ,9,FALSE))))))))))))))</f>
        <v xml:space="preserve"> </v>
      </c>
      <c r="M68" s="140" t="str">
        <f>IF(ISERROR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=TRUE," ",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)</f>
        <v xml:space="preserve"> </v>
      </c>
      <c r="N68" s="141" t="str">
        <f>IF(ISERROR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=TRUE," ",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)</f>
        <v xml:space="preserve"> </v>
      </c>
      <c r="O68" s="140" t="str">
        <f>IF(ISERROR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=TRUE," ",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)</f>
        <v xml:space="preserve"> </v>
      </c>
      <c r="P68" s="140" t="str">
        <f>IF(ISERROR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=TRUE," ",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)</f>
        <v xml:space="preserve"> </v>
      </c>
      <c r="Q68" s="141" t="str">
        <f>IF(ISERROR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=TRUE," ",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)</f>
        <v xml:space="preserve"> </v>
      </c>
      <c r="R68" s="141" t="str">
        <f>IF(ISERROR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=TRUE," ",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)</f>
        <v xml:space="preserve"> </v>
      </c>
      <c r="S68" s="141" t="str">
        <f>IF(ISERROR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=TRUE," ",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)</f>
        <v xml:space="preserve"> </v>
      </c>
      <c r="V68" s="46"/>
      <c r="W68" s="46">
        <f t="shared" si="15"/>
        <v>25</v>
      </c>
      <c r="X68" s="46"/>
      <c r="Y68" s="149">
        <f t="shared" si="19"/>
        <v>6.4820021428077697</v>
      </c>
      <c r="Z68" s="108" t="s">
        <v>162</v>
      </c>
      <c r="AB68" s="42">
        <f t="shared" si="13"/>
        <v>2</v>
      </c>
      <c r="AC68" s="42">
        <f t="shared" si="17"/>
        <v>24</v>
      </c>
      <c r="AD68" s="126" t="str">
        <f>(IF((OR($AD$44=$AC$26,$AD$44=$AC$32,$AD$44=$AC$14,$AD$44=$AC$20,$AD$44=$AC$2,$AD$44=$AC$8))=TRUE,(Alf!F28),IF((OR($AD$44=$AC$27,$AD$44=$AC$33,$AD$44=$AC$15,$AD$44=$AC$21,$AD$44=$AC$3,$AD$44=$AC$9))=TRUE,(Alf!F68),IF(OR($AD$44=$AC$28,$AD$44=$AC$34,$AD$44=$AC$16,$AD$44=$AC$22,$AD$44=$AC$4,$AD$44=$AC$10)=TRUE,(Alf!F107),IF((OR($AD$44=$AC$29,$AD$44=$AC$35,$AD$44=$AC$17,$AD$44=$AC$23,$AD$44=$AC$5,$AD$44=$AC$11))=TRUE,(Alf!F145),IF((OR($AD$44=$AC$30,$AD$44=$AC$36,$AD$44=$AC$18,$AD$44=$AC$24,$AD$44=$AC$6,$AD$44=$AC$12))=TRUE,(Alf!F183),IF((OR($AD$44=$AC$31,$AD$44=$AC$37,$AD$44=$AC$19,$AD$44=$AC$25,$AD$44=$AC$7,$AD$44=$AC$13))=TRUE,(Alf!F222),"B")))))))</f>
        <v/>
      </c>
      <c r="AE68" s="127" t="str">
        <f t="shared" si="14"/>
        <v xml:space="preserve"> </v>
      </c>
      <c r="AF68" s="128" t="str">
        <f>IF(ISERROR(((VLOOKUP(AD68,'X1'!$B:$AO,6,FALSE))/(VLOOKUP(AD68,'X1'!$B:$AO,7,FALSE))-1))=TRUE," ",(((VLOOKUP(AD68,'X1'!$B:$AO,6,FALSE))/(VLOOKUP(AD68,'X1'!$B:$AO,7,FALSE))-1)))</f>
        <v xml:space="preserve"> </v>
      </c>
      <c r="AG68" s="128" t="str">
        <f>IF(ISERROR((((VLOOKUP(AD68,'X1'!$B:$G,2,FALSE))-(VLOOKUP(AD68,'X1'!$B:$G,3,FALSE)))*100)/(VLOOKUP(AD68,'X1'!$B:$G,5,FALSE)))=TRUE," ",((((VLOOKUP(AD68,'X1'!$B:$G,2,FALSE))-(VLOOKUP(AD68,'X1'!$B:$G,3,FALSE)))*100)/(VLOOKUP(AD68,'X1'!$B:$G,5,FALSE))))</f>
        <v xml:space="preserve"> </v>
      </c>
      <c r="AH68" s="128" t="str">
        <f>IF(ISERROR(((VLOOKUP(AD68,'X1'!$B:$AZ,42,FALSE))))=TRUE," ",(((VLOOKUP(AD68,'X1'!$B:$AZ,42,FALSE)))))</f>
        <v xml:space="preserve"> </v>
      </c>
      <c r="AI68" s="128" t="str">
        <f>IF(ISERROR(((VLOOKUP(AD68,'X1'!$B:$AZ,43,FALSE))))=TRUE," ",(((VLOOKUP(AD68,'X1'!$B:$AZ,43,FALSE)))))</f>
        <v xml:space="preserve"> </v>
      </c>
      <c r="AJ68" s="128" t="str">
        <f>IF(ISERROR(((VLOOKUP(AD68,'X1'!$B:$AZ,15,FALSE))))=TRUE," ",(((VLOOKUP(AD68,'X1'!$B:$AZ,15,FALSE)))))</f>
        <v xml:space="preserve"> </v>
      </c>
      <c r="AK68" s="128" t="str">
        <f>IF(ISERROR(((VLOOKUP(AD68,'X1'!$B:$AZ,14,FALSE))))=TRUE," ",(((VLOOKUP(AD68,'X1'!$B:$AZ,14,FALSE)))))</f>
        <v xml:space="preserve"> </v>
      </c>
      <c r="AL68" s="128" t="str">
        <f ca="1">IF(ISERROR(((VLOOKUP(AD68,'X2'!$B:$AO,6,FALSE))/(VLOOKUP(AD68,'X2'!$B:$AO,7,FALSE))-1))=TRUE," ",(((VLOOKUP(AD68,'X2'!$B:$AO,6,FALSE))/(VLOOKUP(AD68,'X2'!$B:$AO,7,FALSE))-1)))</f>
        <v xml:space="preserve"> </v>
      </c>
      <c r="AM68" s="128" t="str">
        <f ca="1">IF(ISERROR((((VLOOKUP(AD68,'X2'!$B:$G,2,FALSE))-(VLOOKUP(AD68,'X2'!$B:$G,3,FALSE)))*100)/(VLOOKUP(AD68,'X2'!$B:$G,5,FALSE)))=TRUE," ",((((VLOOKUP(AD68,'X2'!$B:$G,2,FALSE))-(VLOOKUP(AD68,'X2'!$B:$G,3,FALSE)))*100)/(VLOOKUP(AD68,'X2'!$B:$G,5,FALSE))))</f>
        <v xml:space="preserve"> </v>
      </c>
      <c r="AN68" s="128" t="str">
        <f ca="1">IF(ISERROR(((VLOOKUP(AD68,'X2'!$B:$AZ,42,FALSE))))=TRUE," ",(((VLOOKUP(AD68,'X2'!$B:$AZ,42,FALSE)))))</f>
        <v xml:space="preserve"> </v>
      </c>
      <c r="AO68" s="128" t="str">
        <f ca="1">IF(ISERROR(((VLOOKUP(AD68,'X2'!$B:$AZ,43,FALSE))))=TRUE," ",(((VLOOKUP(AD68,'X2'!$B:$AZ,43,FALSE)))))</f>
        <v xml:space="preserve"> </v>
      </c>
      <c r="AP68" s="128" t="str">
        <f ca="1">IF(ISERROR(((VLOOKUP(AD68,'X2'!$B:$AZ,15,FALSE))))=TRUE," ",(((VLOOKUP(AD68,'X2'!$B:$AZ,15,FALSE)))))</f>
        <v xml:space="preserve"> </v>
      </c>
      <c r="AQ68" s="128" t="str">
        <f ca="1">IF(ISERROR(((VLOOKUP(AD68,'X2'!$B:$AZ,14,FALSE))))=TRUE," ",(((VLOOKUP(AD68,'X2'!$B:$AZ,14,FALSE)))))</f>
        <v xml:space="preserve"> </v>
      </c>
      <c r="AR68" s="128" t="str">
        <f ca="1">IF(ISERROR(((VLOOKUP(AD68,'X3'!$B:$AO,6,FALSE))/(VLOOKUP(AD68,'X3'!$B:$AO,7,FALSE))-1))=TRUE," ",(((VLOOKUP(AD68,'X3'!$B:$AO,6,FALSE))/(VLOOKUP(AD68,'X3'!$B:$AO,7,FALSE))-1)))</f>
        <v xml:space="preserve"> </v>
      </c>
      <c r="AS68" s="128" t="str">
        <f ca="1">IF(ISERROR((((VLOOKUP(AD68,'X3'!$B:$G,2,FALSE))-(VLOOKUP(AD68,'X3'!$B:$G,3,FALSE)))*100)/(VLOOKUP(AD68,'X3'!$B:$G,5,FALSE)))=TRUE," ",((((VLOOKUP(AD68,'X3'!$B:$G,2,FALSE))-(VLOOKUP(AD68,'X3'!$B:$G,3,FALSE)))*100)/(VLOOKUP(AD68,'X3'!$B:$G,5,FALSE))))</f>
        <v xml:space="preserve"> </v>
      </c>
      <c r="AT68" s="128" t="str">
        <f ca="1">IF(ISERROR(((VLOOKUP(AD68,'X3'!$B:$AZ,42,FALSE))))=TRUE," ",(((VLOOKUP(AD68,'X3'!$B:$AZ,42,FALSE)))))</f>
        <v xml:space="preserve"> </v>
      </c>
      <c r="AU68" s="128" t="str">
        <f ca="1">IF(ISERROR(((VLOOKUP(AD68,'X3'!$B:$AZ,43,FALSE))))=TRUE," ",(((VLOOKUP(AD68,'X3'!$B:$AZ,43,FALSE)))))</f>
        <v xml:space="preserve"> </v>
      </c>
      <c r="AV68" s="128" t="str">
        <f ca="1">IF(ISERROR(((VLOOKUP(AD68,'X3'!$B:$AZ,15,FALSE))))=TRUE," ",(((VLOOKUP(AD68,'X3'!$B:$AZ,15,FALSE)))))</f>
        <v xml:space="preserve"> </v>
      </c>
      <c r="AW68" s="128" t="str">
        <f ca="1">IF(ISERROR(((VLOOKUP(AD68,'X3'!$B:$AZ,14,FALSE))))=TRUE," ",(((VLOOKUP(AD68,'X3'!$B:$AZ,14,FALSE)))))</f>
        <v xml:space="preserve"> </v>
      </c>
      <c r="AX68" s="128" t="str">
        <f ca="1">IF(ISERROR(((VLOOKUP(AD68,'X4'!$B:$AO,6,FALSE))/(VLOOKUP(AD68,'X4'!$B:$AO,7,FALSE))-1))=TRUE," ",(((VLOOKUP(AD68,'X4'!$B:$AO,6,FALSE))/(VLOOKUP(AD68,'X4'!$B:$AO,7,FALSE))-1)))</f>
        <v xml:space="preserve"> </v>
      </c>
      <c r="AY68" s="128" t="str">
        <f ca="1">IF(ISERROR((((VLOOKUP(AD68,'X4'!$B:$G,2,FALSE))-(VLOOKUP(AD68,'X4'!$B:$G,3,FALSE)))*100)/(VLOOKUP(AD68,'X4'!$B:$G,5,FALSE)))=TRUE," ",((((VLOOKUP(AD68,'X4'!$B:$G,2,FALSE))-(VLOOKUP(AD68,'X4'!$B:$G,3,FALSE)))*100)/(VLOOKUP(AD68,'X4'!$B:$G,5,FALSE))))</f>
        <v xml:space="preserve"> </v>
      </c>
      <c r="AZ68" s="128" t="str">
        <f ca="1">IF(ISERROR(((VLOOKUP(AD68,'X4'!$B:$AZ,42,FALSE))))=TRUE," ",(((VLOOKUP(AD68,'X4'!$B:$AZ,42,FALSE)))))</f>
        <v xml:space="preserve"> </v>
      </c>
      <c r="BA68" s="128" t="str">
        <f ca="1">IF(ISERROR(((VLOOKUP(AD68,'X4'!$B:$AZ,43,FALSE))))=TRUE," ",(((VLOOKUP(AD68,'X4'!$B:$AZ,43,FALSE)))))</f>
        <v xml:space="preserve"> </v>
      </c>
      <c r="BB68" s="128" t="str">
        <f ca="1">IF(ISERROR(((VLOOKUP(AD68,'X4'!$B:$AZ,15,FALSE))))=TRUE," ",(((VLOOKUP(AD68,'X4'!$B:$AZ,15,FALSE)))))</f>
        <v xml:space="preserve"> </v>
      </c>
      <c r="BC68" s="128" t="str">
        <f ca="1">IF(ISERROR(((VLOOKUP(AD68,'X4'!$B:$AZ,14,FALSE))))=TRUE," ",(((VLOOKUP(AD68,'X4'!$B:$AZ,14,FALSE)))))</f>
        <v xml:space="preserve"> </v>
      </c>
      <c r="BD68" s="128" t="str">
        <f ca="1">IF(ISERROR(((VLOOKUP(AD68,'X5'!$B:$AO,6,FALSE))/(VLOOKUP(AD68,'X5'!$B:$AO,7,FALSE))-1))=TRUE," ",(((VLOOKUP(AD68,'X5'!$B:$AO,6,FALSE))/(VLOOKUP(AD68,'X5'!$B:$AO,7,FALSE))-1)))</f>
        <v xml:space="preserve"> </v>
      </c>
      <c r="BE68" s="128" t="str">
        <f ca="1">IF(ISERROR((((VLOOKUP(AD68,'X5'!$B:$G,2,FALSE))-(VLOOKUP(AD68,'X5'!$B:$G,3,FALSE)))*100)/(VLOOKUP(AD68,'X5'!$B:$G,5,FALSE)))=TRUE," ",((((VLOOKUP(AD68,'X5'!$B:$G,2,FALSE))-(VLOOKUP(AD68,'X5'!$B:$G,3,FALSE)))*100)/(VLOOKUP(AD68,'X5'!$B:$G,5,FALSE))))</f>
        <v xml:space="preserve"> </v>
      </c>
      <c r="BF68" s="128" t="str">
        <f ca="1">IF(ISERROR(((VLOOKUP(AD68,'X5'!$B:$AZ,42,FALSE))))=TRUE," ",(((VLOOKUP(AD68,'X5'!$B:$AZ,42,FALSE)))))</f>
        <v xml:space="preserve"> </v>
      </c>
      <c r="BG68" s="128" t="str">
        <f ca="1">IF(ISERROR(((VLOOKUP(AD68,'X5'!$B:$AZ,43,FALSE))))=TRUE," ",(((VLOOKUP(AD68,'X5'!$B:$AZ,43,FALSE)))))</f>
        <v xml:space="preserve"> </v>
      </c>
      <c r="BH68" s="128" t="str">
        <f ca="1">IF(ISERROR(((VLOOKUP(AD68,'X5'!$B:$AZ,15,FALSE))))=TRUE," ",(((VLOOKUP(AD68,'X5'!$B:$AZ,15,FALSE)))))</f>
        <v xml:space="preserve"> </v>
      </c>
      <c r="BI68" s="128" t="str">
        <f ca="1">IF(ISERROR(((VLOOKUP(AD68,'X5'!$B:$AZ,14,FALSE))))=TRUE," ",(((VLOOKUP(AD68,'X5'!$B:$AZ,14,FALSE)))))</f>
        <v xml:space="preserve"> </v>
      </c>
      <c r="BJ68" s="128" t="str">
        <f ca="1">IF(ISERROR(((VLOOKUP(AD68,'X6'!$B:$AO,6,FALSE))/(VLOOKUP(AD68,'X6'!$B:$AO,7,FALSE))-1))=TRUE," ",(((VLOOKUP(AD68,'X6'!$B:$AO,6,FALSE))/(VLOOKUP(AD68,'X6'!$B:$AO,7,FALSE))-1)))</f>
        <v xml:space="preserve"> </v>
      </c>
      <c r="BK68" s="128" t="str">
        <f ca="1">IF(ISERROR((((VLOOKUP(AD68,'X6'!$B:$G,2,FALSE))-(VLOOKUP(AD68,'X6'!$B:$G,3,FALSE)))*100)/(VLOOKUP(AD68,'X6'!$B:$G,5,FALSE)))=TRUE," ",((((VLOOKUP(AD68,'X6'!$B:$G,2,FALSE))-(VLOOKUP(AD68,'X6'!$B:$G,3,FALSE)))*100)/(VLOOKUP(AD68,'X6'!$B:$G,5,FALSE))))</f>
        <v xml:space="preserve"> </v>
      </c>
      <c r="BL68" s="128" t="str">
        <f ca="1">IF(ISERROR(((VLOOKUP(AD68,'X6'!$B:$AZ,42,FALSE))))=TRUE," ",(((VLOOKUP(AD68,'X6'!$B:$AZ,42,FALSE)))))</f>
        <v xml:space="preserve"> </v>
      </c>
      <c r="BM68" s="128" t="str">
        <f ca="1">IF(ISERROR(((VLOOKUP(AD68,'X6'!$B:$AZ,43,FALSE))))=TRUE," ",(((VLOOKUP(AD68,'X6'!$B:$AZ,43,FALSE)))))</f>
        <v xml:space="preserve"> </v>
      </c>
      <c r="BN68" s="128" t="str">
        <f ca="1">IF(ISERROR(((VLOOKUP(AD68,'X6'!$B:$AZ,15,FALSE))))=TRUE," ",(((VLOOKUP(AD68,'X6'!$B:$AZ,15,FALSE)))))</f>
        <v xml:space="preserve"> </v>
      </c>
      <c r="BO68" s="128" t="str">
        <f ca="1">IF(ISERROR(((VLOOKUP(AD68,'X6'!$B:$AZ,14,FALSE))))=TRUE," ",(((VLOOKUP(AD68,'X6'!$B:$AZ,14,FALSE)))))</f>
        <v xml:space="preserve"> </v>
      </c>
    </row>
    <row r="69" spans="1:67" ht="14.1" customHeight="1" x14ac:dyDescent="0.2">
      <c r="A69" s="180">
        <f t="shared" si="18"/>
        <v>22</v>
      </c>
      <c r="B69" s="137" t="str">
        <f>IF($U$16=1,(VLOOKUP(A69,$AC$44:$AH$80,2,FALSE)),IF((IF($X$1=1,'X1'!B28,(IF($X$1=2,'X2'!B28,(IF($X$1=3,'X3'!B28,(IF($X$1=4,'X4'!B28,(IF($X$1=5,'X5'!B28,'X6'!B28))))))))))="","",(IF($X$1=1,'X1'!B28,(IF($X$1=2,'X2'!B28,(IF($X$1=3,'X3'!B28,(IF($X$1=4,'X4'!B28,(IF($X$1=5,'X5'!B28,'X6'!B28))))))))))))</f>
        <v/>
      </c>
      <c r="C69" s="137" t="str">
        <f>IF(ISERROR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=TRUE," ",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)</f>
        <v xml:space="preserve"> </v>
      </c>
      <c r="D69" s="137" t="str">
        <f>IF(ISERROR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=TRUE," ",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)</f>
        <v xml:space="preserve"> </v>
      </c>
      <c r="E69" s="138" t="str">
        <f>IF(ISERROR(((IF($X$1=1,(VLOOKUP(B69,'X1'!$B:$AP,7,FALSE)),(IF($X$1=2,(VLOOKUP(B69,'X2'!$B:$AP,7,FALSE)),(IF($X$1=3,(VLOOKUP(B69,'X3'!$B:$AP,7,FALSE)),(IF($X$1=4,(VLOOKUP(B69,'X4'!$B:$AP,7,FALSE)),(IF($X$1=5,(VLOOKUP(B69,'X5'!$B:$AP,7,FALSE)),(VLOOKUP(B69,'X6'!$B:$AP,7,FALSE))))))))))))))=TRUE," ",(((IF($X$1=1,(VLOOKUP(B69,'X1'!$B:$AP,7,FALSE)),(IF($X$1=2,(VLOOKUP(B69,'X2'!$B:$AP,7,FALSE)),(IF($X$1=3,(VLOOKUP(B69,'X3'!$B:$AP,7,FALSE)),(IF($X$1=4,(VLOOKUP(B69,'X4'!$B:$AP,7,FALSE)),(IF($X$1=5,(VLOOKUP(B69,'X5'!$B:$AP,7,FALSE)),(VLOOKUP(B69,'X6'!$B:$AP,7,FALSE)))))))))))))))</f>
        <v xml:space="preserve"> </v>
      </c>
      <c r="F69" s="138" t="str">
        <f>IF(ISERROR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=TRUE," ",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)</f>
        <v xml:space="preserve"> </v>
      </c>
      <c r="G69" s="138" t="str">
        <f>IF(ISERROR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=TRUE," ",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)</f>
        <v xml:space="preserve"> </v>
      </c>
      <c r="H69" s="138" t="str">
        <f>IF(ISERROR((IF($X$1=1,(VLOOKUP(B69,'X1'!$B:$AZ,8,FALSE)),(IF($X$1=2,(VLOOKUP(B69,'X2'!$B:$AZ,8,FALSE)),(IF($X$1=3,(VLOOKUP(B69,'X3'!$B:$AZ,8,FALSE)),(IF($X$1=4,(VLOOKUP(B69,'X4'!$B:$AZ,8,FALSE)),(IF($X$1=5,(VLOOKUP(B69,'X5'!$B:$AZ,8,FALSE)),(VLOOKUP(B69,'X6'!$B:$AZ,8,FALSE)))))))))))))=TRUE," ",((IF($X$1=1,(VLOOKUP(B69,'X1'!$B:$AZ,8,FALSE)),(IF($X$1=2,(VLOOKUP(B69,'X2'!$B:$AZ,8,FALSE)),(IF($X$1=3,(VLOOKUP(B69,'X3'!$B:$AZ,8,FALSE)),(IF($X$1=4,(VLOOKUP(B69,'X4'!$B:$AZ,8,FALSE)),(IF($X$1=5,(VLOOKUP(B69,'X5'!$B:$AZ,8,FALSE)),(VLOOKUP(B69,'X6'!$B:$AZ,8,FALSE))))))))))))))</f>
        <v xml:space="preserve"> </v>
      </c>
      <c r="I69" s="139" t="str">
        <f>IF(ISERROR((IF($X$1=1,(VLOOKUP(B69,'X1'!$B:$AZ,2,FALSE)),(IF($X$1=2,(VLOOKUP(B69,'X2'!$B:$AZ,2,FALSE)),(IF($X$1=3,(VLOOKUP(B69,'X3'!$B:$AZ,2,FALSE)),(IF($X$1=4,(VLOOKUP(B69,'X4'!$B:$AZ,2,FALSE)),(IF($X$1=5,(VLOOKUP(B69,'X5'!$B:$AZ,2,FALSE)),(VLOOKUP(B69,'X6'!$B:$AZ,2,FALSE)))))))))))))=TRUE," ",((IF($X$1=1,(VLOOKUP(B69,'X1'!$B:$AZ,2,FALSE)),(IF($X$1=2,(VLOOKUP(B69,'X2'!$B:$AZ,2,FALSE)),(IF($X$1=3,(VLOOKUP(B69,'X3'!$B:$AZ,2,FALSE)),(IF($X$1=4,(VLOOKUP(B69,'X4'!$B:$AZ,2,FALSE)),(IF($X$1=5,(VLOOKUP(B69,'X5'!$B:$AZ,2,FALSE)),(VLOOKUP(B69,'X6'!$B:$AZ,2,FALSE))))))))))))))</f>
        <v xml:space="preserve"> </v>
      </c>
      <c r="J69" s="139" t="str">
        <f>IF(ISERROR((IF($X$1=1,(VLOOKUP(B69,'X1'!$B:$AZ,3,FALSE)),(IF($X$1=2,(VLOOKUP(B69,'X2'!$B:$AZ,3,FALSE)),(IF($X$1=3,(VLOOKUP(B69,'X3'!$B:$AZ,3,FALSE)),(IF($X$1=4,(VLOOKUP(B69,'X4'!$B:$AZ,3,FALSE)),(IF($X$1=5,(VLOOKUP(B69,'X5'!$B:$AZ,3,FALSE)),(VLOOKUP(B69,'X6'!$B:$AZ,3,FALSE)))))))))))))=TRUE," ",((IF($X$1=1,(VLOOKUP(B69,'X1'!$B:$AZ,3,FALSE)),(IF($X$1=2,(VLOOKUP(B69,'X2'!$B:$AZ,3,FALSE)),(IF($X$1=3,(VLOOKUP(B69,'X3'!$B:$AZ,3,FALSE)),(IF($X$1=4,(VLOOKUP(B69,'X4'!$B:$AZ,3,FALSE)),(IF($X$1=5,(VLOOKUP(B69,'X5'!$B:$AZ,3,FALSE)),(VLOOKUP(B69,'X6'!$B:$AZ,3,FALSE))))))))))))))</f>
        <v xml:space="preserve"> </v>
      </c>
      <c r="K69" s="139" t="str">
        <f>IF(ISERROR((IF($X$1=1,(VLOOKUP(B69,'X1'!$B:$AZ,5,FALSE)),(IF($X$1=2,(VLOOKUP(B69,'X2'!$B:$AZ,5,FALSE)),(IF($X$1=3,(VLOOKUP(B69,'X3'!$B:$AZ,5,FALSE)),(IF($X$1=4,(VLOOKUP(B69,'X4'!$B:$AZ,5,FALSE)),(IF($X$1=5,(VLOOKUP(B69,'X5'!$B:$AZ,5,FALSE)),(VLOOKUP(B69,'X6'!$B:$AZ,5,FALSE)))))))))))))=TRUE," ",((IF($X$1=1,(VLOOKUP(B69,'X1'!$B:$AZ,5,FALSE)),(IF($X$1=2,(VLOOKUP(B69,'X2'!$B:$AZ,5,FALSE)),(IF($X$1=3,(VLOOKUP(B69,'X3'!$B:$AZ,5,FALSE)),(IF($X$1=4,(VLOOKUP(B69,'X4'!$B:$AZ,5,FALSE)),(IF($X$1=5,(VLOOKUP(B69,'X5'!$B:$AZ,5,FALSE)),(VLOOKUP(B69,'X6'!$B:$AZ,5,FALSE))))))))))))))</f>
        <v xml:space="preserve"> </v>
      </c>
      <c r="L69" s="140" t="str">
        <f>IF(ISERROR((IF($X$1=1,(VLOOKUP(B69,'X1'!$B:$AZ,9,FALSE)),(IF($X$1=2,(VLOOKUP(B69,'X2'!$B:$AZ,9,FALSE)),(IF($X$1=3,(VLOOKUP(B69,'X3'!$B:$AZ,9,FALSE)),(IF($X$1=4,(VLOOKUP(B69,'X4'!$B:$AZ,9,FALSE)),(IF($X$1=5,(VLOOKUP(B69,'X5'!$B:$AZ,9,FALSE)),(VLOOKUP(B69,'X6'!$B:$AZ,9,FALSE)))))))))))))=TRUE," ",((IF($X$1=1,(VLOOKUP(B69,'X1'!$B:$AZ,9,FALSE)),(IF($X$1=2,(VLOOKUP(B69,'X2'!$B:$AZ,9,FALSE)),(IF($X$1=3,(VLOOKUP(B69,'X3'!$B:$AZ,9,FALSE)),(IF($X$1=4,(VLOOKUP(B69,'X4'!$B:$AZ,9,FALSE)),(IF($X$1=5,(VLOOKUP(B69,'X5'!$B:$AZ,9,FALSE)),(VLOOKUP(B69,'X6'!$B:$AZ,9,FALSE))))))))))))))</f>
        <v xml:space="preserve"> </v>
      </c>
      <c r="M69" s="140" t="str">
        <f>IF(ISERROR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=TRUE," ",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)</f>
        <v xml:space="preserve"> </v>
      </c>
      <c r="N69" s="141" t="str">
        <f>IF(ISERROR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=TRUE," ",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)</f>
        <v xml:space="preserve"> </v>
      </c>
      <c r="O69" s="140" t="str">
        <f>IF(ISERROR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=TRUE," ",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)</f>
        <v xml:space="preserve"> </v>
      </c>
      <c r="P69" s="140" t="str">
        <f>IF(ISERROR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=TRUE," ",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)</f>
        <v xml:space="preserve"> </v>
      </c>
      <c r="Q69" s="141" t="str">
        <f>IF(ISERROR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=TRUE," ",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)</f>
        <v xml:space="preserve"> </v>
      </c>
      <c r="R69" s="141" t="str">
        <f>IF(ISERROR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=TRUE," ",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)</f>
        <v xml:space="preserve"> </v>
      </c>
      <c r="S69" s="141" t="str">
        <f>IF(ISERROR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=TRUE," ",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)</f>
        <v xml:space="preserve"> </v>
      </c>
      <c r="V69" s="46"/>
      <c r="W69" s="46">
        <f t="shared" si="15"/>
        <v>26</v>
      </c>
      <c r="X69" s="46"/>
      <c r="Y69" s="149">
        <f t="shared" si="19"/>
        <v>6.9301235858620771</v>
      </c>
      <c r="Z69" s="108" t="s">
        <v>162</v>
      </c>
      <c r="AB69" s="42">
        <f t="shared" si="13"/>
        <v>2</v>
      </c>
      <c r="AC69" s="42">
        <f t="shared" si="17"/>
        <v>25</v>
      </c>
      <c r="AD69" s="126" t="str">
        <f>(IF((OR($AD$44=$AC$26,$AD$44=$AC$32,$AD$44=$AC$14,$AD$44=$AC$20,$AD$44=$AC$2,$AD$44=$AC$8))=TRUE,(Alf!F29),IF((OR($AD$44=$AC$27,$AD$44=$AC$33,$AD$44=$AC$15,$AD$44=$AC$21,$AD$44=$AC$3,$AD$44=$AC$9))=TRUE,(Alf!F69),IF(OR($AD$44=$AC$28,$AD$44=$AC$34,$AD$44=$AC$16,$AD$44=$AC$22,$AD$44=$AC$4,$AD$44=$AC$10)=TRUE,(Alf!F108),IF((OR($AD$44=$AC$29,$AD$44=$AC$35,$AD$44=$AC$17,$AD$44=$AC$23,$AD$44=$AC$5,$AD$44=$AC$11))=TRUE,(Alf!F146),IF((OR($AD$44=$AC$30,$AD$44=$AC$36,$AD$44=$AC$18,$AD$44=$AC$24,$AD$44=$AC$6,$AD$44=$AC$12))=TRUE,(Alf!F184),IF((OR($AD$44=$AC$31,$AD$44=$AC$37,$AD$44=$AC$19,$AD$44=$AC$25,$AD$44=$AC$7,$AD$44=$AC$13))=TRUE,(Alf!F223),"B")))))))</f>
        <v/>
      </c>
      <c r="AE69" s="127" t="str">
        <f t="shared" si="14"/>
        <v xml:space="preserve"> </v>
      </c>
      <c r="AF69" s="128" t="str">
        <f>IF(ISERROR(((VLOOKUP(AD69,'X1'!$B:$AO,6,FALSE))/(VLOOKUP(AD69,'X1'!$B:$AO,7,FALSE))-1))=TRUE," ",(((VLOOKUP(AD69,'X1'!$B:$AO,6,FALSE))/(VLOOKUP(AD69,'X1'!$B:$AO,7,FALSE))-1)))</f>
        <v xml:space="preserve"> </v>
      </c>
      <c r="AG69" s="128" t="str">
        <f>IF(ISERROR((((VLOOKUP(AD69,'X1'!$B:$G,2,FALSE))-(VLOOKUP(AD69,'X1'!$B:$G,3,FALSE)))*100)/(VLOOKUP(AD69,'X1'!$B:$G,5,FALSE)))=TRUE," ",((((VLOOKUP(AD69,'X1'!$B:$G,2,FALSE))-(VLOOKUP(AD69,'X1'!$B:$G,3,FALSE)))*100)/(VLOOKUP(AD69,'X1'!$B:$G,5,FALSE))))</f>
        <v xml:space="preserve"> </v>
      </c>
      <c r="AH69" s="128" t="str">
        <f>IF(ISERROR(((VLOOKUP(AD69,'X1'!$B:$AZ,42,FALSE))))=TRUE," ",(((VLOOKUP(AD69,'X1'!$B:$AZ,42,FALSE)))))</f>
        <v xml:space="preserve"> </v>
      </c>
      <c r="AI69" s="128" t="str">
        <f>IF(ISERROR(((VLOOKUP(AD69,'X1'!$B:$AZ,43,FALSE))))=TRUE," ",(((VLOOKUP(AD69,'X1'!$B:$AZ,43,FALSE)))))</f>
        <v xml:space="preserve"> </v>
      </c>
      <c r="AJ69" s="128" t="str">
        <f>IF(ISERROR(((VLOOKUP(AD69,'X1'!$B:$AZ,15,FALSE))))=TRUE," ",(((VLOOKUP(AD69,'X1'!$B:$AZ,15,FALSE)))))</f>
        <v xml:space="preserve"> </v>
      </c>
      <c r="AK69" s="128" t="str">
        <f>IF(ISERROR(((VLOOKUP(AD69,'X1'!$B:$AZ,14,FALSE))))=TRUE," ",(((VLOOKUP(AD69,'X1'!$B:$AZ,14,FALSE)))))</f>
        <v xml:space="preserve"> </v>
      </c>
      <c r="AL69" s="128" t="str">
        <f ca="1">IF(ISERROR(((VLOOKUP(AD69,'X2'!$B:$AO,6,FALSE))/(VLOOKUP(AD69,'X2'!$B:$AO,7,FALSE))-1))=TRUE," ",(((VLOOKUP(AD69,'X2'!$B:$AO,6,FALSE))/(VLOOKUP(AD69,'X2'!$B:$AO,7,FALSE))-1)))</f>
        <v xml:space="preserve"> </v>
      </c>
      <c r="AM69" s="128" t="str">
        <f ca="1">IF(ISERROR((((VLOOKUP(AD69,'X2'!$B:$G,2,FALSE))-(VLOOKUP(AD69,'X2'!$B:$G,3,FALSE)))*100)/(VLOOKUP(AD69,'X2'!$B:$G,5,FALSE)))=TRUE," ",((((VLOOKUP(AD69,'X2'!$B:$G,2,FALSE))-(VLOOKUP(AD69,'X2'!$B:$G,3,FALSE)))*100)/(VLOOKUP(AD69,'X2'!$B:$G,5,FALSE))))</f>
        <v xml:space="preserve"> </v>
      </c>
      <c r="AN69" s="128" t="str">
        <f ca="1">IF(ISERROR(((VLOOKUP(AD69,'X2'!$B:$AZ,42,FALSE))))=TRUE," ",(((VLOOKUP(AD69,'X2'!$B:$AZ,42,FALSE)))))</f>
        <v xml:space="preserve"> </v>
      </c>
      <c r="AO69" s="128" t="str">
        <f ca="1">IF(ISERROR(((VLOOKUP(AD69,'X2'!$B:$AZ,43,FALSE))))=TRUE," ",(((VLOOKUP(AD69,'X2'!$B:$AZ,43,FALSE)))))</f>
        <v xml:space="preserve"> </v>
      </c>
      <c r="AP69" s="128" t="str">
        <f ca="1">IF(ISERROR(((VLOOKUP(AD69,'X2'!$B:$AZ,15,FALSE))))=TRUE," ",(((VLOOKUP(AD69,'X2'!$B:$AZ,15,FALSE)))))</f>
        <v xml:space="preserve"> </v>
      </c>
      <c r="AQ69" s="128" t="str">
        <f ca="1">IF(ISERROR(((VLOOKUP(AD69,'X2'!$B:$AZ,14,FALSE))))=TRUE," ",(((VLOOKUP(AD69,'X2'!$B:$AZ,14,FALSE)))))</f>
        <v xml:space="preserve"> </v>
      </c>
      <c r="AR69" s="128" t="str">
        <f ca="1">IF(ISERROR(((VLOOKUP(AD69,'X3'!$B:$AO,6,FALSE))/(VLOOKUP(AD69,'X3'!$B:$AO,7,FALSE))-1))=TRUE," ",(((VLOOKUP(AD69,'X3'!$B:$AO,6,FALSE))/(VLOOKUP(AD69,'X3'!$B:$AO,7,FALSE))-1)))</f>
        <v xml:space="preserve"> </v>
      </c>
      <c r="AS69" s="128" t="str">
        <f ca="1">IF(ISERROR((((VLOOKUP(AD69,'X3'!$B:$G,2,FALSE))-(VLOOKUP(AD69,'X3'!$B:$G,3,FALSE)))*100)/(VLOOKUP(AD69,'X3'!$B:$G,5,FALSE)))=TRUE," ",((((VLOOKUP(AD69,'X3'!$B:$G,2,FALSE))-(VLOOKUP(AD69,'X3'!$B:$G,3,FALSE)))*100)/(VLOOKUP(AD69,'X3'!$B:$G,5,FALSE))))</f>
        <v xml:space="preserve"> </v>
      </c>
      <c r="AT69" s="128" t="str">
        <f ca="1">IF(ISERROR(((VLOOKUP(AD69,'X3'!$B:$AZ,42,FALSE))))=TRUE," ",(((VLOOKUP(AD69,'X3'!$B:$AZ,42,FALSE)))))</f>
        <v xml:space="preserve"> </v>
      </c>
      <c r="AU69" s="128" t="str">
        <f ca="1">IF(ISERROR(((VLOOKUP(AD69,'X3'!$B:$AZ,43,FALSE))))=TRUE," ",(((VLOOKUP(AD69,'X3'!$B:$AZ,43,FALSE)))))</f>
        <v xml:space="preserve"> </v>
      </c>
      <c r="AV69" s="128" t="str">
        <f ca="1">IF(ISERROR(((VLOOKUP(AD69,'X3'!$B:$AZ,15,FALSE))))=TRUE," ",(((VLOOKUP(AD69,'X3'!$B:$AZ,15,FALSE)))))</f>
        <v xml:space="preserve"> </v>
      </c>
      <c r="AW69" s="128" t="str">
        <f ca="1">IF(ISERROR(((VLOOKUP(AD69,'X3'!$B:$AZ,14,FALSE))))=TRUE," ",(((VLOOKUP(AD69,'X3'!$B:$AZ,14,FALSE)))))</f>
        <v xml:space="preserve"> </v>
      </c>
      <c r="AX69" s="128" t="str">
        <f ca="1">IF(ISERROR(((VLOOKUP(AD69,'X4'!$B:$AO,6,FALSE))/(VLOOKUP(AD69,'X4'!$B:$AO,7,FALSE))-1))=TRUE," ",(((VLOOKUP(AD69,'X4'!$B:$AO,6,FALSE))/(VLOOKUP(AD69,'X4'!$B:$AO,7,FALSE))-1)))</f>
        <v xml:space="preserve"> </v>
      </c>
      <c r="AY69" s="128" t="str">
        <f ca="1">IF(ISERROR((((VLOOKUP(AD69,'X4'!$B:$G,2,FALSE))-(VLOOKUP(AD69,'X4'!$B:$G,3,FALSE)))*100)/(VLOOKUP(AD69,'X4'!$B:$G,5,FALSE)))=TRUE," ",((((VLOOKUP(AD69,'X4'!$B:$G,2,FALSE))-(VLOOKUP(AD69,'X4'!$B:$G,3,FALSE)))*100)/(VLOOKUP(AD69,'X4'!$B:$G,5,FALSE))))</f>
        <v xml:space="preserve"> </v>
      </c>
      <c r="AZ69" s="128" t="str">
        <f ca="1">IF(ISERROR(((VLOOKUP(AD69,'X4'!$B:$AZ,42,FALSE))))=TRUE," ",(((VLOOKUP(AD69,'X4'!$B:$AZ,42,FALSE)))))</f>
        <v xml:space="preserve"> </v>
      </c>
      <c r="BA69" s="128" t="str">
        <f ca="1">IF(ISERROR(((VLOOKUP(AD69,'X4'!$B:$AZ,43,FALSE))))=TRUE," ",(((VLOOKUP(AD69,'X4'!$B:$AZ,43,FALSE)))))</f>
        <v xml:space="preserve"> </v>
      </c>
      <c r="BB69" s="128" t="str">
        <f ca="1">IF(ISERROR(((VLOOKUP(AD69,'X4'!$B:$AZ,15,FALSE))))=TRUE," ",(((VLOOKUP(AD69,'X4'!$B:$AZ,15,FALSE)))))</f>
        <v xml:space="preserve"> </v>
      </c>
      <c r="BC69" s="128" t="str">
        <f ca="1">IF(ISERROR(((VLOOKUP(AD69,'X4'!$B:$AZ,14,FALSE))))=TRUE," ",(((VLOOKUP(AD69,'X4'!$B:$AZ,14,FALSE)))))</f>
        <v xml:space="preserve"> </v>
      </c>
      <c r="BD69" s="128" t="str">
        <f ca="1">IF(ISERROR(((VLOOKUP(AD69,'X5'!$B:$AO,6,FALSE))/(VLOOKUP(AD69,'X5'!$B:$AO,7,FALSE))-1))=TRUE," ",(((VLOOKUP(AD69,'X5'!$B:$AO,6,FALSE))/(VLOOKUP(AD69,'X5'!$B:$AO,7,FALSE))-1)))</f>
        <v xml:space="preserve"> </v>
      </c>
      <c r="BE69" s="128" t="str">
        <f ca="1">IF(ISERROR((((VLOOKUP(AD69,'X5'!$B:$G,2,FALSE))-(VLOOKUP(AD69,'X5'!$B:$G,3,FALSE)))*100)/(VLOOKUP(AD69,'X5'!$B:$G,5,FALSE)))=TRUE," ",((((VLOOKUP(AD69,'X5'!$B:$G,2,FALSE))-(VLOOKUP(AD69,'X5'!$B:$G,3,FALSE)))*100)/(VLOOKUP(AD69,'X5'!$B:$G,5,FALSE))))</f>
        <v xml:space="preserve"> </v>
      </c>
      <c r="BF69" s="128" t="str">
        <f ca="1">IF(ISERROR(((VLOOKUP(AD69,'X5'!$B:$AZ,42,FALSE))))=TRUE," ",(((VLOOKUP(AD69,'X5'!$B:$AZ,42,FALSE)))))</f>
        <v xml:space="preserve"> </v>
      </c>
      <c r="BG69" s="128" t="str">
        <f ca="1">IF(ISERROR(((VLOOKUP(AD69,'X5'!$B:$AZ,43,FALSE))))=TRUE," ",(((VLOOKUP(AD69,'X5'!$B:$AZ,43,FALSE)))))</f>
        <v xml:space="preserve"> </v>
      </c>
      <c r="BH69" s="128" t="str">
        <f ca="1">IF(ISERROR(((VLOOKUP(AD69,'X5'!$B:$AZ,15,FALSE))))=TRUE," ",(((VLOOKUP(AD69,'X5'!$B:$AZ,15,FALSE)))))</f>
        <v xml:space="preserve"> </v>
      </c>
      <c r="BI69" s="128" t="str">
        <f ca="1">IF(ISERROR(((VLOOKUP(AD69,'X5'!$B:$AZ,14,FALSE))))=TRUE," ",(((VLOOKUP(AD69,'X5'!$B:$AZ,14,FALSE)))))</f>
        <v xml:space="preserve"> </v>
      </c>
      <c r="BJ69" s="128" t="str">
        <f ca="1">IF(ISERROR(((VLOOKUP(AD69,'X6'!$B:$AO,6,FALSE))/(VLOOKUP(AD69,'X6'!$B:$AO,7,FALSE))-1))=TRUE," ",(((VLOOKUP(AD69,'X6'!$B:$AO,6,FALSE))/(VLOOKUP(AD69,'X6'!$B:$AO,7,FALSE))-1)))</f>
        <v xml:space="preserve"> </v>
      </c>
      <c r="BK69" s="128" t="str">
        <f ca="1">IF(ISERROR((((VLOOKUP(AD69,'X6'!$B:$G,2,FALSE))-(VLOOKUP(AD69,'X6'!$B:$G,3,FALSE)))*100)/(VLOOKUP(AD69,'X6'!$B:$G,5,FALSE)))=TRUE," ",((((VLOOKUP(AD69,'X6'!$B:$G,2,FALSE))-(VLOOKUP(AD69,'X6'!$B:$G,3,FALSE)))*100)/(VLOOKUP(AD69,'X6'!$B:$G,5,FALSE))))</f>
        <v xml:space="preserve"> </v>
      </c>
      <c r="BL69" s="128" t="str">
        <f ca="1">IF(ISERROR(((VLOOKUP(AD69,'X6'!$B:$AZ,42,FALSE))))=TRUE," ",(((VLOOKUP(AD69,'X6'!$B:$AZ,42,FALSE)))))</f>
        <v xml:space="preserve"> </v>
      </c>
      <c r="BM69" s="128" t="str">
        <f ca="1">IF(ISERROR(((VLOOKUP(AD69,'X6'!$B:$AZ,43,FALSE))))=TRUE," ",(((VLOOKUP(AD69,'X6'!$B:$AZ,43,FALSE)))))</f>
        <v xml:space="preserve"> </v>
      </c>
      <c r="BN69" s="128" t="str">
        <f ca="1">IF(ISERROR(((VLOOKUP(AD69,'X6'!$B:$AZ,15,FALSE))))=TRUE," ",(((VLOOKUP(AD69,'X6'!$B:$AZ,15,FALSE)))))</f>
        <v xml:space="preserve"> </v>
      </c>
      <c r="BO69" s="128" t="str">
        <f ca="1">IF(ISERROR(((VLOOKUP(AD69,'X6'!$B:$AZ,14,FALSE))))=TRUE," ",(((VLOOKUP(AD69,'X6'!$B:$AZ,14,FALSE)))))</f>
        <v xml:space="preserve"> </v>
      </c>
    </row>
    <row r="70" spans="1:67" ht="14.1" customHeight="1" x14ac:dyDescent="0.2">
      <c r="A70" s="180">
        <f t="shared" si="18"/>
        <v>23</v>
      </c>
      <c r="B70" s="137" t="str">
        <f>IF($U$16=1,(VLOOKUP(A70,$AC$44:$AH$80,2,FALSE)),IF((IF($X$1=1,'X1'!B29,(IF($X$1=2,'X2'!B29,(IF($X$1=3,'X3'!B29,(IF($X$1=4,'X4'!B29,(IF($X$1=5,'X5'!B29,'X6'!B29))))))))))="","",(IF($X$1=1,'X1'!B29,(IF($X$1=2,'X2'!B29,(IF($X$1=3,'X3'!B29,(IF($X$1=4,'X4'!B29,(IF($X$1=5,'X5'!B29,'X6'!B29))))))))))))</f>
        <v/>
      </c>
      <c r="C70" s="137" t="str">
        <f>IF(ISERROR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=TRUE," ",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)</f>
        <v xml:space="preserve"> </v>
      </c>
      <c r="D70" s="137" t="str">
        <f>IF(ISERROR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=TRUE," ",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)</f>
        <v xml:space="preserve"> </v>
      </c>
      <c r="E70" s="138" t="str">
        <f>IF(ISERROR(((IF($X$1=1,(VLOOKUP(B70,'X1'!$B:$AP,7,FALSE)),(IF($X$1=2,(VLOOKUP(B70,'X2'!$B:$AP,7,FALSE)),(IF($X$1=3,(VLOOKUP(B70,'X3'!$B:$AP,7,FALSE)),(IF($X$1=4,(VLOOKUP(B70,'X4'!$B:$AP,7,FALSE)),(IF($X$1=5,(VLOOKUP(B70,'X5'!$B:$AP,7,FALSE)),(VLOOKUP(B70,'X6'!$B:$AP,7,FALSE))))))))))))))=TRUE," ",(((IF($X$1=1,(VLOOKUP(B70,'X1'!$B:$AP,7,FALSE)),(IF($X$1=2,(VLOOKUP(B70,'X2'!$B:$AP,7,FALSE)),(IF($X$1=3,(VLOOKUP(B70,'X3'!$B:$AP,7,FALSE)),(IF($X$1=4,(VLOOKUP(B70,'X4'!$B:$AP,7,FALSE)),(IF($X$1=5,(VLOOKUP(B70,'X5'!$B:$AP,7,FALSE)),(VLOOKUP(B70,'X6'!$B:$AP,7,FALSE)))))))))))))))</f>
        <v xml:space="preserve"> </v>
      </c>
      <c r="F70" s="138" t="str">
        <f>IF(ISERROR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=TRUE," ",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)</f>
        <v xml:space="preserve"> </v>
      </c>
      <c r="G70" s="138" t="str">
        <f>IF(ISERROR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=TRUE," ",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)</f>
        <v xml:space="preserve"> </v>
      </c>
      <c r="H70" s="138" t="str">
        <f>IF(ISERROR((IF($X$1=1,(VLOOKUP(B70,'X1'!$B:$AZ,8,FALSE)),(IF($X$1=2,(VLOOKUP(B70,'X2'!$B:$AZ,8,FALSE)),(IF($X$1=3,(VLOOKUP(B70,'X3'!$B:$AZ,8,FALSE)),(IF($X$1=4,(VLOOKUP(B70,'X4'!$B:$AZ,8,FALSE)),(IF($X$1=5,(VLOOKUP(B70,'X5'!$B:$AZ,8,FALSE)),(VLOOKUP(B70,'X6'!$B:$AZ,8,FALSE)))))))))))))=TRUE," ",((IF($X$1=1,(VLOOKUP(B70,'X1'!$B:$AZ,8,FALSE)),(IF($X$1=2,(VLOOKUP(B70,'X2'!$B:$AZ,8,FALSE)),(IF($X$1=3,(VLOOKUP(B70,'X3'!$B:$AZ,8,FALSE)),(IF($X$1=4,(VLOOKUP(B70,'X4'!$B:$AZ,8,FALSE)),(IF($X$1=5,(VLOOKUP(B70,'X5'!$B:$AZ,8,FALSE)),(VLOOKUP(B70,'X6'!$B:$AZ,8,FALSE))))))))))))))</f>
        <v xml:space="preserve"> </v>
      </c>
      <c r="I70" s="139" t="str">
        <f>IF(ISERROR((IF($X$1=1,(VLOOKUP(B70,'X1'!$B:$AZ,2,FALSE)),(IF($X$1=2,(VLOOKUP(B70,'X2'!$B:$AZ,2,FALSE)),(IF($X$1=3,(VLOOKUP(B70,'X3'!$B:$AZ,2,FALSE)),(IF($X$1=4,(VLOOKUP(B70,'X4'!$B:$AZ,2,FALSE)),(IF($X$1=5,(VLOOKUP(B70,'X5'!$B:$AZ,2,FALSE)),(VLOOKUP(B70,'X6'!$B:$AZ,2,FALSE)))))))))))))=TRUE," ",((IF($X$1=1,(VLOOKUP(B70,'X1'!$B:$AZ,2,FALSE)),(IF($X$1=2,(VLOOKUP(B70,'X2'!$B:$AZ,2,FALSE)),(IF($X$1=3,(VLOOKUP(B70,'X3'!$B:$AZ,2,FALSE)),(IF($X$1=4,(VLOOKUP(B70,'X4'!$B:$AZ,2,FALSE)),(IF($X$1=5,(VLOOKUP(B70,'X5'!$B:$AZ,2,FALSE)),(VLOOKUP(B70,'X6'!$B:$AZ,2,FALSE))))))))))))))</f>
        <v xml:space="preserve"> </v>
      </c>
      <c r="J70" s="139" t="str">
        <f>IF(ISERROR((IF($X$1=1,(VLOOKUP(B70,'X1'!$B:$AZ,3,FALSE)),(IF($X$1=2,(VLOOKUP(B70,'X2'!$B:$AZ,3,FALSE)),(IF($X$1=3,(VLOOKUP(B70,'X3'!$B:$AZ,3,FALSE)),(IF($X$1=4,(VLOOKUP(B70,'X4'!$B:$AZ,3,FALSE)),(IF($X$1=5,(VLOOKUP(B70,'X5'!$B:$AZ,3,FALSE)),(VLOOKUP(B70,'X6'!$B:$AZ,3,FALSE)))))))))))))=TRUE," ",((IF($X$1=1,(VLOOKUP(B70,'X1'!$B:$AZ,3,FALSE)),(IF($X$1=2,(VLOOKUP(B70,'X2'!$B:$AZ,3,FALSE)),(IF($X$1=3,(VLOOKUP(B70,'X3'!$B:$AZ,3,FALSE)),(IF($X$1=4,(VLOOKUP(B70,'X4'!$B:$AZ,3,FALSE)),(IF($X$1=5,(VLOOKUP(B70,'X5'!$B:$AZ,3,FALSE)),(VLOOKUP(B70,'X6'!$B:$AZ,3,FALSE))))))))))))))</f>
        <v xml:space="preserve"> </v>
      </c>
      <c r="K70" s="139" t="str">
        <f>IF(ISERROR((IF($X$1=1,(VLOOKUP(B70,'X1'!$B:$AZ,5,FALSE)),(IF($X$1=2,(VLOOKUP(B70,'X2'!$B:$AZ,5,FALSE)),(IF($X$1=3,(VLOOKUP(B70,'X3'!$B:$AZ,5,FALSE)),(IF($X$1=4,(VLOOKUP(B70,'X4'!$B:$AZ,5,FALSE)),(IF($X$1=5,(VLOOKUP(B70,'X5'!$B:$AZ,5,FALSE)),(VLOOKUP(B70,'X6'!$B:$AZ,5,FALSE)))))))))))))=TRUE," ",((IF($X$1=1,(VLOOKUP(B70,'X1'!$B:$AZ,5,FALSE)),(IF($X$1=2,(VLOOKUP(B70,'X2'!$B:$AZ,5,FALSE)),(IF($X$1=3,(VLOOKUP(B70,'X3'!$B:$AZ,5,FALSE)),(IF($X$1=4,(VLOOKUP(B70,'X4'!$B:$AZ,5,FALSE)),(IF($X$1=5,(VLOOKUP(B70,'X5'!$B:$AZ,5,FALSE)),(VLOOKUP(B70,'X6'!$B:$AZ,5,FALSE))))))))))))))</f>
        <v xml:space="preserve"> </v>
      </c>
      <c r="L70" s="140" t="str">
        <f>IF(ISERROR((IF($X$1=1,(VLOOKUP(B70,'X1'!$B:$AZ,9,FALSE)),(IF($X$1=2,(VLOOKUP(B70,'X2'!$B:$AZ,9,FALSE)),(IF($X$1=3,(VLOOKUP(B70,'X3'!$B:$AZ,9,FALSE)),(IF($X$1=4,(VLOOKUP(B70,'X4'!$B:$AZ,9,FALSE)),(IF($X$1=5,(VLOOKUP(B70,'X5'!$B:$AZ,9,FALSE)),(VLOOKUP(B70,'X6'!$B:$AZ,9,FALSE)))))))))))))=TRUE," ",((IF($X$1=1,(VLOOKUP(B70,'X1'!$B:$AZ,9,FALSE)),(IF($X$1=2,(VLOOKUP(B70,'X2'!$B:$AZ,9,FALSE)),(IF($X$1=3,(VLOOKUP(B70,'X3'!$B:$AZ,9,FALSE)),(IF($X$1=4,(VLOOKUP(B70,'X4'!$B:$AZ,9,FALSE)),(IF($X$1=5,(VLOOKUP(B70,'X5'!$B:$AZ,9,FALSE)),(VLOOKUP(B70,'X6'!$B:$AZ,9,FALSE))))))))))))))</f>
        <v xml:space="preserve"> </v>
      </c>
      <c r="M70" s="140" t="str">
        <f>IF(ISERROR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=TRUE," ",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)</f>
        <v xml:space="preserve"> </v>
      </c>
      <c r="N70" s="141" t="str">
        <f>IF(ISERROR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=TRUE," ",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)</f>
        <v xml:space="preserve"> </v>
      </c>
      <c r="O70" s="140" t="str">
        <f>IF(ISERROR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=TRUE," ",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)</f>
        <v xml:space="preserve"> </v>
      </c>
      <c r="P70" s="140" t="str">
        <f>IF(ISERROR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=TRUE," ",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)</f>
        <v xml:space="preserve"> </v>
      </c>
      <c r="Q70" s="141" t="str">
        <f>IF(ISERROR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=TRUE," ",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)</f>
        <v xml:space="preserve"> </v>
      </c>
      <c r="R70" s="141" t="str">
        <f>IF(ISERROR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=TRUE," ",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)</f>
        <v xml:space="preserve"> </v>
      </c>
      <c r="S70" s="141" t="str">
        <f>IF(ISERROR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=TRUE," ",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)</f>
        <v xml:space="preserve"> </v>
      </c>
      <c r="V70" s="46"/>
      <c r="W70" s="46">
        <f t="shared" si="15"/>
        <v>27</v>
      </c>
      <c r="X70" s="46"/>
      <c r="Y70" s="149">
        <f t="shared" si="19"/>
        <v>7.3782450289163846</v>
      </c>
      <c r="Z70" s="109" t="s">
        <v>162</v>
      </c>
      <c r="AB70" s="42">
        <f t="shared" si="13"/>
        <v>2</v>
      </c>
      <c r="AC70" s="42">
        <f t="shared" si="17"/>
        <v>26</v>
      </c>
      <c r="AD70" s="126" t="str">
        <f>(IF((OR($AD$44=$AC$26,$AD$44=$AC$32,$AD$44=$AC$14,$AD$44=$AC$20,$AD$44=$AC$2,$AD$44=$AC$8))=TRUE,(Alf!F30),IF((OR($AD$44=$AC$27,$AD$44=$AC$33,$AD$44=$AC$15,$AD$44=$AC$21,$AD$44=$AC$3,$AD$44=$AC$9))=TRUE,(Alf!F70),IF(OR($AD$44=$AC$28,$AD$44=$AC$34,$AD$44=$AC$16,$AD$44=$AC$22,$AD$44=$AC$4,$AD$44=$AC$10)=TRUE,(Alf!F109),IF((OR($AD$44=$AC$29,$AD$44=$AC$35,$AD$44=$AC$17,$AD$44=$AC$23,$AD$44=$AC$5,$AD$44=$AC$11))=TRUE,(Alf!F147),IF((OR($AD$44=$AC$30,$AD$44=$AC$36,$AD$44=$AC$18,$AD$44=$AC$24,$AD$44=$AC$6,$AD$44=$AC$12))=TRUE,(Alf!F185),IF((OR($AD$44=$AC$31,$AD$44=$AC$37,$AD$44=$AC$19,$AD$44=$AC$25,$AD$44=$AC$7,$AD$44=$AC$13))=TRUE,(Alf!F224),"B")))))))</f>
        <v/>
      </c>
      <c r="AE70" s="127" t="str">
        <f t="shared" si="14"/>
        <v xml:space="preserve"> </v>
      </c>
      <c r="AF70" s="128" t="str">
        <f>IF(ISERROR(((VLOOKUP(AD70,'X1'!$B:$AO,6,FALSE))/(VLOOKUP(AD70,'X1'!$B:$AO,7,FALSE))-1))=TRUE," ",(((VLOOKUP(AD70,'X1'!$B:$AO,6,FALSE))/(VLOOKUP(AD70,'X1'!$B:$AO,7,FALSE))-1)))</f>
        <v xml:space="preserve"> </v>
      </c>
      <c r="AG70" s="128" t="str">
        <f>IF(ISERROR((((VLOOKUP(AD70,'X1'!$B:$G,2,FALSE))-(VLOOKUP(AD70,'X1'!$B:$G,3,FALSE)))*100)/(VLOOKUP(AD70,'X1'!$B:$G,5,FALSE)))=TRUE," ",((((VLOOKUP(AD70,'X1'!$B:$G,2,FALSE))-(VLOOKUP(AD70,'X1'!$B:$G,3,FALSE)))*100)/(VLOOKUP(AD70,'X1'!$B:$G,5,FALSE))))</f>
        <v xml:space="preserve"> </v>
      </c>
      <c r="AH70" s="128" t="str">
        <f>IF(ISERROR(((VLOOKUP(AD70,'X1'!$B:$AZ,42,FALSE))))=TRUE," ",(((VLOOKUP(AD70,'X1'!$B:$AZ,42,FALSE)))))</f>
        <v xml:space="preserve"> </v>
      </c>
      <c r="AI70" s="128" t="str">
        <f>IF(ISERROR(((VLOOKUP(AD70,'X1'!$B:$AZ,43,FALSE))))=TRUE," ",(((VLOOKUP(AD70,'X1'!$B:$AZ,43,FALSE)))))</f>
        <v xml:space="preserve"> </v>
      </c>
      <c r="AJ70" s="128" t="str">
        <f>IF(ISERROR(((VLOOKUP(AD70,'X1'!$B:$AZ,15,FALSE))))=TRUE," ",(((VLOOKUP(AD70,'X1'!$B:$AZ,15,FALSE)))))</f>
        <v xml:space="preserve"> </v>
      </c>
      <c r="AK70" s="128" t="str">
        <f>IF(ISERROR(((VLOOKUP(AD70,'X1'!$B:$AZ,14,FALSE))))=TRUE," ",(((VLOOKUP(AD70,'X1'!$B:$AZ,14,FALSE)))))</f>
        <v xml:space="preserve"> </v>
      </c>
      <c r="AL70" s="128" t="str">
        <f ca="1">IF(ISERROR(((VLOOKUP(AD70,'X2'!$B:$AO,6,FALSE))/(VLOOKUP(AD70,'X2'!$B:$AO,7,FALSE))-1))=TRUE," ",(((VLOOKUP(AD70,'X2'!$B:$AO,6,FALSE))/(VLOOKUP(AD70,'X2'!$B:$AO,7,FALSE))-1)))</f>
        <v xml:space="preserve"> </v>
      </c>
      <c r="AM70" s="128" t="str">
        <f ca="1">IF(ISERROR((((VLOOKUP(AD70,'X2'!$B:$G,2,FALSE))-(VLOOKUP(AD70,'X2'!$B:$G,3,FALSE)))*100)/(VLOOKUP(AD70,'X2'!$B:$G,5,FALSE)))=TRUE," ",((((VLOOKUP(AD70,'X2'!$B:$G,2,FALSE))-(VLOOKUP(AD70,'X2'!$B:$G,3,FALSE)))*100)/(VLOOKUP(AD70,'X2'!$B:$G,5,FALSE))))</f>
        <v xml:space="preserve"> </v>
      </c>
      <c r="AN70" s="128" t="str">
        <f ca="1">IF(ISERROR(((VLOOKUP(AD70,'X2'!$B:$AZ,42,FALSE))))=TRUE," ",(((VLOOKUP(AD70,'X2'!$B:$AZ,42,FALSE)))))</f>
        <v xml:space="preserve"> </v>
      </c>
      <c r="AO70" s="128" t="str">
        <f ca="1">IF(ISERROR(((VLOOKUP(AD70,'X2'!$B:$AZ,43,FALSE))))=TRUE," ",(((VLOOKUP(AD70,'X2'!$B:$AZ,43,FALSE)))))</f>
        <v xml:space="preserve"> </v>
      </c>
      <c r="AP70" s="128" t="str">
        <f ca="1">IF(ISERROR(((VLOOKUP(AD70,'X2'!$B:$AZ,15,FALSE))))=TRUE," ",(((VLOOKUP(AD70,'X2'!$B:$AZ,15,FALSE)))))</f>
        <v xml:space="preserve"> </v>
      </c>
      <c r="AQ70" s="128" t="str">
        <f ca="1">IF(ISERROR(((VLOOKUP(AD70,'X2'!$B:$AZ,14,FALSE))))=TRUE," ",(((VLOOKUP(AD70,'X2'!$B:$AZ,14,FALSE)))))</f>
        <v xml:space="preserve"> </v>
      </c>
      <c r="AR70" s="128" t="str">
        <f ca="1">IF(ISERROR(((VLOOKUP(AD70,'X3'!$B:$AO,6,FALSE))/(VLOOKUP(AD70,'X3'!$B:$AO,7,FALSE))-1))=TRUE," ",(((VLOOKUP(AD70,'X3'!$B:$AO,6,FALSE))/(VLOOKUP(AD70,'X3'!$B:$AO,7,FALSE))-1)))</f>
        <v xml:space="preserve"> </v>
      </c>
      <c r="AS70" s="128" t="str">
        <f ca="1">IF(ISERROR((((VLOOKUP(AD70,'X3'!$B:$G,2,FALSE))-(VLOOKUP(AD70,'X3'!$B:$G,3,FALSE)))*100)/(VLOOKUP(AD70,'X3'!$B:$G,5,FALSE)))=TRUE," ",((((VLOOKUP(AD70,'X3'!$B:$G,2,FALSE))-(VLOOKUP(AD70,'X3'!$B:$G,3,FALSE)))*100)/(VLOOKUP(AD70,'X3'!$B:$G,5,FALSE))))</f>
        <v xml:space="preserve"> </v>
      </c>
      <c r="AT70" s="128" t="str">
        <f ca="1">IF(ISERROR(((VLOOKUP(AD70,'X3'!$B:$AZ,42,FALSE))))=TRUE," ",(((VLOOKUP(AD70,'X3'!$B:$AZ,42,FALSE)))))</f>
        <v xml:space="preserve"> </v>
      </c>
      <c r="AU70" s="128" t="str">
        <f ca="1">IF(ISERROR(((VLOOKUP(AD70,'X3'!$B:$AZ,43,FALSE))))=TRUE," ",(((VLOOKUP(AD70,'X3'!$B:$AZ,43,FALSE)))))</f>
        <v xml:space="preserve"> </v>
      </c>
      <c r="AV70" s="128" t="str">
        <f ca="1">IF(ISERROR(((VLOOKUP(AD70,'X3'!$B:$AZ,15,FALSE))))=TRUE," ",(((VLOOKUP(AD70,'X3'!$B:$AZ,15,FALSE)))))</f>
        <v xml:space="preserve"> </v>
      </c>
      <c r="AW70" s="128" t="str">
        <f ca="1">IF(ISERROR(((VLOOKUP(AD70,'X3'!$B:$AZ,14,FALSE))))=TRUE," ",(((VLOOKUP(AD70,'X3'!$B:$AZ,14,FALSE)))))</f>
        <v xml:space="preserve"> </v>
      </c>
      <c r="AX70" s="128" t="str">
        <f ca="1">IF(ISERROR(((VLOOKUP(AD70,'X4'!$B:$AO,6,FALSE))/(VLOOKUP(AD70,'X4'!$B:$AO,7,FALSE))-1))=TRUE," ",(((VLOOKUP(AD70,'X4'!$B:$AO,6,FALSE))/(VLOOKUP(AD70,'X4'!$B:$AO,7,FALSE))-1)))</f>
        <v xml:space="preserve"> </v>
      </c>
      <c r="AY70" s="128" t="str">
        <f ca="1">IF(ISERROR((((VLOOKUP(AD70,'X4'!$B:$G,2,FALSE))-(VLOOKUP(AD70,'X4'!$B:$G,3,FALSE)))*100)/(VLOOKUP(AD70,'X4'!$B:$G,5,FALSE)))=TRUE," ",((((VLOOKUP(AD70,'X4'!$B:$G,2,FALSE))-(VLOOKUP(AD70,'X4'!$B:$G,3,FALSE)))*100)/(VLOOKUP(AD70,'X4'!$B:$G,5,FALSE))))</f>
        <v xml:space="preserve"> </v>
      </c>
      <c r="AZ70" s="128" t="str">
        <f ca="1">IF(ISERROR(((VLOOKUP(AD70,'X4'!$B:$AZ,42,FALSE))))=TRUE," ",(((VLOOKUP(AD70,'X4'!$B:$AZ,42,FALSE)))))</f>
        <v xml:space="preserve"> </v>
      </c>
      <c r="BA70" s="128" t="str">
        <f ca="1">IF(ISERROR(((VLOOKUP(AD70,'X4'!$B:$AZ,43,FALSE))))=TRUE," ",(((VLOOKUP(AD70,'X4'!$B:$AZ,43,FALSE)))))</f>
        <v xml:space="preserve"> </v>
      </c>
      <c r="BB70" s="128" t="str">
        <f ca="1">IF(ISERROR(((VLOOKUP(AD70,'X4'!$B:$AZ,15,FALSE))))=TRUE," ",(((VLOOKUP(AD70,'X4'!$B:$AZ,15,FALSE)))))</f>
        <v xml:space="preserve"> </v>
      </c>
      <c r="BC70" s="128" t="str">
        <f ca="1">IF(ISERROR(((VLOOKUP(AD70,'X4'!$B:$AZ,14,FALSE))))=TRUE," ",(((VLOOKUP(AD70,'X4'!$B:$AZ,14,FALSE)))))</f>
        <v xml:space="preserve"> </v>
      </c>
      <c r="BD70" s="128" t="str">
        <f ca="1">IF(ISERROR(((VLOOKUP(AD70,'X5'!$B:$AO,6,FALSE))/(VLOOKUP(AD70,'X5'!$B:$AO,7,FALSE))-1))=TRUE," ",(((VLOOKUP(AD70,'X5'!$B:$AO,6,FALSE))/(VLOOKUP(AD70,'X5'!$B:$AO,7,FALSE))-1)))</f>
        <v xml:space="preserve"> </v>
      </c>
      <c r="BE70" s="128" t="str">
        <f ca="1">IF(ISERROR((((VLOOKUP(AD70,'X5'!$B:$G,2,FALSE))-(VLOOKUP(AD70,'X5'!$B:$G,3,FALSE)))*100)/(VLOOKUP(AD70,'X5'!$B:$G,5,FALSE)))=TRUE," ",((((VLOOKUP(AD70,'X5'!$B:$G,2,FALSE))-(VLOOKUP(AD70,'X5'!$B:$G,3,FALSE)))*100)/(VLOOKUP(AD70,'X5'!$B:$G,5,FALSE))))</f>
        <v xml:space="preserve"> </v>
      </c>
      <c r="BF70" s="128" t="str">
        <f ca="1">IF(ISERROR(((VLOOKUP(AD70,'X5'!$B:$AZ,42,FALSE))))=TRUE," ",(((VLOOKUP(AD70,'X5'!$B:$AZ,42,FALSE)))))</f>
        <v xml:space="preserve"> </v>
      </c>
      <c r="BG70" s="128" t="str">
        <f ca="1">IF(ISERROR(((VLOOKUP(AD70,'X5'!$B:$AZ,43,FALSE))))=TRUE," ",(((VLOOKUP(AD70,'X5'!$B:$AZ,43,FALSE)))))</f>
        <v xml:space="preserve"> </v>
      </c>
      <c r="BH70" s="128" t="str">
        <f ca="1">IF(ISERROR(((VLOOKUP(AD70,'X5'!$B:$AZ,15,FALSE))))=TRUE," ",(((VLOOKUP(AD70,'X5'!$B:$AZ,15,FALSE)))))</f>
        <v xml:space="preserve"> </v>
      </c>
      <c r="BI70" s="128" t="str">
        <f ca="1">IF(ISERROR(((VLOOKUP(AD70,'X5'!$B:$AZ,14,FALSE))))=TRUE," ",(((VLOOKUP(AD70,'X5'!$B:$AZ,14,FALSE)))))</f>
        <v xml:space="preserve"> </v>
      </c>
      <c r="BJ70" s="128" t="str">
        <f ca="1">IF(ISERROR(((VLOOKUP(AD70,'X6'!$B:$AO,6,FALSE))/(VLOOKUP(AD70,'X6'!$B:$AO,7,FALSE))-1))=TRUE," ",(((VLOOKUP(AD70,'X6'!$B:$AO,6,FALSE))/(VLOOKUP(AD70,'X6'!$B:$AO,7,FALSE))-1)))</f>
        <v xml:space="preserve"> </v>
      </c>
      <c r="BK70" s="128" t="str">
        <f ca="1">IF(ISERROR((((VLOOKUP(AD70,'X6'!$B:$G,2,FALSE))-(VLOOKUP(AD70,'X6'!$B:$G,3,FALSE)))*100)/(VLOOKUP(AD70,'X6'!$B:$G,5,FALSE)))=TRUE," ",((((VLOOKUP(AD70,'X6'!$B:$G,2,FALSE))-(VLOOKUP(AD70,'X6'!$B:$G,3,FALSE)))*100)/(VLOOKUP(AD70,'X6'!$B:$G,5,FALSE))))</f>
        <v xml:space="preserve"> </v>
      </c>
      <c r="BL70" s="128" t="str">
        <f ca="1">IF(ISERROR(((VLOOKUP(AD70,'X6'!$B:$AZ,42,FALSE))))=TRUE," ",(((VLOOKUP(AD70,'X6'!$B:$AZ,42,FALSE)))))</f>
        <v xml:space="preserve"> </v>
      </c>
      <c r="BM70" s="128" t="str">
        <f ca="1">IF(ISERROR(((VLOOKUP(AD70,'X6'!$B:$AZ,43,FALSE))))=TRUE," ",(((VLOOKUP(AD70,'X6'!$B:$AZ,43,FALSE)))))</f>
        <v xml:space="preserve"> </v>
      </c>
      <c r="BN70" s="128" t="str">
        <f ca="1">IF(ISERROR(((VLOOKUP(AD70,'X6'!$B:$AZ,15,FALSE))))=TRUE," ",(((VLOOKUP(AD70,'X6'!$B:$AZ,15,FALSE)))))</f>
        <v xml:space="preserve"> </v>
      </c>
      <c r="BO70" s="128" t="str">
        <f ca="1">IF(ISERROR(((VLOOKUP(AD70,'X6'!$B:$AZ,14,FALSE))))=TRUE," ",(((VLOOKUP(AD70,'X6'!$B:$AZ,14,FALSE)))))</f>
        <v xml:space="preserve"> </v>
      </c>
    </row>
    <row r="71" spans="1:67" ht="14.1" customHeight="1" x14ac:dyDescent="0.2">
      <c r="A71" s="180">
        <f t="shared" si="18"/>
        <v>24</v>
      </c>
      <c r="B71" s="137" t="str">
        <f>IF($U$16=1,(VLOOKUP(A71,$AC$44:$AH$80,2,FALSE)),IF((IF($X$1=1,'X1'!B30,(IF($X$1=2,'X2'!B30,(IF($X$1=3,'X3'!B30,(IF($X$1=4,'X4'!B30,(IF($X$1=5,'X5'!B30,'X6'!B30))))))))))="","",(IF($X$1=1,'X1'!B30,(IF($X$1=2,'X2'!B30,(IF($X$1=3,'X3'!B30,(IF($X$1=4,'X4'!B30,(IF($X$1=5,'X5'!B30,'X6'!B30))))))))))))</f>
        <v/>
      </c>
      <c r="C71" s="137" t="str">
        <f>IF(ISERROR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=TRUE," ",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)</f>
        <v xml:space="preserve"> </v>
      </c>
      <c r="D71" s="137" t="str">
        <f>IF(ISERROR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=TRUE," ",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)</f>
        <v xml:space="preserve"> </v>
      </c>
      <c r="E71" s="138" t="str">
        <f>IF(ISERROR(((IF($X$1=1,(VLOOKUP(B71,'X1'!$B:$AP,7,FALSE)),(IF($X$1=2,(VLOOKUP(B71,'X2'!$B:$AP,7,FALSE)),(IF($X$1=3,(VLOOKUP(B71,'X3'!$B:$AP,7,FALSE)),(IF($X$1=4,(VLOOKUP(B71,'X4'!$B:$AP,7,FALSE)),(IF($X$1=5,(VLOOKUP(B71,'X5'!$B:$AP,7,FALSE)),(VLOOKUP(B71,'X6'!$B:$AP,7,FALSE))))))))))))))=TRUE," ",(((IF($X$1=1,(VLOOKUP(B71,'X1'!$B:$AP,7,FALSE)),(IF($X$1=2,(VLOOKUP(B71,'X2'!$B:$AP,7,FALSE)),(IF($X$1=3,(VLOOKUP(B71,'X3'!$B:$AP,7,FALSE)),(IF($X$1=4,(VLOOKUP(B71,'X4'!$B:$AP,7,FALSE)),(IF($X$1=5,(VLOOKUP(B71,'X5'!$B:$AP,7,FALSE)),(VLOOKUP(B71,'X6'!$B:$AP,7,FALSE)))))))))))))))</f>
        <v xml:space="preserve"> </v>
      </c>
      <c r="F71" s="138" t="str">
        <f>IF(ISERROR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=TRUE," ",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)</f>
        <v xml:space="preserve"> </v>
      </c>
      <c r="G71" s="138" t="str">
        <f>IF(ISERROR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=TRUE," ",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)</f>
        <v xml:space="preserve"> </v>
      </c>
      <c r="H71" s="138" t="str">
        <f>IF(ISERROR((IF($X$1=1,(VLOOKUP(B71,'X1'!$B:$AZ,8,FALSE)),(IF($X$1=2,(VLOOKUP(B71,'X2'!$B:$AZ,8,FALSE)),(IF($X$1=3,(VLOOKUP(B71,'X3'!$B:$AZ,8,FALSE)),(IF($X$1=4,(VLOOKUP(B71,'X4'!$B:$AZ,8,FALSE)),(IF($X$1=5,(VLOOKUP(B71,'X5'!$B:$AZ,8,FALSE)),(VLOOKUP(B71,'X6'!$B:$AZ,8,FALSE)))))))))))))=TRUE," ",((IF($X$1=1,(VLOOKUP(B71,'X1'!$B:$AZ,8,FALSE)),(IF($X$1=2,(VLOOKUP(B71,'X2'!$B:$AZ,8,FALSE)),(IF($X$1=3,(VLOOKUP(B71,'X3'!$B:$AZ,8,FALSE)),(IF($X$1=4,(VLOOKUP(B71,'X4'!$B:$AZ,8,FALSE)),(IF($X$1=5,(VLOOKUP(B71,'X5'!$B:$AZ,8,FALSE)),(VLOOKUP(B71,'X6'!$B:$AZ,8,FALSE))))))))))))))</f>
        <v xml:space="preserve"> </v>
      </c>
      <c r="I71" s="139" t="str">
        <f>IF(ISERROR((IF($X$1=1,(VLOOKUP(B71,'X1'!$B:$AZ,2,FALSE)),(IF($X$1=2,(VLOOKUP(B71,'X2'!$B:$AZ,2,FALSE)),(IF($X$1=3,(VLOOKUP(B71,'X3'!$B:$AZ,2,FALSE)),(IF($X$1=4,(VLOOKUP(B71,'X4'!$B:$AZ,2,FALSE)),(IF($X$1=5,(VLOOKUP(B71,'X5'!$B:$AZ,2,FALSE)),(VLOOKUP(B71,'X6'!$B:$AZ,2,FALSE)))))))))))))=TRUE," ",((IF($X$1=1,(VLOOKUP(B71,'X1'!$B:$AZ,2,FALSE)),(IF($X$1=2,(VLOOKUP(B71,'X2'!$B:$AZ,2,FALSE)),(IF($X$1=3,(VLOOKUP(B71,'X3'!$B:$AZ,2,FALSE)),(IF($X$1=4,(VLOOKUP(B71,'X4'!$B:$AZ,2,FALSE)),(IF($X$1=5,(VLOOKUP(B71,'X5'!$B:$AZ,2,FALSE)),(VLOOKUP(B71,'X6'!$B:$AZ,2,FALSE))))))))))))))</f>
        <v xml:space="preserve"> </v>
      </c>
      <c r="J71" s="139" t="str">
        <f>IF(ISERROR((IF($X$1=1,(VLOOKUP(B71,'X1'!$B:$AZ,3,FALSE)),(IF($X$1=2,(VLOOKUP(B71,'X2'!$B:$AZ,3,FALSE)),(IF($X$1=3,(VLOOKUP(B71,'X3'!$B:$AZ,3,FALSE)),(IF($X$1=4,(VLOOKUP(B71,'X4'!$B:$AZ,3,FALSE)),(IF($X$1=5,(VLOOKUP(B71,'X5'!$B:$AZ,3,FALSE)),(VLOOKUP(B71,'X6'!$B:$AZ,3,FALSE)))))))))))))=TRUE," ",((IF($X$1=1,(VLOOKUP(B71,'X1'!$B:$AZ,3,FALSE)),(IF($X$1=2,(VLOOKUP(B71,'X2'!$B:$AZ,3,FALSE)),(IF($X$1=3,(VLOOKUP(B71,'X3'!$B:$AZ,3,FALSE)),(IF($X$1=4,(VLOOKUP(B71,'X4'!$B:$AZ,3,FALSE)),(IF($X$1=5,(VLOOKUP(B71,'X5'!$B:$AZ,3,FALSE)),(VLOOKUP(B71,'X6'!$B:$AZ,3,FALSE))))))))))))))</f>
        <v xml:space="preserve"> </v>
      </c>
      <c r="K71" s="139" t="str">
        <f>IF(ISERROR((IF($X$1=1,(VLOOKUP(B71,'X1'!$B:$AZ,5,FALSE)),(IF($X$1=2,(VLOOKUP(B71,'X2'!$B:$AZ,5,FALSE)),(IF($X$1=3,(VLOOKUP(B71,'X3'!$B:$AZ,5,FALSE)),(IF($X$1=4,(VLOOKUP(B71,'X4'!$B:$AZ,5,FALSE)),(IF($X$1=5,(VLOOKUP(B71,'X5'!$B:$AZ,5,FALSE)),(VLOOKUP(B71,'X6'!$B:$AZ,5,FALSE)))))))))))))=TRUE," ",((IF($X$1=1,(VLOOKUP(B71,'X1'!$B:$AZ,5,FALSE)),(IF($X$1=2,(VLOOKUP(B71,'X2'!$B:$AZ,5,FALSE)),(IF($X$1=3,(VLOOKUP(B71,'X3'!$B:$AZ,5,FALSE)),(IF($X$1=4,(VLOOKUP(B71,'X4'!$B:$AZ,5,FALSE)),(IF($X$1=5,(VLOOKUP(B71,'X5'!$B:$AZ,5,FALSE)),(VLOOKUP(B71,'X6'!$B:$AZ,5,FALSE))))))))))))))</f>
        <v xml:space="preserve"> </v>
      </c>
      <c r="L71" s="140" t="str">
        <f>IF(ISERROR((IF($X$1=1,(VLOOKUP(B71,'X1'!$B:$AZ,9,FALSE)),(IF($X$1=2,(VLOOKUP(B71,'X2'!$B:$AZ,9,FALSE)),(IF($X$1=3,(VLOOKUP(B71,'X3'!$B:$AZ,9,FALSE)),(IF($X$1=4,(VLOOKUP(B71,'X4'!$B:$AZ,9,FALSE)),(IF($X$1=5,(VLOOKUP(B71,'X5'!$B:$AZ,9,FALSE)),(VLOOKUP(B71,'X6'!$B:$AZ,9,FALSE)))))))))))))=TRUE," ",((IF($X$1=1,(VLOOKUP(B71,'X1'!$B:$AZ,9,FALSE)),(IF($X$1=2,(VLOOKUP(B71,'X2'!$B:$AZ,9,FALSE)),(IF($X$1=3,(VLOOKUP(B71,'X3'!$B:$AZ,9,FALSE)),(IF($X$1=4,(VLOOKUP(B71,'X4'!$B:$AZ,9,FALSE)),(IF($X$1=5,(VLOOKUP(B71,'X5'!$B:$AZ,9,FALSE)),(VLOOKUP(B71,'X6'!$B:$AZ,9,FALSE))))))))))))))</f>
        <v xml:space="preserve"> </v>
      </c>
      <c r="M71" s="140" t="str">
        <f>IF(ISERROR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=TRUE," ",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)</f>
        <v xml:space="preserve"> </v>
      </c>
      <c r="N71" s="141" t="str">
        <f>IF(ISERROR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=TRUE," ",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)</f>
        <v xml:space="preserve"> </v>
      </c>
      <c r="O71" s="140" t="str">
        <f>IF(ISERROR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=TRUE," ",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)</f>
        <v xml:space="preserve"> </v>
      </c>
      <c r="P71" s="140" t="str">
        <f>IF(ISERROR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=TRUE," ",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)</f>
        <v xml:space="preserve"> </v>
      </c>
      <c r="Q71" s="141" t="str">
        <f>IF(ISERROR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=TRUE," ",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)</f>
        <v xml:space="preserve"> </v>
      </c>
      <c r="R71" s="141" t="str">
        <f>IF(ISERROR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=TRUE," ",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)</f>
        <v xml:space="preserve"> </v>
      </c>
      <c r="S71" s="141" t="str">
        <f>IF(ISERROR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=TRUE," ",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)</f>
        <v xml:space="preserve"> </v>
      </c>
      <c r="V71" s="46"/>
      <c r="W71" s="46">
        <f t="shared" si="15"/>
        <v>28</v>
      </c>
      <c r="X71" s="46"/>
      <c r="Y71" s="149">
        <f t="shared" si="19"/>
        <v>7.826366471970692</v>
      </c>
      <c r="Z71" s="151" t="s">
        <v>162</v>
      </c>
      <c r="AB71" s="42">
        <f t="shared" si="13"/>
        <v>2</v>
      </c>
      <c r="AC71" s="42">
        <f t="shared" si="17"/>
        <v>27</v>
      </c>
      <c r="AD71" s="126" t="str">
        <f>(IF((OR($AD$44=$AC$26,$AD$44=$AC$32,$AD$44=$AC$14,$AD$44=$AC$20,$AD$44=$AC$2,$AD$44=$AC$8))=TRUE,(Alf!F31),IF((OR($AD$44=$AC$27,$AD$44=$AC$33,$AD$44=$AC$15,$AD$44=$AC$21,$AD$44=$AC$3,$AD$44=$AC$9))=TRUE,(Alf!F71),IF(OR($AD$44=$AC$28,$AD$44=$AC$34,$AD$44=$AC$16,$AD$44=$AC$22,$AD$44=$AC$4,$AD$44=$AC$10)=TRUE,(Alf!F110),IF((OR($AD$44=$AC$29,$AD$44=$AC$35,$AD$44=$AC$17,$AD$44=$AC$23,$AD$44=$AC$5,$AD$44=$AC$11))=TRUE,(Alf!F148),IF((OR($AD$44=$AC$30,$AD$44=$AC$36,$AD$44=$AC$18,$AD$44=$AC$24,$AD$44=$AC$6,$AD$44=$AC$12))=TRUE,(Alf!F186),IF((OR($AD$44=$AC$31,$AD$44=$AC$37,$AD$44=$AC$19,$AD$44=$AC$25,$AD$44=$AC$7,$AD$44=$AC$13))=TRUE,(Alf!F225),"B")))))))</f>
        <v/>
      </c>
      <c r="AE71" s="127" t="str">
        <f t="shared" si="14"/>
        <v xml:space="preserve"> </v>
      </c>
      <c r="AF71" s="128" t="str">
        <f>IF(ISERROR(((VLOOKUP(AD71,'X1'!$B:$AO,6,FALSE))/(VLOOKUP(AD71,'X1'!$B:$AO,7,FALSE))-1))=TRUE," ",(((VLOOKUP(AD71,'X1'!$B:$AO,6,FALSE))/(VLOOKUP(AD71,'X1'!$B:$AO,7,FALSE))-1)))</f>
        <v xml:space="preserve"> </v>
      </c>
      <c r="AG71" s="128" t="str">
        <f>IF(ISERROR((((VLOOKUP(AD71,'X1'!$B:$G,2,FALSE))-(VLOOKUP(AD71,'X1'!$B:$G,3,FALSE)))*100)/(VLOOKUP(AD71,'X1'!$B:$G,5,FALSE)))=TRUE," ",((((VLOOKUP(AD71,'X1'!$B:$G,2,FALSE))-(VLOOKUP(AD71,'X1'!$B:$G,3,FALSE)))*100)/(VLOOKUP(AD71,'X1'!$B:$G,5,FALSE))))</f>
        <v xml:space="preserve"> </v>
      </c>
      <c r="AH71" s="128" t="str">
        <f>IF(ISERROR(((VLOOKUP(AD71,'X1'!$B:$AZ,42,FALSE))))=TRUE," ",(((VLOOKUP(AD71,'X1'!$B:$AZ,42,FALSE)))))</f>
        <v xml:space="preserve"> </v>
      </c>
      <c r="AI71" s="128" t="str">
        <f>IF(ISERROR(((VLOOKUP(AD71,'X1'!$B:$AZ,43,FALSE))))=TRUE," ",(((VLOOKUP(AD71,'X1'!$B:$AZ,43,FALSE)))))</f>
        <v xml:space="preserve"> </v>
      </c>
      <c r="AJ71" s="128" t="str">
        <f>IF(ISERROR(((VLOOKUP(AD71,'X1'!$B:$AZ,15,FALSE))))=TRUE," ",(((VLOOKUP(AD71,'X1'!$B:$AZ,15,FALSE)))))</f>
        <v xml:space="preserve"> </v>
      </c>
      <c r="AK71" s="128" t="str">
        <f>IF(ISERROR(((VLOOKUP(AD71,'X1'!$B:$AZ,14,FALSE))))=TRUE," ",(((VLOOKUP(AD71,'X1'!$B:$AZ,14,FALSE)))))</f>
        <v xml:space="preserve"> </v>
      </c>
      <c r="AL71" s="128" t="str">
        <f ca="1">IF(ISERROR(((VLOOKUP(AD71,'X2'!$B:$AO,6,FALSE))/(VLOOKUP(AD71,'X2'!$B:$AO,7,FALSE))-1))=TRUE," ",(((VLOOKUP(AD71,'X2'!$B:$AO,6,FALSE))/(VLOOKUP(AD71,'X2'!$B:$AO,7,FALSE))-1)))</f>
        <v xml:space="preserve"> </v>
      </c>
      <c r="AM71" s="128" t="str">
        <f ca="1">IF(ISERROR((((VLOOKUP(AD71,'X2'!$B:$G,2,FALSE))-(VLOOKUP(AD71,'X2'!$B:$G,3,FALSE)))*100)/(VLOOKUP(AD71,'X2'!$B:$G,5,FALSE)))=TRUE," ",((((VLOOKUP(AD71,'X2'!$B:$G,2,FALSE))-(VLOOKUP(AD71,'X2'!$B:$G,3,FALSE)))*100)/(VLOOKUP(AD71,'X2'!$B:$G,5,FALSE))))</f>
        <v xml:space="preserve"> </v>
      </c>
      <c r="AN71" s="128" t="str">
        <f ca="1">IF(ISERROR(((VLOOKUP(AD71,'X2'!$B:$AZ,42,FALSE))))=TRUE," ",(((VLOOKUP(AD71,'X2'!$B:$AZ,42,FALSE)))))</f>
        <v xml:space="preserve"> </v>
      </c>
      <c r="AO71" s="128" t="str">
        <f ca="1">IF(ISERROR(((VLOOKUP(AD71,'X2'!$B:$AZ,43,FALSE))))=TRUE," ",(((VLOOKUP(AD71,'X2'!$B:$AZ,43,FALSE)))))</f>
        <v xml:space="preserve"> </v>
      </c>
      <c r="AP71" s="128" t="str">
        <f ca="1">IF(ISERROR(((VLOOKUP(AD71,'X2'!$B:$AZ,15,FALSE))))=TRUE," ",(((VLOOKUP(AD71,'X2'!$B:$AZ,15,FALSE)))))</f>
        <v xml:space="preserve"> </v>
      </c>
      <c r="AQ71" s="128" t="str">
        <f ca="1">IF(ISERROR(((VLOOKUP(AD71,'X2'!$B:$AZ,14,FALSE))))=TRUE," ",(((VLOOKUP(AD71,'X2'!$B:$AZ,14,FALSE)))))</f>
        <v xml:space="preserve"> </v>
      </c>
      <c r="AR71" s="128" t="str">
        <f ca="1">IF(ISERROR(((VLOOKUP(AD71,'X3'!$B:$AO,6,FALSE))/(VLOOKUP(AD71,'X3'!$B:$AO,7,FALSE))-1))=TRUE," ",(((VLOOKUP(AD71,'X3'!$B:$AO,6,FALSE))/(VLOOKUP(AD71,'X3'!$B:$AO,7,FALSE))-1)))</f>
        <v xml:space="preserve"> </v>
      </c>
      <c r="AS71" s="128" t="str">
        <f ca="1">IF(ISERROR((((VLOOKUP(AD71,'X3'!$B:$G,2,FALSE))-(VLOOKUP(AD71,'X3'!$B:$G,3,FALSE)))*100)/(VLOOKUP(AD71,'X3'!$B:$G,5,FALSE)))=TRUE," ",((((VLOOKUP(AD71,'X3'!$B:$G,2,FALSE))-(VLOOKUP(AD71,'X3'!$B:$G,3,FALSE)))*100)/(VLOOKUP(AD71,'X3'!$B:$G,5,FALSE))))</f>
        <v xml:space="preserve"> </v>
      </c>
      <c r="AT71" s="128" t="str">
        <f ca="1">IF(ISERROR(((VLOOKUP(AD71,'X3'!$B:$AZ,42,FALSE))))=TRUE," ",(((VLOOKUP(AD71,'X3'!$B:$AZ,42,FALSE)))))</f>
        <v xml:space="preserve"> </v>
      </c>
      <c r="AU71" s="128" t="str">
        <f ca="1">IF(ISERROR(((VLOOKUP(AD71,'X3'!$B:$AZ,43,FALSE))))=TRUE," ",(((VLOOKUP(AD71,'X3'!$B:$AZ,43,FALSE)))))</f>
        <v xml:space="preserve"> </v>
      </c>
      <c r="AV71" s="128" t="str">
        <f ca="1">IF(ISERROR(((VLOOKUP(AD71,'X3'!$B:$AZ,15,FALSE))))=TRUE," ",(((VLOOKUP(AD71,'X3'!$B:$AZ,15,FALSE)))))</f>
        <v xml:space="preserve"> </v>
      </c>
      <c r="AW71" s="128" t="str">
        <f ca="1">IF(ISERROR(((VLOOKUP(AD71,'X3'!$B:$AZ,14,FALSE))))=TRUE," ",(((VLOOKUP(AD71,'X3'!$B:$AZ,14,FALSE)))))</f>
        <v xml:space="preserve"> </v>
      </c>
      <c r="AX71" s="128" t="str">
        <f ca="1">IF(ISERROR(((VLOOKUP(AD71,'X4'!$B:$AO,6,FALSE))/(VLOOKUP(AD71,'X4'!$B:$AO,7,FALSE))-1))=TRUE," ",(((VLOOKUP(AD71,'X4'!$B:$AO,6,FALSE))/(VLOOKUP(AD71,'X4'!$B:$AO,7,FALSE))-1)))</f>
        <v xml:space="preserve"> </v>
      </c>
      <c r="AY71" s="128" t="str">
        <f ca="1">IF(ISERROR((((VLOOKUP(AD71,'X4'!$B:$G,2,FALSE))-(VLOOKUP(AD71,'X4'!$B:$G,3,FALSE)))*100)/(VLOOKUP(AD71,'X4'!$B:$G,5,FALSE)))=TRUE," ",((((VLOOKUP(AD71,'X4'!$B:$G,2,FALSE))-(VLOOKUP(AD71,'X4'!$B:$G,3,FALSE)))*100)/(VLOOKUP(AD71,'X4'!$B:$G,5,FALSE))))</f>
        <v xml:space="preserve"> </v>
      </c>
      <c r="AZ71" s="128" t="str">
        <f ca="1">IF(ISERROR(((VLOOKUP(AD71,'X4'!$B:$AZ,42,FALSE))))=TRUE," ",(((VLOOKUP(AD71,'X4'!$B:$AZ,42,FALSE)))))</f>
        <v xml:space="preserve"> </v>
      </c>
      <c r="BA71" s="128" t="str">
        <f ca="1">IF(ISERROR(((VLOOKUP(AD71,'X4'!$B:$AZ,43,FALSE))))=TRUE," ",(((VLOOKUP(AD71,'X4'!$B:$AZ,43,FALSE)))))</f>
        <v xml:space="preserve"> </v>
      </c>
      <c r="BB71" s="128" t="str">
        <f ca="1">IF(ISERROR(((VLOOKUP(AD71,'X4'!$B:$AZ,15,FALSE))))=TRUE," ",(((VLOOKUP(AD71,'X4'!$B:$AZ,15,FALSE)))))</f>
        <v xml:space="preserve"> </v>
      </c>
      <c r="BC71" s="128" t="str">
        <f ca="1">IF(ISERROR(((VLOOKUP(AD71,'X4'!$B:$AZ,14,FALSE))))=TRUE," ",(((VLOOKUP(AD71,'X4'!$B:$AZ,14,FALSE)))))</f>
        <v xml:space="preserve"> </v>
      </c>
      <c r="BD71" s="128" t="str">
        <f ca="1">IF(ISERROR(((VLOOKUP(AD71,'X5'!$B:$AO,6,FALSE))/(VLOOKUP(AD71,'X5'!$B:$AO,7,FALSE))-1))=TRUE," ",(((VLOOKUP(AD71,'X5'!$B:$AO,6,FALSE))/(VLOOKUP(AD71,'X5'!$B:$AO,7,FALSE))-1)))</f>
        <v xml:space="preserve"> </v>
      </c>
      <c r="BE71" s="128" t="str">
        <f ca="1">IF(ISERROR((((VLOOKUP(AD71,'X5'!$B:$G,2,FALSE))-(VLOOKUP(AD71,'X5'!$B:$G,3,FALSE)))*100)/(VLOOKUP(AD71,'X5'!$B:$G,5,FALSE)))=TRUE," ",((((VLOOKUP(AD71,'X5'!$B:$G,2,FALSE))-(VLOOKUP(AD71,'X5'!$B:$G,3,FALSE)))*100)/(VLOOKUP(AD71,'X5'!$B:$G,5,FALSE))))</f>
        <v xml:space="preserve"> </v>
      </c>
      <c r="BF71" s="128" t="str">
        <f ca="1">IF(ISERROR(((VLOOKUP(AD71,'X5'!$B:$AZ,42,FALSE))))=TRUE," ",(((VLOOKUP(AD71,'X5'!$B:$AZ,42,FALSE)))))</f>
        <v xml:space="preserve"> </v>
      </c>
      <c r="BG71" s="128" t="str">
        <f ca="1">IF(ISERROR(((VLOOKUP(AD71,'X5'!$B:$AZ,43,FALSE))))=TRUE," ",(((VLOOKUP(AD71,'X5'!$B:$AZ,43,FALSE)))))</f>
        <v xml:space="preserve"> </v>
      </c>
      <c r="BH71" s="128" t="str">
        <f ca="1">IF(ISERROR(((VLOOKUP(AD71,'X5'!$B:$AZ,15,FALSE))))=TRUE," ",(((VLOOKUP(AD71,'X5'!$B:$AZ,15,FALSE)))))</f>
        <v xml:space="preserve"> </v>
      </c>
      <c r="BI71" s="128" t="str">
        <f ca="1">IF(ISERROR(((VLOOKUP(AD71,'X5'!$B:$AZ,14,FALSE))))=TRUE," ",(((VLOOKUP(AD71,'X5'!$B:$AZ,14,FALSE)))))</f>
        <v xml:space="preserve"> </v>
      </c>
      <c r="BJ71" s="128" t="str">
        <f ca="1">IF(ISERROR(((VLOOKUP(AD71,'X6'!$B:$AO,6,FALSE))/(VLOOKUP(AD71,'X6'!$B:$AO,7,FALSE))-1))=TRUE," ",(((VLOOKUP(AD71,'X6'!$B:$AO,6,FALSE))/(VLOOKUP(AD71,'X6'!$B:$AO,7,FALSE))-1)))</f>
        <v xml:space="preserve"> </v>
      </c>
      <c r="BK71" s="128" t="str">
        <f ca="1">IF(ISERROR((((VLOOKUP(AD71,'X6'!$B:$G,2,FALSE))-(VLOOKUP(AD71,'X6'!$B:$G,3,FALSE)))*100)/(VLOOKUP(AD71,'X6'!$B:$G,5,FALSE)))=TRUE," ",((((VLOOKUP(AD71,'X6'!$B:$G,2,FALSE))-(VLOOKUP(AD71,'X6'!$B:$G,3,FALSE)))*100)/(VLOOKUP(AD71,'X6'!$B:$G,5,FALSE))))</f>
        <v xml:space="preserve"> </v>
      </c>
      <c r="BL71" s="128" t="str">
        <f ca="1">IF(ISERROR(((VLOOKUP(AD71,'X6'!$B:$AZ,42,FALSE))))=TRUE," ",(((VLOOKUP(AD71,'X6'!$B:$AZ,42,FALSE)))))</f>
        <v xml:space="preserve"> </v>
      </c>
      <c r="BM71" s="128" t="str">
        <f ca="1">IF(ISERROR(((VLOOKUP(AD71,'X6'!$B:$AZ,43,FALSE))))=TRUE," ",(((VLOOKUP(AD71,'X6'!$B:$AZ,43,FALSE)))))</f>
        <v xml:space="preserve"> </v>
      </c>
      <c r="BN71" s="128" t="str">
        <f ca="1">IF(ISERROR(((VLOOKUP(AD71,'X6'!$B:$AZ,15,FALSE))))=TRUE," ",(((VLOOKUP(AD71,'X6'!$B:$AZ,15,FALSE)))))</f>
        <v xml:space="preserve"> </v>
      </c>
      <c r="BO71" s="128" t="str">
        <f ca="1">IF(ISERROR(((VLOOKUP(AD71,'X6'!$B:$AZ,14,FALSE))))=TRUE," ",(((VLOOKUP(AD71,'X6'!$B:$AZ,14,FALSE)))))</f>
        <v xml:space="preserve"> </v>
      </c>
    </row>
    <row r="72" spans="1:67" ht="14.1" customHeight="1" x14ac:dyDescent="0.2">
      <c r="A72" s="180">
        <f t="shared" si="18"/>
        <v>25</v>
      </c>
      <c r="B72" s="137" t="str">
        <f>IF($U$16=1,(VLOOKUP(A72,$AC$44:$AH$80,2,FALSE)),IF((IF($X$1=1,'X1'!B31,(IF($X$1=2,'X2'!B31,(IF($X$1=3,'X3'!B31,(IF($X$1=4,'X4'!B31,(IF($X$1=5,'X5'!B31,'X6'!B31))))))))))="","",(IF($X$1=1,'X1'!B31,(IF($X$1=2,'X2'!B31,(IF($X$1=3,'X3'!B31,(IF($X$1=4,'X4'!B31,(IF($X$1=5,'X5'!B31,'X6'!B31))))))))))))</f>
        <v/>
      </c>
      <c r="C72" s="137" t="str">
        <f>IF(ISERROR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=TRUE," ",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)</f>
        <v xml:space="preserve"> </v>
      </c>
      <c r="D72" s="137" t="str">
        <f>IF(ISERROR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=TRUE," ",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)</f>
        <v xml:space="preserve"> </v>
      </c>
      <c r="E72" s="138" t="str">
        <f>IF(ISERROR(((IF($X$1=1,(VLOOKUP(B72,'X1'!$B:$AP,7,FALSE)),(IF($X$1=2,(VLOOKUP(B72,'X2'!$B:$AP,7,FALSE)),(IF($X$1=3,(VLOOKUP(B72,'X3'!$B:$AP,7,FALSE)),(IF($X$1=4,(VLOOKUP(B72,'X4'!$B:$AP,7,FALSE)),(IF($X$1=5,(VLOOKUP(B72,'X5'!$B:$AP,7,FALSE)),(VLOOKUP(B72,'X6'!$B:$AP,7,FALSE))))))))))))))=TRUE," ",(((IF($X$1=1,(VLOOKUP(B72,'X1'!$B:$AP,7,FALSE)),(IF($X$1=2,(VLOOKUP(B72,'X2'!$B:$AP,7,FALSE)),(IF($X$1=3,(VLOOKUP(B72,'X3'!$B:$AP,7,FALSE)),(IF($X$1=4,(VLOOKUP(B72,'X4'!$B:$AP,7,FALSE)),(IF($X$1=5,(VLOOKUP(B72,'X5'!$B:$AP,7,FALSE)),(VLOOKUP(B72,'X6'!$B:$AP,7,FALSE)))))))))))))))</f>
        <v xml:space="preserve"> </v>
      </c>
      <c r="F72" s="138" t="str">
        <f>IF(ISERROR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=TRUE," ",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)</f>
        <v xml:space="preserve"> </v>
      </c>
      <c r="G72" s="138" t="str">
        <f>IF(ISERROR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=TRUE," ",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)</f>
        <v xml:space="preserve"> </v>
      </c>
      <c r="H72" s="138" t="str">
        <f>IF(ISERROR((IF($X$1=1,(VLOOKUP(B72,'X1'!$B:$AZ,8,FALSE)),(IF($X$1=2,(VLOOKUP(B72,'X2'!$B:$AZ,8,FALSE)),(IF($X$1=3,(VLOOKUP(B72,'X3'!$B:$AZ,8,FALSE)),(IF($X$1=4,(VLOOKUP(B72,'X4'!$B:$AZ,8,FALSE)),(IF($X$1=5,(VLOOKUP(B72,'X5'!$B:$AZ,8,FALSE)),(VLOOKUP(B72,'X6'!$B:$AZ,8,FALSE)))))))))))))=TRUE," ",((IF($X$1=1,(VLOOKUP(B72,'X1'!$B:$AZ,8,FALSE)),(IF($X$1=2,(VLOOKUP(B72,'X2'!$B:$AZ,8,FALSE)),(IF($X$1=3,(VLOOKUP(B72,'X3'!$B:$AZ,8,FALSE)),(IF($X$1=4,(VLOOKUP(B72,'X4'!$B:$AZ,8,FALSE)),(IF($X$1=5,(VLOOKUP(B72,'X5'!$B:$AZ,8,FALSE)),(VLOOKUP(B72,'X6'!$B:$AZ,8,FALSE))))))))))))))</f>
        <v xml:space="preserve"> </v>
      </c>
      <c r="I72" s="139" t="str">
        <f>IF(ISERROR((IF($X$1=1,(VLOOKUP(B72,'X1'!$B:$AZ,2,FALSE)),(IF($X$1=2,(VLOOKUP(B72,'X2'!$B:$AZ,2,FALSE)),(IF($X$1=3,(VLOOKUP(B72,'X3'!$B:$AZ,2,FALSE)),(IF($X$1=4,(VLOOKUP(B72,'X4'!$B:$AZ,2,FALSE)),(IF($X$1=5,(VLOOKUP(B72,'X5'!$B:$AZ,2,FALSE)),(VLOOKUP(B72,'X6'!$B:$AZ,2,FALSE)))))))))))))=TRUE," ",((IF($X$1=1,(VLOOKUP(B72,'X1'!$B:$AZ,2,FALSE)),(IF($X$1=2,(VLOOKUP(B72,'X2'!$B:$AZ,2,FALSE)),(IF($X$1=3,(VLOOKUP(B72,'X3'!$B:$AZ,2,FALSE)),(IF($X$1=4,(VLOOKUP(B72,'X4'!$B:$AZ,2,FALSE)),(IF($X$1=5,(VLOOKUP(B72,'X5'!$B:$AZ,2,FALSE)),(VLOOKUP(B72,'X6'!$B:$AZ,2,FALSE))))))))))))))</f>
        <v xml:space="preserve"> </v>
      </c>
      <c r="J72" s="139" t="str">
        <f>IF(ISERROR((IF($X$1=1,(VLOOKUP(B72,'X1'!$B:$AZ,3,FALSE)),(IF($X$1=2,(VLOOKUP(B72,'X2'!$B:$AZ,3,FALSE)),(IF($X$1=3,(VLOOKUP(B72,'X3'!$B:$AZ,3,FALSE)),(IF($X$1=4,(VLOOKUP(B72,'X4'!$B:$AZ,3,FALSE)),(IF($X$1=5,(VLOOKUP(B72,'X5'!$B:$AZ,3,FALSE)),(VLOOKUP(B72,'X6'!$B:$AZ,3,FALSE)))))))))))))=TRUE," ",((IF($X$1=1,(VLOOKUP(B72,'X1'!$B:$AZ,3,FALSE)),(IF($X$1=2,(VLOOKUP(B72,'X2'!$B:$AZ,3,FALSE)),(IF($X$1=3,(VLOOKUP(B72,'X3'!$B:$AZ,3,FALSE)),(IF($X$1=4,(VLOOKUP(B72,'X4'!$B:$AZ,3,FALSE)),(IF($X$1=5,(VLOOKUP(B72,'X5'!$B:$AZ,3,FALSE)),(VLOOKUP(B72,'X6'!$B:$AZ,3,FALSE))))))))))))))</f>
        <v xml:space="preserve"> </v>
      </c>
      <c r="K72" s="139" t="str">
        <f>IF(ISERROR((IF($X$1=1,(VLOOKUP(B72,'X1'!$B:$AZ,5,FALSE)),(IF($X$1=2,(VLOOKUP(B72,'X2'!$B:$AZ,5,FALSE)),(IF($X$1=3,(VLOOKUP(B72,'X3'!$B:$AZ,5,FALSE)),(IF($X$1=4,(VLOOKUP(B72,'X4'!$B:$AZ,5,FALSE)),(IF($X$1=5,(VLOOKUP(B72,'X5'!$B:$AZ,5,FALSE)),(VLOOKUP(B72,'X6'!$B:$AZ,5,FALSE)))))))))))))=TRUE," ",((IF($X$1=1,(VLOOKUP(B72,'X1'!$B:$AZ,5,FALSE)),(IF($X$1=2,(VLOOKUP(B72,'X2'!$B:$AZ,5,FALSE)),(IF($X$1=3,(VLOOKUP(B72,'X3'!$B:$AZ,5,FALSE)),(IF($X$1=4,(VLOOKUP(B72,'X4'!$B:$AZ,5,FALSE)),(IF($X$1=5,(VLOOKUP(B72,'X5'!$B:$AZ,5,FALSE)),(VLOOKUP(B72,'X6'!$B:$AZ,5,FALSE))))))))))))))</f>
        <v xml:space="preserve"> </v>
      </c>
      <c r="L72" s="140" t="str">
        <f>IF(ISERROR((IF($X$1=1,(VLOOKUP(B72,'X1'!$B:$AZ,9,FALSE)),(IF($X$1=2,(VLOOKUP(B72,'X2'!$B:$AZ,9,FALSE)),(IF($X$1=3,(VLOOKUP(B72,'X3'!$B:$AZ,9,FALSE)),(IF($X$1=4,(VLOOKUP(B72,'X4'!$B:$AZ,9,FALSE)),(IF($X$1=5,(VLOOKUP(B72,'X5'!$B:$AZ,9,FALSE)),(VLOOKUP(B72,'X6'!$B:$AZ,9,FALSE)))))))))))))=TRUE," ",((IF($X$1=1,(VLOOKUP(B72,'X1'!$B:$AZ,9,FALSE)),(IF($X$1=2,(VLOOKUP(B72,'X2'!$B:$AZ,9,FALSE)),(IF($X$1=3,(VLOOKUP(B72,'X3'!$B:$AZ,9,FALSE)),(IF($X$1=4,(VLOOKUP(B72,'X4'!$B:$AZ,9,FALSE)),(IF($X$1=5,(VLOOKUP(B72,'X5'!$B:$AZ,9,FALSE)),(VLOOKUP(B72,'X6'!$B:$AZ,9,FALSE))))))))))))))</f>
        <v xml:space="preserve"> </v>
      </c>
      <c r="M72" s="140" t="str">
        <f>IF(ISERROR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=TRUE," ",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)</f>
        <v xml:space="preserve"> </v>
      </c>
      <c r="N72" s="141" t="str">
        <f>IF(ISERROR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=TRUE," ",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)</f>
        <v xml:space="preserve"> </v>
      </c>
      <c r="O72" s="140" t="str">
        <f>IF(ISERROR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=TRUE," ",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)</f>
        <v xml:space="preserve"> </v>
      </c>
      <c r="P72" s="140" t="str">
        <f>IF(ISERROR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=TRUE," ",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)</f>
        <v xml:space="preserve"> </v>
      </c>
      <c r="Q72" s="141" t="str">
        <f>IF(ISERROR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=TRUE," ",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)</f>
        <v xml:space="preserve"> </v>
      </c>
      <c r="R72" s="141" t="str">
        <f>IF(ISERROR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=TRUE," ",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)</f>
        <v xml:space="preserve"> </v>
      </c>
      <c r="S72" s="141" t="str">
        <f>IF(ISERROR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=TRUE," ",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)</f>
        <v xml:space="preserve"> </v>
      </c>
      <c r="V72" s="46"/>
      <c r="W72" s="46">
        <f t="shared" si="15"/>
        <v>29</v>
      </c>
      <c r="X72" s="46"/>
      <c r="Y72" s="149">
        <f t="shared" si="19"/>
        <v>8.2744879150249986</v>
      </c>
      <c r="Z72" s="110" t="s">
        <v>162</v>
      </c>
      <c r="AB72" s="42">
        <f t="shared" si="13"/>
        <v>2</v>
      </c>
      <c r="AC72" s="42">
        <f t="shared" si="17"/>
        <v>28</v>
      </c>
      <c r="AD72" s="126" t="str">
        <f>(IF((OR($AD$44=$AC$26,$AD$44=$AC$32,$AD$44=$AC$14,$AD$44=$AC$20,$AD$44=$AC$2,$AD$44=$AC$8))=TRUE,(Alf!F32),IF((OR($AD$44=$AC$27,$AD$44=$AC$33,$AD$44=$AC$15,$AD$44=$AC$21,$AD$44=$AC$3,$AD$44=$AC$9))=TRUE,(Alf!F72),IF(OR($AD$44=$AC$28,$AD$44=$AC$34,$AD$44=$AC$16,$AD$44=$AC$22,$AD$44=$AC$4,$AD$44=$AC$10)=TRUE,(Alf!F111),IF((OR($AD$44=$AC$29,$AD$44=$AC$35,$AD$44=$AC$17,$AD$44=$AC$23,$AD$44=$AC$5,$AD$44=$AC$11))=TRUE,(Alf!F149),IF((OR($AD$44=$AC$30,$AD$44=$AC$36,$AD$44=$AC$18,$AD$44=$AC$24,$AD$44=$AC$6,$AD$44=$AC$12))=TRUE,(Alf!F187),IF((OR($AD$44=$AC$31,$AD$44=$AC$37,$AD$44=$AC$19,$AD$44=$AC$25,$AD$44=$AC$7,$AD$44=$AC$13))=TRUE,(Alf!F226),"B")))))))</f>
        <v/>
      </c>
      <c r="AE72" s="127" t="str">
        <f t="shared" si="14"/>
        <v xml:space="preserve"> </v>
      </c>
      <c r="AF72" s="128" t="str">
        <f>IF(ISERROR(((VLOOKUP(AD72,'X1'!$B:$AO,6,FALSE))/(VLOOKUP(AD72,'X1'!$B:$AO,7,FALSE))-1))=TRUE," ",(((VLOOKUP(AD72,'X1'!$B:$AO,6,FALSE))/(VLOOKUP(AD72,'X1'!$B:$AO,7,FALSE))-1)))</f>
        <v xml:space="preserve"> </v>
      </c>
      <c r="AG72" s="128" t="str">
        <f>IF(ISERROR((((VLOOKUP(AD72,'X1'!$B:$G,2,FALSE))-(VLOOKUP(AD72,'X1'!$B:$G,3,FALSE)))*100)/(VLOOKUP(AD72,'X1'!$B:$G,5,FALSE)))=TRUE," ",((((VLOOKUP(AD72,'X1'!$B:$G,2,FALSE))-(VLOOKUP(AD72,'X1'!$B:$G,3,FALSE)))*100)/(VLOOKUP(AD72,'X1'!$B:$G,5,FALSE))))</f>
        <v xml:space="preserve"> </v>
      </c>
      <c r="AH72" s="128" t="str">
        <f>IF(ISERROR(((VLOOKUP(AD72,'X1'!$B:$AZ,42,FALSE))))=TRUE," ",(((VLOOKUP(AD72,'X1'!$B:$AZ,42,FALSE)))))</f>
        <v xml:space="preserve"> </v>
      </c>
      <c r="AI72" s="128" t="str">
        <f>IF(ISERROR(((VLOOKUP(AD72,'X1'!$B:$AZ,43,FALSE))))=TRUE," ",(((VLOOKUP(AD72,'X1'!$B:$AZ,43,FALSE)))))</f>
        <v xml:space="preserve"> </v>
      </c>
      <c r="AJ72" s="128" t="str">
        <f>IF(ISERROR(((VLOOKUP(AD72,'X1'!$B:$AZ,15,FALSE))))=TRUE," ",(((VLOOKUP(AD72,'X1'!$B:$AZ,15,FALSE)))))</f>
        <v xml:space="preserve"> </v>
      </c>
      <c r="AK72" s="128" t="str">
        <f>IF(ISERROR(((VLOOKUP(AD72,'X1'!$B:$AZ,14,FALSE))))=TRUE," ",(((VLOOKUP(AD72,'X1'!$B:$AZ,14,FALSE)))))</f>
        <v xml:space="preserve"> </v>
      </c>
      <c r="AL72" s="128" t="str">
        <f ca="1">IF(ISERROR(((VLOOKUP(AD72,'X2'!$B:$AO,6,FALSE))/(VLOOKUP(AD72,'X2'!$B:$AO,7,FALSE))-1))=TRUE," ",(((VLOOKUP(AD72,'X2'!$B:$AO,6,FALSE))/(VLOOKUP(AD72,'X2'!$B:$AO,7,FALSE))-1)))</f>
        <v xml:space="preserve"> </v>
      </c>
      <c r="AM72" s="128" t="str">
        <f ca="1">IF(ISERROR((((VLOOKUP(AD72,'X2'!$B:$G,2,FALSE))-(VLOOKUP(AD72,'X2'!$B:$G,3,FALSE)))*100)/(VLOOKUP(AD72,'X2'!$B:$G,5,FALSE)))=TRUE," ",((((VLOOKUP(AD72,'X2'!$B:$G,2,FALSE))-(VLOOKUP(AD72,'X2'!$B:$G,3,FALSE)))*100)/(VLOOKUP(AD72,'X2'!$B:$G,5,FALSE))))</f>
        <v xml:space="preserve"> </v>
      </c>
      <c r="AN72" s="128" t="str">
        <f ca="1">IF(ISERROR(((VLOOKUP(AD72,'X2'!$B:$AZ,42,FALSE))))=TRUE," ",(((VLOOKUP(AD72,'X2'!$B:$AZ,42,FALSE)))))</f>
        <v xml:space="preserve"> </v>
      </c>
      <c r="AO72" s="128" t="str">
        <f ca="1">IF(ISERROR(((VLOOKUP(AD72,'X2'!$B:$AZ,43,FALSE))))=TRUE," ",(((VLOOKUP(AD72,'X2'!$B:$AZ,43,FALSE)))))</f>
        <v xml:space="preserve"> </v>
      </c>
      <c r="AP72" s="128" t="str">
        <f ca="1">IF(ISERROR(((VLOOKUP(AD72,'X2'!$B:$AZ,15,FALSE))))=TRUE," ",(((VLOOKUP(AD72,'X2'!$B:$AZ,15,FALSE)))))</f>
        <v xml:space="preserve"> </v>
      </c>
      <c r="AQ72" s="128" t="str">
        <f ca="1">IF(ISERROR(((VLOOKUP(AD72,'X2'!$B:$AZ,14,FALSE))))=TRUE," ",(((VLOOKUP(AD72,'X2'!$B:$AZ,14,FALSE)))))</f>
        <v xml:space="preserve"> </v>
      </c>
      <c r="AR72" s="128" t="str">
        <f ca="1">IF(ISERROR(((VLOOKUP(AD72,'X3'!$B:$AO,6,FALSE))/(VLOOKUP(AD72,'X3'!$B:$AO,7,FALSE))-1))=TRUE," ",(((VLOOKUP(AD72,'X3'!$B:$AO,6,FALSE))/(VLOOKUP(AD72,'X3'!$B:$AO,7,FALSE))-1)))</f>
        <v xml:space="preserve"> </v>
      </c>
      <c r="AS72" s="128" t="str">
        <f ca="1">IF(ISERROR((((VLOOKUP(AD72,'X3'!$B:$G,2,FALSE))-(VLOOKUP(AD72,'X3'!$B:$G,3,FALSE)))*100)/(VLOOKUP(AD72,'X3'!$B:$G,5,FALSE)))=TRUE," ",((((VLOOKUP(AD72,'X3'!$B:$G,2,FALSE))-(VLOOKUP(AD72,'X3'!$B:$G,3,FALSE)))*100)/(VLOOKUP(AD72,'X3'!$B:$G,5,FALSE))))</f>
        <v xml:space="preserve"> </v>
      </c>
      <c r="AT72" s="128" t="str">
        <f ca="1">IF(ISERROR(((VLOOKUP(AD72,'X3'!$B:$AZ,42,FALSE))))=TRUE," ",(((VLOOKUP(AD72,'X3'!$B:$AZ,42,FALSE)))))</f>
        <v xml:space="preserve"> </v>
      </c>
      <c r="AU72" s="128" t="str">
        <f ca="1">IF(ISERROR(((VLOOKUP(AD72,'X3'!$B:$AZ,43,FALSE))))=TRUE," ",(((VLOOKUP(AD72,'X3'!$B:$AZ,43,FALSE)))))</f>
        <v xml:space="preserve"> </v>
      </c>
      <c r="AV72" s="128" t="str">
        <f ca="1">IF(ISERROR(((VLOOKUP(AD72,'X3'!$B:$AZ,15,FALSE))))=TRUE," ",(((VLOOKUP(AD72,'X3'!$B:$AZ,15,FALSE)))))</f>
        <v xml:space="preserve"> </v>
      </c>
      <c r="AW72" s="128" t="str">
        <f ca="1">IF(ISERROR(((VLOOKUP(AD72,'X3'!$B:$AZ,14,FALSE))))=TRUE," ",(((VLOOKUP(AD72,'X3'!$B:$AZ,14,FALSE)))))</f>
        <v xml:space="preserve"> </v>
      </c>
      <c r="AX72" s="128" t="str">
        <f ca="1">IF(ISERROR(((VLOOKUP(AD72,'X4'!$B:$AO,6,FALSE))/(VLOOKUP(AD72,'X4'!$B:$AO,7,FALSE))-1))=TRUE," ",(((VLOOKUP(AD72,'X4'!$B:$AO,6,FALSE))/(VLOOKUP(AD72,'X4'!$B:$AO,7,FALSE))-1)))</f>
        <v xml:space="preserve"> </v>
      </c>
      <c r="AY72" s="128" t="str">
        <f ca="1">IF(ISERROR((((VLOOKUP(AD72,'X4'!$B:$G,2,FALSE))-(VLOOKUP(AD72,'X4'!$B:$G,3,FALSE)))*100)/(VLOOKUP(AD72,'X4'!$B:$G,5,FALSE)))=TRUE," ",((((VLOOKUP(AD72,'X4'!$B:$G,2,FALSE))-(VLOOKUP(AD72,'X4'!$B:$G,3,FALSE)))*100)/(VLOOKUP(AD72,'X4'!$B:$G,5,FALSE))))</f>
        <v xml:space="preserve"> </v>
      </c>
      <c r="AZ72" s="128" t="str">
        <f ca="1">IF(ISERROR(((VLOOKUP(AD72,'X4'!$B:$AZ,42,FALSE))))=TRUE," ",(((VLOOKUP(AD72,'X4'!$B:$AZ,42,FALSE)))))</f>
        <v xml:space="preserve"> </v>
      </c>
      <c r="BA72" s="128" t="str">
        <f ca="1">IF(ISERROR(((VLOOKUP(AD72,'X4'!$B:$AZ,43,FALSE))))=TRUE," ",(((VLOOKUP(AD72,'X4'!$B:$AZ,43,FALSE)))))</f>
        <v xml:space="preserve"> </v>
      </c>
      <c r="BB72" s="128" t="str">
        <f ca="1">IF(ISERROR(((VLOOKUP(AD72,'X4'!$B:$AZ,15,FALSE))))=TRUE," ",(((VLOOKUP(AD72,'X4'!$B:$AZ,15,FALSE)))))</f>
        <v xml:space="preserve"> </v>
      </c>
      <c r="BC72" s="128" t="str">
        <f ca="1">IF(ISERROR(((VLOOKUP(AD72,'X4'!$B:$AZ,14,FALSE))))=TRUE," ",(((VLOOKUP(AD72,'X4'!$B:$AZ,14,FALSE)))))</f>
        <v xml:space="preserve"> </v>
      </c>
      <c r="BD72" s="128" t="str">
        <f ca="1">IF(ISERROR(((VLOOKUP(AD72,'X5'!$B:$AO,6,FALSE))/(VLOOKUP(AD72,'X5'!$B:$AO,7,FALSE))-1))=TRUE," ",(((VLOOKUP(AD72,'X5'!$B:$AO,6,FALSE))/(VLOOKUP(AD72,'X5'!$B:$AO,7,FALSE))-1)))</f>
        <v xml:space="preserve"> </v>
      </c>
      <c r="BE72" s="128" t="str">
        <f ca="1">IF(ISERROR((((VLOOKUP(AD72,'X5'!$B:$G,2,FALSE))-(VLOOKUP(AD72,'X5'!$B:$G,3,FALSE)))*100)/(VLOOKUP(AD72,'X5'!$B:$G,5,FALSE)))=TRUE," ",((((VLOOKUP(AD72,'X5'!$B:$G,2,FALSE))-(VLOOKUP(AD72,'X5'!$B:$G,3,FALSE)))*100)/(VLOOKUP(AD72,'X5'!$B:$G,5,FALSE))))</f>
        <v xml:space="preserve"> </v>
      </c>
      <c r="BF72" s="128" t="str">
        <f ca="1">IF(ISERROR(((VLOOKUP(AD72,'X5'!$B:$AZ,42,FALSE))))=TRUE," ",(((VLOOKUP(AD72,'X5'!$B:$AZ,42,FALSE)))))</f>
        <v xml:space="preserve"> </v>
      </c>
      <c r="BG72" s="128" t="str">
        <f ca="1">IF(ISERROR(((VLOOKUP(AD72,'X5'!$B:$AZ,43,FALSE))))=TRUE," ",(((VLOOKUP(AD72,'X5'!$B:$AZ,43,FALSE)))))</f>
        <v xml:space="preserve"> </v>
      </c>
      <c r="BH72" s="128" t="str">
        <f ca="1">IF(ISERROR(((VLOOKUP(AD72,'X5'!$B:$AZ,15,FALSE))))=TRUE," ",(((VLOOKUP(AD72,'X5'!$B:$AZ,15,FALSE)))))</f>
        <v xml:space="preserve"> </v>
      </c>
      <c r="BI72" s="128" t="str">
        <f ca="1">IF(ISERROR(((VLOOKUP(AD72,'X5'!$B:$AZ,14,FALSE))))=TRUE," ",(((VLOOKUP(AD72,'X5'!$B:$AZ,14,FALSE)))))</f>
        <v xml:space="preserve"> </v>
      </c>
      <c r="BJ72" s="128" t="str">
        <f ca="1">IF(ISERROR(((VLOOKUP(AD72,'X6'!$B:$AO,6,FALSE))/(VLOOKUP(AD72,'X6'!$B:$AO,7,FALSE))-1))=TRUE," ",(((VLOOKUP(AD72,'X6'!$B:$AO,6,FALSE))/(VLOOKUP(AD72,'X6'!$B:$AO,7,FALSE))-1)))</f>
        <v xml:space="preserve"> </v>
      </c>
      <c r="BK72" s="128" t="str">
        <f ca="1">IF(ISERROR((((VLOOKUP(AD72,'X6'!$B:$G,2,FALSE))-(VLOOKUP(AD72,'X6'!$B:$G,3,FALSE)))*100)/(VLOOKUP(AD72,'X6'!$B:$G,5,FALSE)))=TRUE," ",((((VLOOKUP(AD72,'X6'!$B:$G,2,FALSE))-(VLOOKUP(AD72,'X6'!$B:$G,3,FALSE)))*100)/(VLOOKUP(AD72,'X6'!$B:$G,5,FALSE))))</f>
        <v xml:space="preserve"> </v>
      </c>
      <c r="BL72" s="128" t="str">
        <f ca="1">IF(ISERROR(((VLOOKUP(AD72,'X6'!$B:$AZ,42,FALSE))))=TRUE," ",(((VLOOKUP(AD72,'X6'!$B:$AZ,42,FALSE)))))</f>
        <v xml:space="preserve"> </v>
      </c>
      <c r="BM72" s="128" t="str">
        <f ca="1">IF(ISERROR(((VLOOKUP(AD72,'X6'!$B:$AZ,43,FALSE))))=TRUE," ",(((VLOOKUP(AD72,'X6'!$B:$AZ,43,FALSE)))))</f>
        <v xml:space="preserve"> </v>
      </c>
      <c r="BN72" s="128" t="str">
        <f ca="1">IF(ISERROR(((VLOOKUP(AD72,'X6'!$B:$AZ,15,FALSE))))=TRUE," ",(((VLOOKUP(AD72,'X6'!$B:$AZ,15,FALSE)))))</f>
        <v xml:space="preserve"> </v>
      </c>
      <c r="BO72" s="128" t="str">
        <f ca="1">IF(ISERROR(((VLOOKUP(AD72,'X6'!$B:$AZ,14,FALSE))))=TRUE," ",(((VLOOKUP(AD72,'X6'!$B:$AZ,14,FALSE)))))</f>
        <v xml:space="preserve"> </v>
      </c>
    </row>
    <row r="73" spans="1:67" ht="14.1" customHeight="1" x14ac:dyDescent="0.2">
      <c r="A73" s="180">
        <f t="shared" si="18"/>
        <v>26</v>
      </c>
      <c r="B73" s="137" t="str">
        <f>IF($U$16=1,(VLOOKUP(A73,$AC$44:$AH$80,2,FALSE)),IF((IF($X$1=1,'X1'!B32,(IF($X$1=2,'X2'!B32,(IF($X$1=3,'X3'!B32,(IF($X$1=4,'X4'!B32,(IF($X$1=5,'X5'!B32,'X6'!B32))))))))))="","",(IF($X$1=1,'X1'!B32,(IF($X$1=2,'X2'!B32,(IF($X$1=3,'X3'!B32,(IF($X$1=4,'X4'!B32,(IF($X$1=5,'X5'!B32,'X6'!B32))))))))))))</f>
        <v/>
      </c>
      <c r="C73" s="137" t="str">
        <f>IF(ISERROR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=TRUE," ",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)</f>
        <v xml:space="preserve"> </v>
      </c>
      <c r="D73" s="137" t="str">
        <f>IF(ISERROR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=TRUE," ",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)</f>
        <v xml:space="preserve"> </v>
      </c>
      <c r="E73" s="138" t="str">
        <f>IF(ISERROR(((IF($X$1=1,(VLOOKUP(B73,'X1'!$B:$AP,7,FALSE)),(IF($X$1=2,(VLOOKUP(B73,'X2'!$B:$AP,7,FALSE)),(IF($X$1=3,(VLOOKUP(B73,'X3'!$B:$AP,7,FALSE)),(IF($X$1=4,(VLOOKUP(B73,'X4'!$B:$AP,7,FALSE)),(IF($X$1=5,(VLOOKUP(B73,'X5'!$B:$AP,7,FALSE)),(VLOOKUP(B73,'X6'!$B:$AP,7,FALSE))))))))))))))=TRUE," ",(((IF($X$1=1,(VLOOKUP(B73,'X1'!$B:$AP,7,FALSE)),(IF($X$1=2,(VLOOKUP(B73,'X2'!$B:$AP,7,FALSE)),(IF($X$1=3,(VLOOKUP(B73,'X3'!$B:$AP,7,FALSE)),(IF($X$1=4,(VLOOKUP(B73,'X4'!$B:$AP,7,FALSE)),(IF($X$1=5,(VLOOKUP(B73,'X5'!$B:$AP,7,FALSE)),(VLOOKUP(B73,'X6'!$B:$AP,7,FALSE)))))))))))))))</f>
        <v xml:space="preserve"> </v>
      </c>
      <c r="F73" s="138" t="str">
        <f>IF(ISERROR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=TRUE," ",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)</f>
        <v xml:space="preserve"> </v>
      </c>
      <c r="G73" s="138" t="str">
        <f>IF(ISERROR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=TRUE," ",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)</f>
        <v xml:space="preserve"> </v>
      </c>
      <c r="H73" s="138" t="str">
        <f>IF(ISERROR((IF($X$1=1,(VLOOKUP(B73,'X1'!$B:$AZ,8,FALSE)),(IF($X$1=2,(VLOOKUP(B73,'X2'!$B:$AZ,8,FALSE)),(IF($X$1=3,(VLOOKUP(B73,'X3'!$B:$AZ,8,FALSE)),(IF($X$1=4,(VLOOKUP(B73,'X4'!$B:$AZ,8,FALSE)),(IF($X$1=5,(VLOOKUP(B73,'X5'!$B:$AZ,8,FALSE)),(VLOOKUP(B73,'X6'!$B:$AZ,8,FALSE)))))))))))))=TRUE," ",((IF($X$1=1,(VLOOKUP(B73,'X1'!$B:$AZ,8,FALSE)),(IF($X$1=2,(VLOOKUP(B73,'X2'!$B:$AZ,8,FALSE)),(IF($X$1=3,(VLOOKUP(B73,'X3'!$B:$AZ,8,FALSE)),(IF($X$1=4,(VLOOKUP(B73,'X4'!$B:$AZ,8,FALSE)),(IF($X$1=5,(VLOOKUP(B73,'X5'!$B:$AZ,8,FALSE)),(VLOOKUP(B73,'X6'!$B:$AZ,8,FALSE))))))))))))))</f>
        <v xml:space="preserve"> </v>
      </c>
      <c r="I73" s="139" t="str">
        <f>IF(ISERROR((IF($X$1=1,(VLOOKUP(B73,'X1'!$B:$AZ,2,FALSE)),(IF($X$1=2,(VLOOKUP(B73,'X2'!$B:$AZ,2,FALSE)),(IF($X$1=3,(VLOOKUP(B73,'X3'!$B:$AZ,2,FALSE)),(IF($X$1=4,(VLOOKUP(B73,'X4'!$B:$AZ,2,FALSE)),(IF($X$1=5,(VLOOKUP(B73,'X5'!$B:$AZ,2,FALSE)),(VLOOKUP(B73,'X6'!$B:$AZ,2,FALSE)))))))))))))=TRUE," ",((IF($X$1=1,(VLOOKUP(B73,'X1'!$B:$AZ,2,FALSE)),(IF($X$1=2,(VLOOKUP(B73,'X2'!$B:$AZ,2,FALSE)),(IF($X$1=3,(VLOOKUP(B73,'X3'!$B:$AZ,2,FALSE)),(IF($X$1=4,(VLOOKUP(B73,'X4'!$B:$AZ,2,FALSE)),(IF($X$1=5,(VLOOKUP(B73,'X5'!$B:$AZ,2,FALSE)),(VLOOKUP(B73,'X6'!$B:$AZ,2,FALSE))))))))))))))</f>
        <v xml:space="preserve"> </v>
      </c>
      <c r="J73" s="139" t="str">
        <f>IF(ISERROR((IF($X$1=1,(VLOOKUP(B73,'X1'!$B:$AZ,3,FALSE)),(IF($X$1=2,(VLOOKUP(B73,'X2'!$B:$AZ,3,FALSE)),(IF($X$1=3,(VLOOKUP(B73,'X3'!$B:$AZ,3,FALSE)),(IF($X$1=4,(VLOOKUP(B73,'X4'!$B:$AZ,3,FALSE)),(IF($X$1=5,(VLOOKUP(B73,'X5'!$B:$AZ,3,FALSE)),(VLOOKUP(B73,'X6'!$B:$AZ,3,FALSE)))))))))))))=TRUE," ",((IF($X$1=1,(VLOOKUP(B73,'X1'!$B:$AZ,3,FALSE)),(IF($X$1=2,(VLOOKUP(B73,'X2'!$B:$AZ,3,FALSE)),(IF($X$1=3,(VLOOKUP(B73,'X3'!$B:$AZ,3,FALSE)),(IF($X$1=4,(VLOOKUP(B73,'X4'!$B:$AZ,3,FALSE)),(IF($X$1=5,(VLOOKUP(B73,'X5'!$B:$AZ,3,FALSE)),(VLOOKUP(B73,'X6'!$B:$AZ,3,FALSE))))))))))))))</f>
        <v xml:space="preserve"> </v>
      </c>
      <c r="K73" s="139" t="str">
        <f>IF(ISERROR((IF($X$1=1,(VLOOKUP(B73,'X1'!$B:$AZ,5,FALSE)),(IF($X$1=2,(VLOOKUP(B73,'X2'!$B:$AZ,5,FALSE)),(IF($X$1=3,(VLOOKUP(B73,'X3'!$B:$AZ,5,FALSE)),(IF($X$1=4,(VLOOKUP(B73,'X4'!$B:$AZ,5,FALSE)),(IF($X$1=5,(VLOOKUP(B73,'X5'!$B:$AZ,5,FALSE)),(VLOOKUP(B73,'X6'!$B:$AZ,5,FALSE)))))))))))))=TRUE," ",((IF($X$1=1,(VLOOKUP(B73,'X1'!$B:$AZ,5,FALSE)),(IF($X$1=2,(VLOOKUP(B73,'X2'!$B:$AZ,5,FALSE)),(IF($X$1=3,(VLOOKUP(B73,'X3'!$B:$AZ,5,FALSE)),(IF($X$1=4,(VLOOKUP(B73,'X4'!$B:$AZ,5,FALSE)),(IF($X$1=5,(VLOOKUP(B73,'X5'!$B:$AZ,5,FALSE)),(VLOOKUP(B73,'X6'!$B:$AZ,5,FALSE))))))))))))))</f>
        <v xml:space="preserve"> </v>
      </c>
      <c r="L73" s="140" t="str">
        <f>IF(ISERROR((IF($X$1=1,(VLOOKUP(B73,'X1'!$B:$AZ,9,FALSE)),(IF($X$1=2,(VLOOKUP(B73,'X2'!$B:$AZ,9,FALSE)),(IF($X$1=3,(VLOOKUP(B73,'X3'!$B:$AZ,9,FALSE)),(IF($X$1=4,(VLOOKUP(B73,'X4'!$B:$AZ,9,FALSE)),(IF($X$1=5,(VLOOKUP(B73,'X5'!$B:$AZ,9,FALSE)),(VLOOKUP(B73,'X6'!$B:$AZ,9,FALSE)))))))))))))=TRUE," ",((IF($X$1=1,(VLOOKUP(B73,'X1'!$B:$AZ,9,FALSE)),(IF($X$1=2,(VLOOKUP(B73,'X2'!$B:$AZ,9,FALSE)),(IF($X$1=3,(VLOOKUP(B73,'X3'!$B:$AZ,9,FALSE)),(IF($X$1=4,(VLOOKUP(B73,'X4'!$B:$AZ,9,FALSE)),(IF($X$1=5,(VLOOKUP(B73,'X5'!$B:$AZ,9,FALSE)),(VLOOKUP(B73,'X6'!$B:$AZ,9,FALSE))))))))))))))</f>
        <v xml:space="preserve"> </v>
      </c>
      <c r="M73" s="140" t="str">
        <f>IF(ISERROR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=TRUE," ",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)</f>
        <v xml:space="preserve"> </v>
      </c>
      <c r="N73" s="141" t="str">
        <f>IF(ISERROR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=TRUE," ",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)</f>
        <v xml:space="preserve"> </v>
      </c>
      <c r="O73" s="140" t="str">
        <f>IF(ISERROR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=TRUE," ",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)</f>
        <v xml:space="preserve"> </v>
      </c>
      <c r="P73" s="140" t="str">
        <f>IF(ISERROR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=TRUE," ",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)</f>
        <v xml:space="preserve"> </v>
      </c>
      <c r="Q73" s="141" t="str">
        <f>IF(ISERROR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=TRUE," ",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)</f>
        <v xml:space="preserve"> </v>
      </c>
      <c r="R73" s="141" t="str">
        <f>IF(ISERROR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=TRUE," ",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)</f>
        <v xml:space="preserve"> </v>
      </c>
      <c r="S73" s="141" t="str">
        <f>IF(ISERROR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=TRUE," ",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)</f>
        <v xml:space="preserve"> </v>
      </c>
      <c r="V73" s="46"/>
      <c r="W73" s="46">
        <f t="shared" si="15"/>
        <v>30</v>
      </c>
      <c r="X73" s="46"/>
      <c r="Y73" s="149">
        <f t="shared" si="19"/>
        <v>8.7226093580793052</v>
      </c>
      <c r="Z73" s="111" t="s">
        <v>162</v>
      </c>
      <c r="AB73" s="42">
        <f t="shared" si="13"/>
        <v>2</v>
      </c>
      <c r="AC73" s="42">
        <f t="shared" si="17"/>
        <v>29</v>
      </c>
      <c r="AD73" s="126" t="str">
        <f>(IF((OR($AD$44=$AC$26,$AD$44=$AC$32,$AD$44=$AC$14,$AD$44=$AC$20,$AD$44=$AC$2,$AD$44=$AC$8))=TRUE,(Alf!F33),IF((OR($AD$44=$AC$27,$AD$44=$AC$33,$AD$44=$AC$15,$AD$44=$AC$21,$AD$44=$AC$3,$AD$44=$AC$9))=TRUE,(Alf!F73),IF(OR($AD$44=$AC$28,$AD$44=$AC$34,$AD$44=$AC$16,$AD$44=$AC$22,$AD$44=$AC$4,$AD$44=$AC$10)=TRUE,(Alf!F112),IF((OR($AD$44=$AC$29,$AD$44=$AC$35,$AD$44=$AC$17,$AD$44=$AC$23,$AD$44=$AC$5,$AD$44=$AC$11))=TRUE,(Alf!F150),IF((OR($AD$44=$AC$30,$AD$44=$AC$36,$AD$44=$AC$18,$AD$44=$AC$24,$AD$44=$AC$6,$AD$44=$AC$12))=TRUE,(Alf!F188),IF((OR($AD$44=$AC$31,$AD$44=$AC$37,$AD$44=$AC$19,$AD$44=$AC$25,$AD$44=$AC$7,$AD$44=$AC$13))=TRUE,(Alf!F227),"B")))))))</f>
        <v/>
      </c>
      <c r="AE73" s="127" t="str">
        <f t="shared" si="14"/>
        <v xml:space="preserve"> </v>
      </c>
      <c r="AF73" s="128" t="str">
        <f>IF(ISERROR(((VLOOKUP(AD73,'X1'!$B:$AO,6,FALSE))/(VLOOKUP(AD73,'X1'!$B:$AO,7,FALSE))-1))=TRUE," ",(((VLOOKUP(AD73,'X1'!$B:$AO,6,FALSE))/(VLOOKUP(AD73,'X1'!$B:$AO,7,FALSE))-1)))</f>
        <v xml:space="preserve"> </v>
      </c>
      <c r="AG73" s="128" t="str">
        <f>IF(ISERROR((((VLOOKUP(AD73,'X1'!$B:$G,2,FALSE))-(VLOOKUP(AD73,'X1'!$B:$G,3,FALSE)))*100)/(VLOOKUP(AD73,'X1'!$B:$G,5,FALSE)))=TRUE," ",((((VLOOKUP(AD73,'X1'!$B:$G,2,FALSE))-(VLOOKUP(AD73,'X1'!$B:$G,3,FALSE)))*100)/(VLOOKUP(AD73,'X1'!$B:$G,5,FALSE))))</f>
        <v xml:space="preserve"> </v>
      </c>
      <c r="AH73" s="128" t="str">
        <f>IF(ISERROR(((VLOOKUP(AD73,'X1'!$B:$AZ,42,FALSE))))=TRUE," ",(((VLOOKUP(AD73,'X1'!$B:$AZ,42,FALSE)))))</f>
        <v xml:space="preserve"> </v>
      </c>
      <c r="AI73" s="128" t="str">
        <f>IF(ISERROR(((VLOOKUP(AD73,'X1'!$B:$AZ,43,FALSE))))=TRUE," ",(((VLOOKUP(AD73,'X1'!$B:$AZ,43,FALSE)))))</f>
        <v xml:space="preserve"> </v>
      </c>
      <c r="AJ73" s="128" t="str">
        <f>IF(ISERROR(((VLOOKUP(AD73,'X1'!$B:$AZ,15,FALSE))))=TRUE," ",(((VLOOKUP(AD73,'X1'!$B:$AZ,15,FALSE)))))</f>
        <v xml:space="preserve"> </v>
      </c>
      <c r="AK73" s="128" t="str">
        <f>IF(ISERROR(((VLOOKUP(AD73,'X1'!$B:$AZ,14,FALSE))))=TRUE," ",(((VLOOKUP(AD73,'X1'!$B:$AZ,14,FALSE)))))</f>
        <v xml:space="preserve"> </v>
      </c>
      <c r="AL73" s="128" t="str">
        <f ca="1">IF(ISERROR(((VLOOKUP(AD73,'X2'!$B:$AO,6,FALSE))/(VLOOKUP(AD73,'X2'!$B:$AO,7,FALSE))-1))=TRUE," ",(((VLOOKUP(AD73,'X2'!$B:$AO,6,FALSE))/(VLOOKUP(AD73,'X2'!$B:$AO,7,FALSE))-1)))</f>
        <v xml:space="preserve"> </v>
      </c>
      <c r="AM73" s="128" t="str">
        <f ca="1">IF(ISERROR((((VLOOKUP(AD73,'X2'!$B:$G,2,FALSE))-(VLOOKUP(AD73,'X2'!$B:$G,3,FALSE)))*100)/(VLOOKUP(AD73,'X2'!$B:$G,5,FALSE)))=TRUE," ",((((VLOOKUP(AD73,'X2'!$B:$G,2,FALSE))-(VLOOKUP(AD73,'X2'!$B:$G,3,FALSE)))*100)/(VLOOKUP(AD73,'X2'!$B:$G,5,FALSE))))</f>
        <v xml:space="preserve"> </v>
      </c>
      <c r="AN73" s="128" t="str">
        <f ca="1">IF(ISERROR(((VLOOKUP(AD73,'X2'!$B:$AZ,42,FALSE))))=TRUE," ",(((VLOOKUP(AD73,'X2'!$B:$AZ,42,FALSE)))))</f>
        <v xml:space="preserve"> </v>
      </c>
      <c r="AO73" s="128" t="str">
        <f ca="1">IF(ISERROR(((VLOOKUP(AD73,'X2'!$B:$AZ,43,FALSE))))=TRUE," ",(((VLOOKUP(AD73,'X2'!$B:$AZ,43,FALSE)))))</f>
        <v xml:space="preserve"> </v>
      </c>
      <c r="AP73" s="128" t="str">
        <f ca="1">IF(ISERROR(((VLOOKUP(AD73,'X2'!$B:$AZ,15,FALSE))))=TRUE," ",(((VLOOKUP(AD73,'X2'!$B:$AZ,15,FALSE)))))</f>
        <v xml:space="preserve"> </v>
      </c>
      <c r="AQ73" s="128" t="str">
        <f ca="1">IF(ISERROR(((VLOOKUP(AD73,'X2'!$B:$AZ,14,FALSE))))=TRUE," ",(((VLOOKUP(AD73,'X2'!$B:$AZ,14,FALSE)))))</f>
        <v xml:space="preserve"> </v>
      </c>
      <c r="AR73" s="128" t="str">
        <f ca="1">IF(ISERROR(((VLOOKUP(AD73,'X3'!$B:$AO,6,FALSE))/(VLOOKUP(AD73,'X3'!$B:$AO,7,FALSE))-1))=TRUE," ",(((VLOOKUP(AD73,'X3'!$B:$AO,6,FALSE))/(VLOOKUP(AD73,'X3'!$B:$AO,7,FALSE))-1)))</f>
        <v xml:space="preserve"> </v>
      </c>
      <c r="AS73" s="128" t="str">
        <f ca="1">IF(ISERROR((((VLOOKUP(AD73,'X3'!$B:$G,2,FALSE))-(VLOOKUP(AD73,'X3'!$B:$G,3,FALSE)))*100)/(VLOOKUP(AD73,'X3'!$B:$G,5,FALSE)))=TRUE," ",((((VLOOKUP(AD73,'X3'!$B:$G,2,FALSE))-(VLOOKUP(AD73,'X3'!$B:$G,3,FALSE)))*100)/(VLOOKUP(AD73,'X3'!$B:$G,5,FALSE))))</f>
        <v xml:space="preserve"> </v>
      </c>
      <c r="AT73" s="128" t="str">
        <f ca="1">IF(ISERROR(((VLOOKUP(AD73,'X3'!$B:$AZ,42,FALSE))))=TRUE," ",(((VLOOKUP(AD73,'X3'!$B:$AZ,42,FALSE)))))</f>
        <v xml:space="preserve"> </v>
      </c>
      <c r="AU73" s="128" t="str">
        <f ca="1">IF(ISERROR(((VLOOKUP(AD73,'X3'!$B:$AZ,43,FALSE))))=TRUE," ",(((VLOOKUP(AD73,'X3'!$B:$AZ,43,FALSE)))))</f>
        <v xml:space="preserve"> </v>
      </c>
      <c r="AV73" s="128" t="str">
        <f ca="1">IF(ISERROR(((VLOOKUP(AD73,'X3'!$B:$AZ,15,FALSE))))=TRUE," ",(((VLOOKUP(AD73,'X3'!$B:$AZ,15,FALSE)))))</f>
        <v xml:space="preserve"> </v>
      </c>
      <c r="AW73" s="128" t="str">
        <f ca="1">IF(ISERROR(((VLOOKUP(AD73,'X3'!$B:$AZ,14,FALSE))))=TRUE," ",(((VLOOKUP(AD73,'X3'!$B:$AZ,14,FALSE)))))</f>
        <v xml:space="preserve"> </v>
      </c>
      <c r="AX73" s="128" t="str">
        <f ca="1">IF(ISERROR(((VLOOKUP(AD73,'X4'!$B:$AO,6,FALSE))/(VLOOKUP(AD73,'X4'!$B:$AO,7,FALSE))-1))=TRUE," ",(((VLOOKUP(AD73,'X4'!$B:$AO,6,FALSE))/(VLOOKUP(AD73,'X4'!$B:$AO,7,FALSE))-1)))</f>
        <v xml:space="preserve"> </v>
      </c>
      <c r="AY73" s="128" t="str">
        <f ca="1">IF(ISERROR((((VLOOKUP(AD73,'X4'!$B:$G,2,FALSE))-(VLOOKUP(AD73,'X4'!$B:$G,3,FALSE)))*100)/(VLOOKUP(AD73,'X4'!$B:$G,5,FALSE)))=TRUE," ",((((VLOOKUP(AD73,'X4'!$B:$G,2,FALSE))-(VLOOKUP(AD73,'X4'!$B:$G,3,FALSE)))*100)/(VLOOKUP(AD73,'X4'!$B:$G,5,FALSE))))</f>
        <v xml:space="preserve"> </v>
      </c>
      <c r="AZ73" s="128" t="str">
        <f ca="1">IF(ISERROR(((VLOOKUP(AD73,'X4'!$B:$AZ,42,FALSE))))=TRUE," ",(((VLOOKUP(AD73,'X4'!$B:$AZ,42,FALSE)))))</f>
        <v xml:space="preserve"> </v>
      </c>
      <c r="BA73" s="128" t="str">
        <f ca="1">IF(ISERROR(((VLOOKUP(AD73,'X4'!$B:$AZ,43,FALSE))))=TRUE," ",(((VLOOKUP(AD73,'X4'!$B:$AZ,43,FALSE)))))</f>
        <v xml:space="preserve"> </v>
      </c>
      <c r="BB73" s="128" t="str">
        <f ca="1">IF(ISERROR(((VLOOKUP(AD73,'X4'!$B:$AZ,15,FALSE))))=TRUE," ",(((VLOOKUP(AD73,'X4'!$B:$AZ,15,FALSE)))))</f>
        <v xml:space="preserve"> </v>
      </c>
      <c r="BC73" s="128" t="str">
        <f ca="1">IF(ISERROR(((VLOOKUP(AD73,'X4'!$B:$AZ,14,FALSE))))=TRUE," ",(((VLOOKUP(AD73,'X4'!$B:$AZ,14,FALSE)))))</f>
        <v xml:space="preserve"> </v>
      </c>
      <c r="BD73" s="128" t="str">
        <f ca="1">IF(ISERROR(((VLOOKUP(AD73,'X5'!$B:$AO,6,FALSE))/(VLOOKUP(AD73,'X5'!$B:$AO,7,FALSE))-1))=TRUE," ",(((VLOOKUP(AD73,'X5'!$B:$AO,6,FALSE))/(VLOOKUP(AD73,'X5'!$B:$AO,7,FALSE))-1)))</f>
        <v xml:space="preserve"> </v>
      </c>
      <c r="BE73" s="128" t="str">
        <f ca="1">IF(ISERROR((((VLOOKUP(AD73,'X5'!$B:$G,2,FALSE))-(VLOOKUP(AD73,'X5'!$B:$G,3,FALSE)))*100)/(VLOOKUP(AD73,'X5'!$B:$G,5,FALSE)))=TRUE," ",((((VLOOKUP(AD73,'X5'!$B:$G,2,FALSE))-(VLOOKUP(AD73,'X5'!$B:$G,3,FALSE)))*100)/(VLOOKUP(AD73,'X5'!$B:$G,5,FALSE))))</f>
        <v xml:space="preserve"> </v>
      </c>
      <c r="BF73" s="128" t="str">
        <f ca="1">IF(ISERROR(((VLOOKUP(AD73,'X5'!$B:$AZ,42,FALSE))))=TRUE," ",(((VLOOKUP(AD73,'X5'!$B:$AZ,42,FALSE)))))</f>
        <v xml:space="preserve"> </v>
      </c>
      <c r="BG73" s="128" t="str">
        <f ca="1">IF(ISERROR(((VLOOKUP(AD73,'X5'!$B:$AZ,43,FALSE))))=TRUE," ",(((VLOOKUP(AD73,'X5'!$B:$AZ,43,FALSE)))))</f>
        <v xml:space="preserve"> </v>
      </c>
      <c r="BH73" s="128" t="str">
        <f ca="1">IF(ISERROR(((VLOOKUP(AD73,'X5'!$B:$AZ,15,FALSE))))=TRUE," ",(((VLOOKUP(AD73,'X5'!$B:$AZ,15,FALSE)))))</f>
        <v xml:space="preserve"> </v>
      </c>
      <c r="BI73" s="128" t="str">
        <f ca="1">IF(ISERROR(((VLOOKUP(AD73,'X5'!$B:$AZ,14,FALSE))))=TRUE," ",(((VLOOKUP(AD73,'X5'!$B:$AZ,14,FALSE)))))</f>
        <v xml:space="preserve"> </v>
      </c>
      <c r="BJ73" s="128" t="str">
        <f ca="1">IF(ISERROR(((VLOOKUP(AD73,'X6'!$B:$AO,6,FALSE))/(VLOOKUP(AD73,'X6'!$B:$AO,7,FALSE))-1))=TRUE," ",(((VLOOKUP(AD73,'X6'!$B:$AO,6,FALSE))/(VLOOKUP(AD73,'X6'!$B:$AO,7,FALSE))-1)))</f>
        <v xml:space="preserve"> </v>
      </c>
      <c r="BK73" s="128" t="str">
        <f ca="1">IF(ISERROR((((VLOOKUP(AD73,'X6'!$B:$G,2,FALSE))-(VLOOKUP(AD73,'X6'!$B:$G,3,FALSE)))*100)/(VLOOKUP(AD73,'X6'!$B:$G,5,FALSE)))=TRUE," ",((((VLOOKUP(AD73,'X6'!$B:$G,2,FALSE))-(VLOOKUP(AD73,'X6'!$B:$G,3,FALSE)))*100)/(VLOOKUP(AD73,'X6'!$B:$G,5,FALSE))))</f>
        <v xml:space="preserve"> </v>
      </c>
      <c r="BL73" s="128" t="str">
        <f ca="1">IF(ISERROR(((VLOOKUP(AD73,'X6'!$B:$AZ,42,FALSE))))=TRUE," ",(((VLOOKUP(AD73,'X6'!$B:$AZ,42,FALSE)))))</f>
        <v xml:space="preserve"> </v>
      </c>
      <c r="BM73" s="128" t="str">
        <f ca="1">IF(ISERROR(((VLOOKUP(AD73,'X6'!$B:$AZ,43,FALSE))))=TRUE," ",(((VLOOKUP(AD73,'X6'!$B:$AZ,43,FALSE)))))</f>
        <v xml:space="preserve"> </v>
      </c>
      <c r="BN73" s="128" t="str">
        <f ca="1">IF(ISERROR(((VLOOKUP(AD73,'X6'!$B:$AZ,15,FALSE))))=TRUE," ",(((VLOOKUP(AD73,'X6'!$B:$AZ,15,FALSE)))))</f>
        <v xml:space="preserve"> </v>
      </c>
      <c r="BO73" s="128" t="str">
        <f ca="1">IF(ISERROR(((VLOOKUP(AD73,'X6'!$B:$AZ,14,FALSE))))=TRUE," ",(((VLOOKUP(AD73,'X6'!$B:$AZ,14,FALSE)))))</f>
        <v xml:space="preserve"> </v>
      </c>
    </row>
    <row r="74" spans="1:67" ht="14.1" customHeight="1" x14ac:dyDescent="0.2">
      <c r="A74" s="180">
        <f t="shared" si="18"/>
        <v>27</v>
      </c>
      <c r="B74" s="137" t="str">
        <f>IF($U$16=1,(VLOOKUP(A74,$AC$44:$AH$80,2,FALSE)),IF((IF($X$1=1,'X1'!B33,(IF($X$1=2,'X2'!B33,(IF($X$1=3,'X3'!B33,(IF($X$1=4,'X4'!B33,(IF($X$1=5,'X5'!B33,'X6'!B33))))))))))="","",(IF($X$1=1,'X1'!B33,(IF($X$1=2,'X2'!B33,(IF($X$1=3,'X3'!B33,(IF($X$1=4,'X4'!B33,(IF($X$1=5,'X5'!B33,'X6'!B33))))))))))))</f>
        <v/>
      </c>
      <c r="C74" s="137" t="str">
        <f>IF(ISERROR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=TRUE," ",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)</f>
        <v xml:space="preserve"> </v>
      </c>
      <c r="D74" s="137" t="str">
        <f>IF(ISERROR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=TRUE," ",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)</f>
        <v xml:space="preserve"> </v>
      </c>
      <c r="E74" s="138" t="str">
        <f>IF(ISERROR(((IF($X$1=1,(VLOOKUP(B74,'X1'!$B:$AP,7,FALSE)),(IF($X$1=2,(VLOOKUP(B74,'X2'!$B:$AP,7,FALSE)),(IF($X$1=3,(VLOOKUP(B74,'X3'!$B:$AP,7,FALSE)),(IF($X$1=4,(VLOOKUP(B74,'X4'!$B:$AP,7,FALSE)),(IF($X$1=5,(VLOOKUP(B74,'X5'!$B:$AP,7,FALSE)),(VLOOKUP(B74,'X6'!$B:$AP,7,FALSE))))))))))))))=TRUE," ",(((IF($X$1=1,(VLOOKUP(B74,'X1'!$B:$AP,7,FALSE)),(IF($X$1=2,(VLOOKUP(B74,'X2'!$B:$AP,7,FALSE)),(IF($X$1=3,(VLOOKUP(B74,'X3'!$B:$AP,7,FALSE)),(IF($X$1=4,(VLOOKUP(B74,'X4'!$B:$AP,7,FALSE)),(IF($X$1=5,(VLOOKUP(B74,'X5'!$B:$AP,7,FALSE)),(VLOOKUP(B74,'X6'!$B:$AP,7,FALSE)))))))))))))))</f>
        <v xml:space="preserve"> </v>
      </c>
      <c r="F74" s="138" t="str">
        <f>IF(ISERROR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=TRUE," ",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)</f>
        <v xml:space="preserve"> </v>
      </c>
      <c r="G74" s="138" t="str">
        <f>IF(ISERROR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=TRUE," ",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)</f>
        <v xml:space="preserve"> </v>
      </c>
      <c r="H74" s="138" t="str">
        <f>IF(ISERROR((IF($X$1=1,(VLOOKUP(B74,'X1'!$B:$AZ,8,FALSE)),(IF($X$1=2,(VLOOKUP(B74,'X2'!$B:$AZ,8,FALSE)),(IF($X$1=3,(VLOOKUP(B74,'X3'!$B:$AZ,8,FALSE)),(IF($X$1=4,(VLOOKUP(B74,'X4'!$B:$AZ,8,FALSE)),(IF($X$1=5,(VLOOKUP(B74,'X5'!$B:$AZ,8,FALSE)),(VLOOKUP(B74,'X6'!$B:$AZ,8,FALSE)))))))))))))=TRUE," ",((IF($X$1=1,(VLOOKUP(B74,'X1'!$B:$AZ,8,FALSE)),(IF($X$1=2,(VLOOKUP(B74,'X2'!$B:$AZ,8,FALSE)),(IF($X$1=3,(VLOOKUP(B74,'X3'!$B:$AZ,8,FALSE)),(IF($X$1=4,(VLOOKUP(B74,'X4'!$B:$AZ,8,FALSE)),(IF($X$1=5,(VLOOKUP(B74,'X5'!$B:$AZ,8,FALSE)),(VLOOKUP(B74,'X6'!$B:$AZ,8,FALSE))))))))))))))</f>
        <v xml:space="preserve"> </v>
      </c>
      <c r="I74" s="139" t="str">
        <f>IF(ISERROR((IF($X$1=1,(VLOOKUP(B74,'X1'!$B:$AZ,2,FALSE)),(IF($X$1=2,(VLOOKUP(B74,'X2'!$B:$AZ,2,FALSE)),(IF($X$1=3,(VLOOKUP(B74,'X3'!$B:$AZ,2,FALSE)),(IF($X$1=4,(VLOOKUP(B74,'X4'!$B:$AZ,2,FALSE)),(IF($X$1=5,(VLOOKUP(B74,'X5'!$B:$AZ,2,FALSE)),(VLOOKUP(B74,'X6'!$B:$AZ,2,FALSE)))))))))))))=TRUE," ",((IF($X$1=1,(VLOOKUP(B74,'X1'!$B:$AZ,2,FALSE)),(IF($X$1=2,(VLOOKUP(B74,'X2'!$B:$AZ,2,FALSE)),(IF($X$1=3,(VLOOKUP(B74,'X3'!$B:$AZ,2,FALSE)),(IF($X$1=4,(VLOOKUP(B74,'X4'!$B:$AZ,2,FALSE)),(IF($X$1=5,(VLOOKUP(B74,'X5'!$B:$AZ,2,FALSE)),(VLOOKUP(B74,'X6'!$B:$AZ,2,FALSE))))))))))))))</f>
        <v xml:space="preserve"> </v>
      </c>
      <c r="J74" s="139" t="str">
        <f>IF(ISERROR((IF($X$1=1,(VLOOKUP(B74,'X1'!$B:$AZ,3,FALSE)),(IF($X$1=2,(VLOOKUP(B74,'X2'!$B:$AZ,3,FALSE)),(IF($X$1=3,(VLOOKUP(B74,'X3'!$B:$AZ,3,FALSE)),(IF($X$1=4,(VLOOKUP(B74,'X4'!$B:$AZ,3,FALSE)),(IF($X$1=5,(VLOOKUP(B74,'X5'!$B:$AZ,3,FALSE)),(VLOOKUP(B74,'X6'!$B:$AZ,3,FALSE)))))))))))))=TRUE," ",((IF($X$1=1,(VLOOKUP(B74,'X1'!$B:$AZ,3,FALSE)),(IF($X$1=2,(VLOOKUP(B74,'X2'!$B:$AZ,3,FALSE)),(IF($X$1=3,(VLOOKUP(B74,'X3'!$B:$AZ,3,FALSE)),(IF($X$1=4,(VLOOKUP(B74,'X4'!$B:$AZ,3,FALSE)),(IF($X$1=5,(VLOOKUP(B74,'X5'!$B:$AZ,3,FALSE)),(VLOOKUP(B74,'X6'!$B:$AZ,3,FALSE))))))))))))))</f>
        <v xml:space="preserve"> </v>
      </c>
      <c r="K74" s="139" t="str">
        <f>IF(ISERROR((IF($X$1=1,(VLOOKUP(B74,'X1'!$B:$AZ,5,FALSE)),(IF($X$1=2,(VLOOKUP(B74,'X2'!$B:$AZ,5,FALSE)),(IF($X$1=3,(VLOOKUP(B74,'X3'!$B:$AZ,5,FALSE)),(IF($X$1=4,(VLOOKUP(B74,'X4'!$B:$AZ,5,FALSE)),(IF($X$1=5,(VLOOKUP(B74,'X5'!$B:$AZ,5,FALSE)),(VLOOKUP(B74,'X6'!$B:$AZ,5,FALSE)))))))))))))=TRUE," ",((IF($X$1=1,(VLOOKUP(B74,'X1'!$B:$AZ,5,FALSE)),(IF($X$1=2,(VLOOKUP(B74,'X2'!$B:$AZ,5,FALSE)),(IF($X$1=3,(VLOOKUP(B74,'X3'!$B:$AZ,5,FALSE)),(IF($X$1=4,(VLOOKUP(B74,'X4'!$B:$AZ,5,FALSE)),(IF($X$1=5,(VLOOKUP(B74,'X5'!$B:$AZ,5,FALSE)),(VLOOKUP(B74,'X6'!$B:$AZ,5,FALSE))))))))))))))</f>
        <v xml:space="preserve"> </v>
      </c>
      <c r="L74" s="140" t="str">
        <f>IF(ISERROR((IF($X$1=1,(VLOOKUP(B74,'X1'!$B:$AZ,9,FALSE)),(IF($X$1=2,(VLOOKUP(B74,'X2'!$B:$AZ,9,FALSE)),(IF($X$1=3,(VLOOKUP(B74,'X3'!$B:$AZ,9,FALSE)),(IF($X$1=4,(VLOOKUP(B74,'X4'!$B:$AZ,9,FALSE)),(IF($X$1=5,(VLOOKUP(B74,'X5'!$B:$AZ,9,FALSE)),(VLOOKUP(B74,'X6'!$B:$AZ,9,FALSE)))))))))))))=TRUE," ",((IF($X$1=1,(VLOOKUP(B74,'X1'!$B:$AZ,9,FALSE)),(IF($X$1=2,(VLOOKUP(B74,'X2'!$B:$AZ,9,FALSE)),(IF($X$1=3,(VLOOKUP(B74,'X3'!$B:$AZ,9,FALSE)),(IF($X$1=4,(VLOOKUP(B74,'X4'!$B:$AZ,9,FALSE)),(IF($X$1=5,(VLOOKUP(B74,'X5'!$B:$AZ,9,FALSE)),(VLOOKUP(B74,'X6'!$B:$AZ,9,FALSE))))))))))))))</f>
        <v xml:space="preserve"> </v>
      </c>
      <c r="M74" s="140" t="str">
        <f>IF(ISERROR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=TRUE," ",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)</f>
        <v xml:space="preserve"> </v>
      </c>
      <c r="N74" s="141" t="str">
        <f>IF(ISERROR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=TRUE," ",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)</f>
        <v xml:space="preserve"> </v>
      </c>
      <c r="O74" s="140" t="str">
        <f>IF(ISERROR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=TRUE," ",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)</f>
        <v xml:space="preserve"> </v>
      </c>
      <c r="P74" s="140" t="str">
        <f>IF(ISERROR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=TRUE," ",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)</f>
        <v xml:space="preserve"> </v>
      </c>
      <c r="Q74" s="141" t="str">
        <f>IF(ISERROR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=TRUE," ",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)</f>
        <v xml:space="preserve"> </v>
      </c>
      <c r="R74" s="141" t="str">
        <f>IF(ISERROR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=TRUE," ",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)</f>
        <v xml:space="preserve"> </v>
      </c>
      <c r="S74" s="141" t="str">
        <f>IF(ISERROR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=TRUE," ",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)</f>
        <v xml:space="preserve"> </v>
      </c>
      <c r="V74" s="46"/>
      <c r="W74" s="46">
        <f t="shared" si="15"/>
        <v>31</v>
      </c>
      <c r="X74" s="46"/>
      <c r="Y74" s="149">
        <f t="shared" si="19"/>
        <v>9.1707308011336117</v>
      </c>
      <c r="Z74" s="152" t="s">
        <v>162</v>
      </c>
      <c r="AB74" s="42">
        <f t="shared" si="13"/>
        <v>2</v>
      </c>
      <c r="AC74" s="42">
        <f t="shared" si="17"/>
        <v>30</v>
      </c>
      <c r="AD74" s="126" t="str">
        <f>(IF((OR($AD$44=$AC$26,$AD$44=$AC$32,$AD$44=$AC$14,$AD$44=$AC$20,$AD$44=$AC$2,$AD$44=$AC$8))=TRUE,(Alf!F34),IF((OR($AD$44=$AC$27,$AD$44=$AC$33,$AD$44=$AC$15,$AD$44=$AC$21,$AD$44=$AC$3,$AD$44=$AC$9))=TRUE,(Alf!F74),IF(OR($AD$44=$AC$28,$AD$44=$AC$34,$AD$44=$AC$16,$AD$44=$AC$22,$AD$44=$AC$4,$AD$44=$AC$10)=TRUE,(Alf!F113),IF((OR($AD$44=$AC$29,$AD$44=$AC$35,$AD$44=$AC$17,$AD$44=$AC$23,$AD$44=$AC$5,$AD$44=$AC$11))=TRUE,(Alf!F151),IF((OR($AD$44=$AC$30,$AD$44=$AC$36,$AD$44=$AC$18,$AD$44=$AC$24,$AD$44=$AC$6,$AD$44=$AC$12))=TRUE,(Alf!F189),IF((OR($AD$44=$AC$31,$AD$44=$AC$37,$AD$44=$AC$19,$AD$44=$AC$25,$AD$44=$AC$7,$AD$44=$AC$13))=TRUE,(Alf!F228),"B")))))))</f>
        <v/>
      </c>
      <c r="AE74" s="127" t="str">
        <f t="shared" si="14"/>
        <v xml:space="preserve"> </v>
      </c>
      <c r="AF74" s="128" t="str">
        <f>IF(ISERROR(((VLOOKUP(AD74,'X1'!$B:$AO,6,FALSE))/(VLOOKUP(AD74,'X1'!$B:$AO,7,FALSE))-1))=TRUE," ",(((VLOOKUP(AD74,'X1'!$B:$AO,6,FALSE))/(VLOOKUP(AD74,'X1'!$B:$AO,7,FALSE))-1)))</f>
        <v xml:space="preserve"> </v>
      </c>
      <c r="AG74" s="128" t="str">
        <f>IF(ISERROR((((VLOOKUP(AD74,'X1'!$B:$G,2,FALSE))-(VLOOKUP(AD74,'X1'!$B:$G,3,FALSE)))*100)/(VLOOKUP(AD74,'X1'!$B:$G,5,FALSE)))=TRUE," ",((((VLOOKUP(AD74,'X1'!$B:$G,2,FALSE))-(VLOOKUP(AD74,'X1'!$B:$G,3,FALSE)))*100)/(VLOOKUP(AD74,'X1'!$B:$G,5,FALSE))))</f>
        <v xml:space="preserve"> </v>
      </c>
      <c r="AH74" s="128" t="str">
        <f>IF(ISERROR(((VLOOKUP(AD74,'X1'!$B:$AZ,42,FALSE))))=TRUE," ",(((VLOOKUP(AD74,'X1'!$B:$AZ,42,FALSE)))))</f>
        <v xml:space="preserve"> </v>
      </c>
      <c r="AI74" s="128" t="str">
        <f>IF(ISERROR(((VLOOKUP(AD74,'X1'!$B:$AZ,43,FALSE))))=TRUE," ",(((VLOOKUP(AD74,'X1'!$B:$AZ,43,FALSE)))))</f>
        <v xml:space="preserve"> </v>
      </c>
      <c r="AJ74" s="128" t="str">
        <f>IF(ISERROR(((VLOOKUP(AD74,'X1'!$B:$AZ,15,FALSE))))=TRUE," ",(((VLOOKUP(AD74,'X1'!$B:$AZ,15,FALSE)))))</f>
        <v xml:space="preserve"> </v>
      </c>
      <c r="AK74" s="128" t="str">
        <f>IF(ISERROR(((VLOOKUP(AD74,'X1'!$B:$AZ,14,FALSE))))=TRUE," ",(((VLOOKUP(AD74,'X1'!$B:$AZ,14,FALSE)))))</f>
        <v xml:space="preserve"> </v>
      </c>
      <c r="AL74" s="128" t="str">
        <f ca="1">IF(ISERROR(((VLOOKUP(AD74,'X2'!$B:$AO,6,FALSE))/(VLOOKUP(AD74,'X2'!$B:$AO,7,FALSE))-1))=TRUE," ",(((VLOOKUP(AD74,'X2'!$B:$AO,6,FALSE))/(VLOOKUP(AD74,'X2'!$B:$AO,7,FALSE))-1)))</f>
        <v xml:space="preserve"> </v>
      </c>
      <c r="AM74" s="128" t="str">
        <f ca="1">IF(ISERROR((((VLOOKUP(AD74,'X2'!$B:$G,2,FALSE))-(VLOOKUP(AD74,'X2'!$B:$G,3,FALSE)))*100)/(VLOOKUP(AD74,'X2'!$B:$G,5,FALSE)))=TRUE," ",((((VLOOKUP(AD74,'X2'!$B:$G,2,FALSE))-(VLOOKUP(AD74,'X2'!$B:$G,3,FALSE)))*100)/(VLOOKUP(AD74,'X2'!$B:$G,5,FALSE))))</f>
        <v xml:space="preserve"> </v>
      </c>
      <c r="AN74" s="128" t="str">
        <f ca="1">IF(ISERROR(((VLOOKUP(AD74,'X2'!$B:$AZ,42,FALSE))))=TRUE," ",(((VLOOKUP(AD74,'X2'!$B:$AZ,42,FALSE)))))</f>
        <v xml:space="preserve"> </v>
      </c>
      <c r="AO74" s="128" t="str">
        <f ca="1">IF(ISERROR(((VLOOKUP(AD74,'X2'!$B:$AZ,43,FALSE))))=TRUE," ",(((VLOOKUP(AD74,'X2'!$B:$AZ,43,FALSE)))))</f>
        <v xml:space="preserve"> </v>
      </c>
      <c r="AP74" s="128" t="str">
        <f ca="1">IF(ISERROR(((VLOOKUP(AD74,'X2'!$B:$AZ,15,FALSE))))=TRUE," ",(((VLOOKUP(AD74,'X2'!$B:$AZ,15,FALSE)))))</f>
        <v xml:space="preserve"> </v>
      </c>
      <c r="AQ74" s="128" t="str">
        <f ca="1">IF(ISERROR(((VLOOKUP(AD74,'X2'!$B:$AZ,14,FALSE))))=TRUE," ",(((VLOOKUP(AD74,'X2'!$B:$AZ,14,FALSE)))))</f>
        <v xml:space="preserve"> </v>
      </c>
      <c r="AR74" s="128" t="str">
        <f ca="1">IF(ISERROR(((VLOOKUP(AD74,'X3'!$B:$AO,6,FALSE))/(VLOOKUP(AD74,'X3'!$B:$AO,7,FALSE))-1))=TRUE," ",(((VLOOKUP(AD74,'X3'!$B:$AO,6,FALSE))/(VLOOKUP(AD74,'X3'!$B:$AO,7,FALSE))-1)))</f>
        <v xml:space="preserve"> </v>
      </c>
      <c r="AS74" s="128" t="str">
        <f ca="1">IF(ISERROR((((VLOOKUP(AD74,'X3'!$B:$G,2,FALSE))-(VLOOKUP(AD74,'X3'!$B:$G,3,FALSE)))*100)/(VLOOKUP(AD74,'X3'!$B:$G,5,FALSE)))=TRUE," ",((((VLOOKUP(AD74,'X3'!$B:$G,2,FALSE))-(VLOOKUP(AD74,'X3'!$B:$G,3,FALSE)))*100)/(VLOOKUP(AD74,'X3'!$B:$G,5,FALSE))))</f>
        <v xml:space="preserve"> </v>
      </c>
      <c r="AT74" s="128" t="str">
        <f ca="1">IF(ISERROR(((VLOOKUP(AD74,'X3'!$B:$AZ,42,FALSE))))=TRUE," ",(((VLOOKUP(AD74,'X3'!$B:$AZ,42,FALSE)))))</f>
        <v xml:space="preserve"> </v>
      </c>
      <c r="AU74" s="128" t="str">
        <f ca="1">IF(ISERROR(((VLOOKUP(AD74,'X3'!$B:$AZ,43,FALSE))))=TRUE," ",(((VLOOKUP(AD74,'X3'!$B:$AZ,43,FALSE)))))</f>
        <v xml:space="preserve"> </v>
      </c>
      <c r="AV74" s="128" t="str">
        <f ca="1">IF(ISERROR(((VLOOKUP(AD74,'X3'!$B:$AZ,15,FALSE))))=TRUE," ",(((VLOOKUP(AD74,'X3'!$B:$AZ,15,FALSE)))))</f>
        <v xml:space="preserve"> </v>
      </c>
      <c r="AW74" s="128" t="str">
        <f ca="1">IF(ISERROR(((VLOOKUP(AD74,'X3'!$B:$AZ,14,FALSE))))=TRUE," ",(((VLOOKUP(AD74,'X3'!$B:$AZ,14,FALSE)))))</f>
        <v xml:space="preserve"> </v>
      </c>
      <c r="AX74" s="128" t="str">
        <f ca="1">IF(ISERROR(((VLOOKUP(AD74,'X4'!$B:$AO,6,FALSE))/(VLOOKUP(AD74,'X4'!$B:$AO,7,FALSE))-1))=TRUE," ",(((VLOOKUP(AD74,'X4'!$B:$AO,6,FALSE))/(VLOOKUP(AD74,'X4'!$B:$AO,7,FALSE))-1)))</f>
        <v xml:space="preserve"> </v>
      </c>
      <c r="AY74" s="128" t="str">
        <f ca="1">IF(ISERROR((((VLOOKUP(AD74,'X4'!$B:$G,2,FALSE))-(VLOOKUP(AD74,'X4'!$B:$G,3,FALSE)))*100)/(VLOOKUP(AD74,'X4'!$B:$G,5,FALSE)))=TRUE," ",((((VLOOKUP(AD74,'X4'!$B:$G,2,FALSE))-(VLOOKUP(AD74,'X4'!$B:$G,3,FALSE)))*100)/(VLOOKUP(AD74,'X4'!$B:$G,5,FALSE))))</f>
        <v xml:space="preserve"> </v>
      </c>
      <c r="AZ74" s="128" t="str">
        <f ca="1">IF(ISERROR(((VLOOKUP(AD74,'X4'!$B:$AZ,42,FALSE))))=TRUE," ",(((VLOOKUP(AD74,'X4'!$B:$AZ,42,FALSE)))))</f>
        <v xml:space="preserve"> </v>
      </c>
      <c r="BA74" s="128" t="str">
        <f ca="1">IF(ISERROR(((VLOOKUP(AD74,'X4'!$B:$AZ,43,FALSE))))=TRUE," ",(((VLOOKUP(AD74,'X4'!$B:$AZ,43,FALSE)))))</f>
        <v xml:space="preserve"> </v>
      </c>
      <c r="BB74" s="128" t="str">
        <f ca="1">IF(ISERROR(((VLOOKUP(AD74,'X4'!$B:$AZ,15,FALSE))))=TRUE," ",(((VLOOKUP(AD74,'X4'!$B:$AZ,15,FALSE)))))</f>
        <v xml:space="preserve"> </v>
      </c>
      <c r="BC74" s="128" t="str">
        <f ca="1">IF(ISERROR(((VLOOKUP(AD74,'X4'!$B:$AZ,14,FALSE))))=TRUE," ",(((VLOOKUP(AD74,'X4'!$B:$AZ,14,FALSE)))))</f>
        <v xml:space="preserve"> </v>
      </c>
      <c r="BD74" s="128" t="str">
        <f ca="1">IF(ISERROR(((VLOOKUP(AD74,'X5'!$B:$AO,6,FALSE))/(VLOOKUP(AD74,'X5'!$B:$AO,7,FALSE))-1))=TRUE," ",(((VLOOKUP(AD74,'X5'!$B:$AO,6,FALSE))/(VLOOKUP(AD74,'X5'!$B:$AO,7,FALSE))-1)))</f>
        <v xml:space="preserve"> </v>
      </c>
      <c r="BE74" s="128" t="str">
        <f ca="1">IF(ISERROR((((VLOOKUP(AD74,'X5'!$B:$G,2,FALSE))-(VLOOKUP(AD74,'X5'!$B:$G,3,FALSE)))*100)/(VLOOKUP(AD74,'X5'!$B:$G,5,FALSE)))=TRUE," ",((((VLOOKUP(AD74,'X5'!$B:$G,2,FALSE))-(VLOOKUP(AD74,'X5'!$B:$G,3,FALSE)))*100)/(VLOOKUP(AD74,'X5'!$B:$G,5,FALSE))))</f>
        <v xml:space="preserve"> </v>
      </c>
      <c r="BF74" s="128" t="str">
        <f ca="1">IF(ISERROR(((VLOOKUP(AD74,'X5'!$B:$AZ,42,FALSE))))=TRUE," ",(((VLOOKUP(AD74,'X5'!$B:$AZ,42,FALSE)))))</f>
        <v xml:space="preserve"> </v>
      </c>
      <c r="BG74" s="128" t="str">
        <f ca="1">IF(ISERROR(((VLOOKUP(AD74,'X5'!$B:$AZ,43,FALSE))))=TRUE," ",(((VLOOKUP(AD74,'X5'!$B:$AZ,43,FALSE)))))</f>
        <v xml:space="preserve"> </v>
      </c>
      <c r="BH74" s="128" t="str">
        <f ca="1">IF(ISERROR(((VLOOKUP(AD74,'X5'!$B:$AZ,15,FALSE))))=TRUE," ",(((VLOOKUP(AD74,'X5'!$B:$AZ,15,FALSE)))))</f>
        <v xml:space="preserve"> </v>
      </c>
      <c r="BI74" s="128" t="str">
        <f ca="1">IF(ISERROR(((VLOOKUP(AD74,'X5'!$B:$AZ,14,FALSE))))=TRUE," ",(((VLOOKUP(AD74,'X5'!$B:$AZ,14,FALSE)))))</f>
        <v xml:space="preserve"> </v>
      </c>
      <c r="BJ74" s="128" t="str">
        <f ca="1">IF(ISERROR(((VLOOKUP(AD74,'X6'!$B:$AO,6,FALSE))/(VLOOKUP(AD74,'X6'!$B:$AO,7,FALSE))-1))=TRUE," ",(((VLOOKUP(AD74,'X6'!$B:$AO,6,FALSE))/(VLOOKUP(AD74,'X6'!$B:$AO,7,FALSE))-1)))</f>
        <v xml:space="preserve"> </v>
      </c>
      <c r="BK74" s="128" t="str">
        <f ca="1">IF(ISERROR((((VLOOKUP(AD74,'X6'!$B:$G,2,FALSE))-(VLOOKUP(AD74,'X6'!$B:$G,3,FALSE)))*100)/(VLOOKUP(AD74,'X6'!$B:$G,5,FALSE)))=TRUE," ",((((VLOOKUP(AD74,'X6'!$B:$G,2,FALSE))-(VLOOKUP(AD74,'X6'!$B:$G,3,FALSE)))*100)/(VLOOKUP(AD74,'X6'!$B:$G,5,FALSE))))</f>
        <v xml:space="preserve"> </v>
      </c>
      <c r="BL74" s="128" t="str">
        <f ca="1">IF(ISERROR(((VLOOKUP(AD74,'X6'!$B:$AZ,42,FALSE))))=TRUE," ",(((VLOOKUP(AD74,'X6'!$B:$AZ,42,FALSE)))))</f>
        <v xml:space="preserve"> </v>
      </c>
      <c r="BM74" s="128" t="str">
        <f ca="1">IF(ISERROR(((VLOOKUP(AD74,'X6'!$B:$AZ,43,FALSE))))=TRUE," ",(((VLOOKUP(AD74,'X6'!$B:$AZ,43,FALSE)))))</f>
        <v xml:space="preserve"> </v>
      </c>
      <c r="BN74" s="128" t="str">
        <f ca="1">IF(ISERROR(((VLOOKUP(AD74,'X6'!$B:$AZ,15,FALSE))))=TRUE," ",(((VLOOKUP(AD74,'X6'!$B:$AZ,15,FALSE)))))</f>
        <v xml:space="preserve"> </v>
      </c>
      <c r="BO74" s="128" t="str">
        <f ca="1">IF(ISERROR(((VLOOKUP(AD74,'X6'!$B:$AZ,14,FALSE))))=TRUE," ",(((VLOOKUP(AD74,'X6'!$B:$AZ,14,FALSE)))))</f>
        <v xml:space="preserve"> </v>
      </c>
    </row>
    <row r="75" spans="1:67" ht="14.1" customHeight="1" x14ac:dyDescent="0.2">
      <c r="A75" s="180">
        <f t="shared" si="18"/>
        <v>28</v>
      </c>
      <c r="B75" s="137" t="str">
        <f>IF($U$16=1,(VLOOKUP(A75,$AC$44:$AH$80,2,FALSE)),IF((IF($X$1=1,'X1'!B34,(IF($X$1=2,'X2'!B34,(IF($X$1=3,'X3'!B34,(IF($X$1=4,'X4'!B34,(IF($X$1=5,'X5'!B34,'X6'!B34))))))))))="","",(IF($X$1=1,'X1'!B34,(IF($X$1=2,'X2'!B34,(IF($X$1=3,'X3'!B34,(IF($X$1=4,'X4'!B34,(IF($X$1=5,'X5'!B34,'X6'!B34))))))))))))</f>
        <v/>
      </c>
      <c r="C75" s="137" t="str">
        <f>IF(ISERROR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=TRUE," ",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)</f>
        <v xml:space="preserve"> </v>
      </c>
      <c r="D75" s="137" t="str">
        <f>IF(ISERROR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=TRUE," ",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)</f>
        <v xml:space="preserve"> </v>
      </c>
      <c r="E75" s="138" t="str">
        <f>IF(ISERROR(((IF($X$1=1,(VLOOKUP(B75,'X1'!$B:$AP,7,FALSE)),(IF($X$1=2,(VLOOKUP(B75,'X2'!$B:$AP,7,FALSE)),(IF($X$1=3,(VLOOKUP(B75,'X3'!$B:$AP,7,FALSE)),(IF($X$1=4,(VLOOKUP(B75,'X4'!$B:$AP,7,FALSE)),(IF($X$1=5,(VLOOKUP(B75,'X5'!$B:$AP,7,FALSE)),(VLOOKUP(B75,'X6'!$B:$AP,7,FALSE))))))))))))))=TRUE," ",(((IF($X$1=1,(VLOOKUP(B75,'X1'!$B:$AP,7,FALSE)),(IF($X$1=2,(VLOOKUP(B75,'X2'!$B:$AP,7,FALSE)),(IF($X$1=3,(VLOOKUP(B75,'X3'!$B:$AP,7,FALSE)),(IF($X$1=4,(VLOOKUP(B75,'X4'!$B:$AP,7,FALSE)),(IF($X$1=5,(VLOOKUP(B75,'X5'!$B:$AP,7,FALSE)),(VLOOKUP(B75,'X6'!$B:$AP,7,FALSE)))))))))))))))</f>
        <v xml:space="preserve"> </v>
      </c>
      <c r="F75" s="138" t="str">
        <f>IF(ISERROR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=TRUE," ",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)</f>
        <v xml:space="preserve"> </v>
      </c>
      <c r="G75" s="138" t="str">
        <f>IF(ISERROR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=TRUE," ",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)</f>
        <v xml:space="preserve"> </v>
      </c>
      <c r="H75" s="138" t="str">
        <f>IF(ISERROR((IF($X$1=1,(VLOOKUP(B75,'X1'!$B:$AZ,8,FALSE)),(IF($X$1=2,(VLOOKUP(B75,'X2'!$B:$AZ,8,FALSE)),(IF($X$1=3,(VLOOKUP(B75,'X3'!$B:$AZ,8,FALSE)),(IF($X$1=4,(VLOOKUP(B75,'X4'!$B:$AZ,8,FALSE)),(IF($X$1=5,(VLOOKUP(B75,'X5'!$B:$AZ,8,FALSE)),(VLOOKUP(B75,'X6'!$B:$AZ,8,FALSE)))))))))))))=TRUE," ",((IF($X$1=1,(VLOOKUP(B75,'X1'!$B:$AZ,8,FALSE)),(IF($X$1=2,(VLOOKUP(B75,'X2'!$B:$AZ,8,FALSE)),(IF($X$1=3,(VLOOKUP(B75,'X3'!$B:$AZ,8,FALSE)),(IF($X$1=4,(VLOOKUP(B75,'X4'!$B:$AZ,8,FALSE)),(IF($X$1=5,(VLOOKUP(B75,'X5'!$B:$AZ,8,FALSE)),(VLOOKUP(B75,'X6'!$B:$AZ,8,FALSE))))))))))))))</f>
        <v xml:space="preserve"> </v>
      </c>
      <c r="I75" s="139" t="str">
        <f>IF(ISERROR((IF($X$1=1,(VLOOKUP(B75,'X1'!$B:$AZ,2,FALSE)),(IF($X$1=2,(VLOOKUP(B75,'X2'!$B:$AZ,2,FALSE)),(IF($X$1=3,(VLOOKUP(B75,'X3'!$B:$AZ,2,FALSE)),(IF($X$1=4,(VLOOKUP(B75,'X4'!$B:$AZ,2,FALSE)),(IF($X$1=5,(VLOOKUP(B75,'X5'!$B:$AZ,2,FALSE)),(VLOOKUP(B75,'X6'!$B:$AZ,2,FALSE)))))))))))))=TRUE," ",((IF($X$1=1,(VLOOKUP(B75,'X1'!$B:$AZ,2,FALSE)),(IF($X$1=2,(VLOOKUP(B75,'X2'!$B:$AZ,2,FALSE)),(IF($X$1=3,(VLOOKUP(B75,'X3'!$B:$AZ,2,FALSE)),(IF($X$1=4,(VLOOKUP(B75,'X4'!$B:$AZ,2,FALSE)),(IF($X$1=5,(VLOOKUP(B75,'X5'!$B:$AZ,2,FALSE)),(VLOOKUP(B75,'X6'!$B:$AZ,2,FALSE))))))))))))))</f>
        <v xml:space="preserve"> </v>
      </c>
      <c r="J75" s="139" t="str">
        <f>IF(ISERROR((IF($X$1=1,(VLOOKUP(B75,'X1'!$B:$AZ,3,FALSE)),(IF($X$1=2,(VLOOKUP(B75,'X2'!$B:$AZ,3,FALSE)),(IF($X$1=3,(VLOOKUP(B75,'X3'!$B:$AZ,3,FALSE)),(IF($X$1=4,(VLOOKUP(B75,'X4'!$B:$AZ,3,FALSE)),(IF($X$1=5,(VLOOKUP(B75,'X5'!$B:$AZ,3,FALSE)),(VLOOKUP(B75,'X6'!$B:$AZ,3,FALSE)))))))))))))=TRUE," ",((IF($X$1=1,(VLOOKUP(B75,'X1'!$B:$AZ,3,FALSE)),(IF($X$1=2,(VLOOKUP(B75,'X2'!$B:$AZ,3,FALSE)),(IF($X$1=3,(VLOOKUP(B75,'X3'!$B:$AZ,3,FALSE)),(IF($X$1=4,(VLOOKUP(B75,'X4'!$B:$AZ,3,FALSE)),(IF($X$1=5,(VLOOKUP(B75,'X5'!$B:$AZ,3,FALSE)),(VLOOKUP(B75,'X6'!$B:$AZ,3,FALSE))))))))))))))</f>
        <v xml:space="preserve"> </v>
      </c>
      <c r="K75" s="139" t="str">
        <f>IF(ISERROR((IF($X$1=1,(VLOOKUP(B75,'X1'!$B:$AZ,5,FALSE)),(IF($X$1=2,(VLOOKUP(B75,'X2'!$B:$AZ,5,FALSE)),(IF($X$1=3,(VLOOKUP(B75,'X3'!$B:$AZ,5,FALSE)),(IF($X$1=4,(VLOOKUP(B75,'X4'!$B:$AZ,5,FALSE)),(IF($X$1=5,(VLOOKUP(B75,'X5'!$B:$AZ,5,FALSE)),(VLOOKUP(B75,'X6'!$B:$AZ,5,FALSE)))))))))))))=TRUE," ",((IF($X$1=1,(VLOOKUP(B75,'X1'!$B:$AZ,5,FALSE)),(IF($X$1=2,(VLOOKUP(B75,'X2'!$B:$AZ,5,FALSE)),(IF($X$1=3,(VLOOKUP(B75,'X3'!$B:$AZ,5,FALSE)),(IF($X$1=4,(VLOOKUP(B75,'X4'!$B:$AZ,5,FALSE)),(IF($X$1=5,(VLOOKUP(B75,'X5'!$B:$AZ,5,FALSE)),(VLOOKUP(B75,'X6'!$B:$AZ,5,FALSE))))))))))))))</f>
        <v xml:space="preserve"> </v>
      </c>
      <c r="L75" s="140" t="str">
        <f>IF(ISERROR((IF($X$1=1,(VLOOKUP(B75,'X1'!$B:$AZ,9,FALSE)),(IF($X$1=2,(VLOOKUP(B75,'X2'!$B:$AZ,9,FALSE)),(IF($X$1=3,(VLOOKUP(B75,'X3'!$B:$AZ,9,FALSE)),(IF($X$1=4,(VLOOKUP(B75,'X4'!$B:$AZ,9,FALSE)),(IF($X$1=5,(VLOOKUP(B75,'X5'!$B:$AZ,9,FALSE)),(VLOOKUP(B75,'X6'!$B:$AZ,9,FALSE)))))))))))))=TRUE," ",((IF($X$1=1,(VLOOKUP(B75,'X1'!$B:$AZ,9,FALSE)),(IF($X$1=2,(VLOOKUP(B75,'X2'!$B:$AZ,9,FALSE)),(IF($X$1=3,(VLOOKUP(B75,'X3'!$B:$AZ,9,FALSE)),(IF($X$1=4,(VLOOKUP(B75,'X4'!$B:$AZ,9,FALSE)),(IF($X$1=5,(VLOOKUP(B75,'X5'!$B:$AZ,9,FALSE)),(VLOOKUP(B75,'X6'!$B:$AZ,9,FALSE))))))))))))))</f>
        <v xml:space="preserve"> </v>
      </c>
      <c r="M75" s="140" t="str">
        <f>IF(ISERROR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=TRUE," ",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)</f>
        <v xml:space="preserve"> </v>
      </c>
      <c r="N75" s="141" t="str">
        <f>IF(ISERROR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=TRUE," ",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)</f>
        <v xml:space="preserve"> </v>
      </c>
      <c r="O75" s="140" t="str">
        <f>IF(ISERROR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=TRUE," ",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)</f>
        <v xml:space="preserve"> </v>
      </c>
      <c r="P75" s="140" t="str">
        <f>IF(ISERROR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=TRUE," ",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)</f>
        <v xml:space="preserve"> </v>
      </c>
      <c r="Q75" s="141" t="str">
        <f>IF(ISERROR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=TRUE," ",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)</f>
        <v xml:space="preserve"> </v>
      </c>
      <c r="R75" s="141" t="str">
        <f>IF(ISERROR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=TRUE," ",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)</f>
        <v xml:space="preserve"> </v>
      </c>
      <c r="S75" s="141" t="str">
        <f>IF(ISERROR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=TRUE," ",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)</f>
        <v xml:space="preserve"> </v>
      </c>
      <c r="V75" s="46"/>
      <c r="W75" s="46">
        <f t="shared" si="15"/>
        <v>32</v>
      </c>
      <c r="X75" s="46"/>
      <c r="Y75" s="149">
        <f t="shared" si="19"/>
        <v>9.6188522441879183</v>
      </c>
      <c r="Z75" s="112" t="s">
        <v>162</v>
      </c>
      <c r="AB75" s="42">
        <f t="shared" si="13"/>
        <v>2</v>
      </c>
      <c r="AC75" s="42">
        <f t="shared" si="17"/>
        <v>31</v>
      </c>
      <c r="AD75" s="126" t="str">
        <f>(IF((OR($AD$44=$AC$26,$AD$44=$AC$32,$AD$44=$AC$14,$AD$44=$AC$20,$AD$44=$AC$2,$AD$44=$AC$8))=TRUE,(Alf!F35),IF((OR($AD$44=$AC$27,$AD$44=$AC$33,$AD$44=$AC$15,$AD$44=$AC$21,$AD$44=$AC$3,$AD$44=$AC$9))=TRUE,(Alf!F75),IF(OR($AD$44=$AC$28,$AD$44=$AC$34,$AD$44=$AC$16,$AD$44=$AC$22,$AD$44=$AC$4,$AD$44=$AC$10)=TRUE,(Alf!F114),IF((OR($AD$44=$AC$29,$AD$44=$AC$35,$AD$44=$AC$17,$AD$44=$AC$23,$AD$44=$AC$5,$AD$44=$AC$11))=TRUE,(Alf!F152),IF((OR($AD$44=$AC$30,$AD$44=$AC$36,$AD$44=$AC$18,$AD$44=$AC$24,$AD$44=$AC$6,$AD$44=$AC$12))=TRUE,(Alf!F190),IF((OR($AD$44=$AC$31,$AD$44=$AC$37,$AD$44=$AC$19,$AD$44=$AC$25,$AD$44=$AC$7,$AD$44=$AC$13))=TRUE,(Alf!F229),"B")))))))</f>
        <v/>
      </c>
      <c r="AE75" s="127" t="str">
        <f t="shared" si="14"/>
        <v xml:space="preserve"> </v>
      </c>
      <c r="AF75" s="128" t="str">
        <f>IF(ISERROR(((VLOOKUP(AD75,'X1'!$B:$AO,6,FALSE))/(VLOOKUP(AD75,'X1'!$B:$AO,7,FALSE))-1))=TRUE," ",(((VLOOKUP(AD75,'X1'!$B:$AO,6,FALSE))/(VLOOKUP(AD75,'X1'!$B:$AO,7,FALSE))-1)))</f>
        <v xml:space="preserve"> </v>
      </c>
      <c r="AG75" s="128" t="str">
        <f>IF(ISERROR((((VLOOKUP(AD75,'X1'!$B:$G,2,FALSE))-(VLOOKUP(AD75,'X1'!$B:$G,3,FALSE)))*100)/(VLOOKUP(AD75,'X1'!$B:$G,5,FALSE)))=TRUE," ",((((VLOOKUP(AD75,'X1'!$B:$G,2,FALSE))-(VLOOKUP(AD75,'X1'!$B:$G,3,FALSE)))*100)/(VLOOKUP(AD75,'X1'!$B:$G,5,FALSE))))</f>
        <v xml:space="preserve"> </v>
      </c>
      <c r="AH75" s="128" t="str">
        <f>IF(ISERROR(((VLOOKUP(AD75,'X1'!$B:$AZ,42,FALSE))))=TRUE," ",(((VLOOKUP(AD75,'X1'!$B:$AZ,42,FALSE)))))</f>
        <v xml:space="preserve"> </v>
      </c>
      <c r="AI75" s="128" t="str">
        <f>IF(ISERROR(((VLOOKUP(AD75,'X1'!$B:$AZ,43,FALSE))))=TRUE," ",(((VLOOKUP(AD75,'X1'!$B:$AZ,43,FALSE)))))</f>
        <v xml:space="preserve"> </v>
      </c>
      <c r="AJ75" s="128" t="str">
        <f>IF(ISERROR(((VLOOKUP(AD75,'X1'!$B:$AZ,15,FALSE))))=TRUE," ",(((VLOOKUP(AD75,'X1'!$B:$AZ,15,FALSE)))))</f>
        <v xml:space="preserve"> </v>
      </c>
      <c r="AK75" s="128" t="str">
        <f>IF(ISERROR(((VLOOKUP(AD75,'X1'!$B:$AZ,14,FALSE))))=TRUE," ",(((VLOOKUP(AD75,'X1'!$B:$AZ,14,FALSE)))))</f>
        <v xml:space="preserve"> </v>
      </c>
      <c r="AL75" s="128" t="str">
        <f ca="1">IF(ISERROR(((VLOOKUP(AD75,'X2'!$B:$AO,6,FALSE))/(VLOOKUP(AD75,'X2'!$B:$AO,7,FALSE))-1))=TRUE," ",(((VLOOKUP(AD75,'X2'!$B:$AO,6,FALSE))/(VLOOKUP(AD75,'X2'!$B:$AO,7,FALSE))-1)))</f>
        <v xml:space="preserve"> </v>
      </c>
      <c r="AM75" s="128" t="str">
        <f ca="1">IF(ISERROR((((VLOOKUP(AD75,'X2'!$B:$G,2,FALSE))-(VLOOKUP(AD75,'X2'!$B:$G,3,FALSE)))*100)/(VLOOKUP(AD75,'X2'!$B:$G,5,FALSE)))=TRUE," ",((((VLOOKUP(AD75,'X2'!$B:$G,2,FALSE))-(VLOOKUP(AD75,'X2'!$B:$G,3,FALSE)))*100)/(VLOOKUP(AD75,'X2'!$B:$G,5,FALSE))))</f>
        <v xml:space="preserve"> </v>
      </c>
      <c r="AN75" s="128" t="str">
        <f ca="1">IF(ISERROR(((VLOOKUP(AD75,'X2'!$B:$AZ,42,FALSE))))=TRUE," ",(((VLOOKUP(AD75,'X2'!$B:$AZ,42,FALSE)))))</f>
        <v xml:space="preserve"> </v>
      </c>
      <c r="AO75" s="128" t="str">
        <f ca="1">IF(ISERROR(((VLOOKUP(AD75,'X2'!$B:$AZ,43,FALSE))))=TRUE," ",(((VLOOKUP(AD75,'X2'!$B:$AZ,43,FALSE)))))</f>
        <v xml:space="preserve"> </v>
      </c>
      <c r="AP75" s="128" t="str">
        <f ca="1">IF(ISERROR(((VLOOKUP(AD75,'X2'!$B:$AZ,15,FALSE))))=TRUE," ",(((VLOOKUP(AD75,'X2'!$B:$AZ,15,FALSE)))))</f>
        <v xml:space="preserve"> </v>
      </c>
      <c r="AQ75" s="128" t="str">
        <f ca="1">IF(ISERROR(((VLOOKUP(AD75,'X2'!$B:$AZ,14,FALSE))))=TRUE," ",(((VLOOKUP(AD75,'X2'!$B:$AZ,14,FALSE)))))</f>
        <v xml:space="preserve"> </v>
      </c>
      <c r="AR75" s="128" t="str">
        <f ca="1">IF(ISERROR(((VLOOKUP(AD75,'X3'!$B:$AO,6,FALSE))/(VLOOKUP(AD75,'X3'!$B:$AO,7,FALSE))-1))=TRUE," ",(((VLOOKUP(AD75,'X3'!$B:$AO,6,FALSE))/(VLOOKUP(AD75,'X3'!$B:$AO,7,FALSE))-1)))</f>
        <v xml:space="preserve"> </v>
      </c>
      <c r="AS75" s="128" t="str">
        <f ca="1">IF(ISERROR((((VLOOKUP(AD75,'X3'!$B:$G,2,FALSE))-(VLOOKUP(AD75,'X3'!$B:$G,3,FALSE)))*100)/(VLOOKUP(AD75,'X3'!$B:$G,5,FALSE)))=TRUE," ",((((VLOOKUP(AD75,'X3'!$B:$G,2,FALSE))-(VLOOKUP(AD75,'X3'!$B:$G,3,FALSE)))*100)/(VLOOKUP(AD75,'X3'!$B:$G,5,FALSE))))</f>
        <v xml:space="preserve"> </v>
      </c>
      <c r="AT75" s="128" t="str">
        <f ca="1">IF(ISERROR(((VLOOKUP(AD75,'X3'!$B:$AZ,42,FALSE))))=TRUE," ",(((VLOOKUP(AD75,'X3'!$B:$AZ,42,FALSE)))))</f>
        <v xml:space="preserve"> </v>
      </c>
      <c r="AU75" s="128" t="str">
        <f ca="1">IF(ISERROR(((VLOOKUP(AD75,'X3'!$B:$AZ,43,FALSE))))=TRUE," ",(((VLOOKUP(AD75,'X3'!$B:$AZ,43,FALSE)))))</f>
        <v xml:space="preserve"> </v>
      </c>
      <c r="AV75" s="128" t="str">
        <f ca="1">IF(ISERROR(((VLOOKUP(AD75,'X3'!$B:$AZ,15,FALSE))))=TRUE," ",(((VLOOKUP(AD75,'X3'!$B:$AZ,15,FALSE)))))</f>
        <v xml:space="preserve"> </v>
      </c>
      <c r="AW75" s="128" t="str">
        <f ca="1">IF(ISERROR(((VLOOKUP(AD75,'X3'!$B:$AZ,14,FALSE))))=TRUE," ",(((VLOOKUP(AD75,'X3'!$B:$AZ,14,FALSE)))))</f>
        <v xml:space="preserve"> </v>
      </c>
      <c r="AX75" s="128" t="str">
        <f ca="1">IF(ISERROR(((VLOOKUP(AD75,'X4'!$B:$AO,6,FALSE))/(VLOOKUP(AD75,'X4'!$B:$AO,7,FALSE))-1))=TRUE," ",(((VLOOKUP(AD75,'X4'!$B:$AO,6,FALSE))/(VLOOKUP(AD75,'X4'!$B:$AO,7,FALSE))-1)))</f>
        <v xml:space="preserve"> </v>
      </c>
      <c r="AY75" s="128" t="str">
        <f ca="1">IF(ISERROR((((VLOOKUP(AD75,'X4'!$B:$G,2,FALSE))-(VLOOKUP(AD75,'X4'!$B:$G,3,FALSE)))*100)/(VLOOKUP(AD75,'X4'!$B:$G,5,FALSE)))=TRUE," ",((((VLOOKUP(AD75,'X4'!$B:$G,2,FALSE))-(VLOOKUP(AD75,'X4'!$B:$G,3,FALSE)))*100)/(VLOOKUP(AD75,'X4'!$B:$G,5,FALSE))))</f>
        <v xml:space="preserve"> </v>
      </c>
      <c r="AZ75" s="128" t="str">
        <f ca="1">IF(ISERROR(((VLOOKUP(AD75,'X4'!$B:$AZ,42,FALSE))))=TRUE," ",(((VLOOKUP(AD75,'X4'!$B:$AZ,42,FALSE)))))</f>
        <v xml:space="preserve"> </v>
      </c>
      <c r="BA75" s="128" t="str">
        <f ca="1">IF(ISERROR(((VLOOKUP(AD75,'X4'!$B:$AZ,43,FALSE))))=TRUE," ",(((VLOOKUP(AD75,'X4'!$B:$AZ,43,FALSE)))))</f>
        <v xml:space="preserve"> </v>
      </c>
      <c r="BB75" s="128" t="str">
        <f ca="1">IF(ISERROR(((VLOOKUP(AD75,'X4'!$B:$AZ,15,FALSE))))=TRUE," ",(((VLOOKUP(AD75,'X4'!$B:$AZ,15,FALSE)))))</f>
        <v xml:space="preserve"> </v>
      </c>
      <c r="BC75" s="128" t="str">
        <f ca="1">IF(ISERROR(((VLOOKUP(AD75,'X4'!$B:$AZ,14,FALSE))))=TRUE," ",(((VLOOKUP(AD75,'X4'!$B:$AZ,14,FALSE)))))</f>
        <v xml:space="preserve"> </v>
      </c>
      <c r="BD75" s="128" t="str">
        <f ca="1">IF(ISERROR(((VLOOKUP(AD75,'X5'!$B:$AO,6,FALSE))/(VLOOKUP(AD75,'X5'!$B:$AO,7,FALSE))-1))=TRUE," ",(((VLOOKUP(AD75,'X5'!$B:$AO,6,FALSE))/(VLOOKUP(AD75,'X5'!$B:$AO,7,FALSE))-1)))</f>
        <v xml:space="preserve"> </v>
      </c>
      <c r="BE75" s="128" t="str">
        <f ca="1">IF(ISERROR((((VLOOKUP(AD75,'X5'!$B:$G,2,FALSE))-(VLOOKUP(AD75,'X5'!$B:$G,3,FALSE)))*100)/(VLOOKUP(AD75,'X5'!$B:$G,5,FALSE)))=TRUE," ",((((VLOOKUP(AD75,'X5'!$B:$G,2,FALSE))-(VLOOKUP(AD75,'X5'!$B:$G,3,FALSE)))*100)/(VLOOKUP(AD75,'X5'!$B:$G,5,FALSE))))</f>
        <v xml:space="preserve"> </v>
      </c>
      <c r="BF75" s="128" t="str">
        <f ca="1">IF(ISERROR(((VLOOKUP(AD75,'X5'!$B:$AZ,42,FALSE))))=TRUE," ",(((VLOOKUP(AD75,'X5'!$B:$AZ,42,FALSE)))))</f>
        <v xml:space="preserve"> </v>
      </c>
      <c r="BG75" s="128" t="str">
        <f ca="1">IF(ISERROR(((VLOOKUP(AD75,'X5'!$B:$AZ,43,FALSE))))=TRUE," ",(((VLOOKUP(AD75,'X5'!$B:$AZ,43,FALSE)))))</f>
        <v xml:space="preserve"> </v>
      </c>
      <c r="BH75" s="128" t="str">
        <f ca="1">IF(ISERROR(((VLOOKUP(AD75,'X5'!$B:$AZ,15,FALSE))))=TRUE," ",(((VLOOKUP(AD75,'X5'!$B:$AZ,15,FALSE)))))</f>
        <v xml:space="preserve"> </v>
      </c>
      <c r="BI75" s="128" t="str">
        <f ca="1">IF(ISERROR(((VLOOKUP(AD75,'X5'!$B:$AZ,14,FALSE))))=TRUE," ",(((VLOOKUP(AD75,'X5'!$B:$AZ,14,FALSE)))))</f>
        <v xml:space="preserve"> </v>
      </c>
      <c r="BJ75" s="128" t="str">
        <f ca="1">IF(ISERROR(((VLOOKUP(AD75,'X6'!$B:$AO,6,FALSE))/(VLOOKUP(AD75,'X6'!$B:$AO,7,FALSE))-1))=TRUE," ",(((VLOOKUP(AD75,'X6'!$B:$AO,6,FALSE))/(VLOOKUP(AD75,'X6'!$B:$AO,7,FALSE))-1)))</f>
        <v xml:space="preserve"> </v>
      </c>
      <c r="BK75" s="128" t="str">
        <f ca="1">IF(ISERROR((((VLOOKUP(AD75,'X6'!$B:$G,2,FALSE))-(VLOOKUP(AD75,'X6'!$B:$G,3,FALSE)))*100)/(VLOOKUP(AD75,'X6'!$B:$G,5,FALSE)))=TRUE," ",((((VLOOKUP(AD75,'X6'!$B:$G,2,FALSE))-(VLOOKUP(AD75,'X6'!$B:$G,3,FALSE)))*100)/(VLOOKUP(AD75,'X6'!$B:$G,5,FALSE))))</f>
        <v xml:space="preserve"> </v>
      </c>
      <c r="BL75" s="128" t="str">
        <f ca="1">IF(ISERROR(((VLOOKUP(AD75,'X6'!$B:$AZ,42,FALSE))))=TRUE," ",(((VLOOKUP(AD75,'X6'!$B:$AZ,42,FALSE)))))</f>
        <v xml:space="preserve"> </v>
      </c>
      <c r="BM75" s="128" t="str">
        <f ca="1">IF(ISERROR(((VLOOKUP(AD75,'X6'!$B:$AZ,43,FALSE))))=TRUE," ",(((VLOOKUP(AD75,'X6'!$B:$AZ,43,FALSE)))))</f>
        <v xml:space="preserve"> </v>
      </c>
      <c r="BN75" s="128" t="str">
        <f ca="1">IF(ISERROR(((VLOOKUP(AD75,'X6'!$B:$AZ,15,FALSE))))=TRUE," ",(((VLOOKUP(AD75,'X6'!$B:$AZ,15,FALSE)))))</f>
        <v xml:space="preserve"> </v>
      </c>
      <c r="BO75" s="128" t="str">
        <f ca="1">IF(ISERROR(((VLOOKUP(AD75,'X6'!$B:$AZ,14,FALSE))))=TRUE," ",(((VLOOKUP(AD75,'X6'!$B:$AZ,14,FALSE)))))</f>
        <v xml:space="preserve"> </v>
      </c>
    </row>
    <row r="76" spans="1:67" ht="14.1" customHeight="1" x14ac:dyDescent="0.2">
      <c r="A76" s="180">
        <f t="shared" si="18"/>
        <v>29</v>
      </c>
      <c r="B76" s="137" t="str">
        <f>IF($U$16=1,(VLOOKUP(A76,$AC$44:$AH$80,2,FALSE)),IF((IF($X$1=1,'X1'!B35,(IF($X$1=2,'X2'!B35,(IF($X$1=3,'X3'!B35,(IF($X$1=4,'X4'!B35,(IF($X$1=5,'X5'!B35,'X6'!B35))))))))))="","",(IF($X$1=1,'X1'!B35,(IF($X$1=2,'X2'!B35,(IF($X$1=3,'X3'!B35,(IF($X$1=4,'X4'!B35,(IF($X$1=5,'X5'!B35,'X6'!B35))))))))))))</f>
        <v/>
      </c>
      <c r="C76" s="137" t="str">
        <f>IF(ISERROR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=TRUE," ",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)</f>
        <v xml:space="preserve"> </v>
      </c>
      <c r="D76" s="137" t="str">
        <f>IF(ISERROR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=TRUE," ",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)</f>
        <v xml:space="preserve"> </v>
      </c>
      <c r="E76" s="138" t="str">
        <f>IF(ISERROR(((IF($X$1=1,(VLOOKUP(B76,'X1'!$B:$AP,7,FALSE)),(IF($X$1=2,(VLOOKUP(B76,'X2'!$B:$AP,7,FALSE)),(IF($X$1=3,(VLOOKUP(B76,'X3'!$B:$AP,7,FALSE)),(IF($X$1=4,(VLOOKUP(B76,'X4'!$B:$AP,7,FALSE)),(IF($X$1=5,(VLOOKUP(B76,'X5'!$B:$AP,7,FALSE)),(VLOOKUP(B76,'X6'!$B:$AP,7,FALSE))))))))))))))=TRUE," ",(((IF($X$1=1,(VLOOKUP(B76,'X1'!$B:$AP,7,FALSE)),(IF($X$1=2,(VLOOKUP(B76,'X2'!$B:$AP,7,FALSE)),(IF($X$1=3,(VLOOKUP(B76,'X3'!$B:$AP,7,FALSE)),(IF($X$1=4,(VLOOKUP(B76,'X4'!$B:$AP,7,FALSE)),(IF($X$1=5,(VLOOKUP(B76,'X5'!$B:$AP,7,FALSE)),(VLOOKUP(B76,'X6'!$B:$AP,7,FALSE)))))))))))))))</f>
        <v xml:space="preserve"> </v>
      </c>
      <c r="F76" s="138" t="str">
        <f>IF(ISERROR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=TRUE," ",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)</f>
        <v xml:space="preserve"> </v>
      </c>
      <c r="G76" s="138" t="str">
        <f>IF(ISERROR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=TRUE," ",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)</f>
        <v xml:space="preserve"> </v>
      </c>
      <c r="H76" s="138" t="str">
        <f>IF(ISERROR((IF($X$1=1,(VLOOKUP(B76,'X1'!$B:$AZ,8,FALSE)),(IF($X$1=2,(VLOOKUP(B76,'X2'!$B:$AZ,8,FALSE)),(IF($X$1=3,(VLOOKUP(B76,'X3'!$B:$AZ,8,FALSE)),(IF($X$1=4,(VLOOKUP(B76,'X4'!$B:$AZ,8,FALSE)),(IF($X$1=5,(VLOOKUP(B76,'X5'!$B:$AZ,8,FALSE)),(VLOOKUP(B76,'X6'!$B:$AZ,8,FALSE)))))))))))))=TRUE," ",((IF($X$1=1,(VLOOKUP(B76,'X1'!$B:$AZ,8,FALSE)),(IF($X$1=2,(VLOOKUP(B76,'X2'!$B:$AZ,8,FALSE)),(IF($X$1=3,(VLOOKUP(B76,'X3'!$B:$AZ,8,FALSE)),(IF($X$1=4,(VLOOKUP(B76,'X4'!$B:$AZ,8,FALSE)),(IF($X$1=5,(VLOOKUP(B76,'X5'!$B:$AZ,8,FALSE)),(VLOOKUP(B76,'X6'!$B:$AZ,8,FALSE))))))))))))))</f>
        <v xml:space="preserve"> </v>
      </c>
      <c r="I76" s="139" t="str">
        <f>IF(ISERROR((IF($X$1=1,(VLOOKUP(B76,'X1'!$B:$AZ,2,FALSE)),(IF($X$1=2,(VLOOKUP(B76,'X2'!$B:$AZ,2,FALSE)),(IF($X$1=3,(VLOOKUP(B76,'X3'!$B:$AZ,2,FALSE)),(IF($X$1=4,(VLOOKUP(B76,'X4'!$B:$AZ,2,FALSE)),(IF($X$1=5,(VLOOKUP(B76,'X5'!$B:$AZ,2,FALSE)),(VLOOKUP(B76,'X6'!$B:$AZ,2,FALSE)))))))))))))=TRUE," ",((IF($X$1=1,(VLOOKUP(B76,'X1'!$B:$AZ,2,FALSE)),(IF($X$1=2,(VLOOKUP(B76,'X2'!$B:$AZ,2,FALSE)),(IF($X$1=3,(VLOOKUP(B76,'X3'!$B:$AZ,2,FALSE)),(IF($X$1=4,(VLOOKUP(B76,'X4'!$B:$AZ,2,FALSE)),(IF($X$1=5,(VLOOKUP(B76,'X5'!$B:$AZ,2,FALSE)),(VLOOKUP(B76,'X6'!$B:$AZ,2,FALSE))))))))))))))</f>
        <v xml:space="preserve"> </v>
      </c>
      <c r="J76" s="139" t="str">
        <f>IF(ISERROR((IF($X$1=1,(VLOOKUP(B76,'X1'!$B:$AZ,3,FALSE)),(IF($X$1=2,(VLOOKUP(B76,'X2'!$B:$AZ,3,FALSE)),(IF($X$1=3,(VLOOKUP(B76,'X3'!$B:$AZ,3,FALSE)),(IF($X$1=4,(VLOOKUP(B76,'X4'!$B:$AZ,3,FALSE)),(IF($X$1=5,(VLOOKUP(B76,'X5'!$B:$AZ,3,FALSE)),(VLOOKUP(B76,'X6'!$B:$AZ,3,FALSE)))))))))))))=TRUE," ",((IF($X$1=1,(VLOOKUP(B76,'X1'!$B:$AZ,3,FALSE)),(IF($X$1=2,(VLOOKUP(B76,'X2'!$B:$AZ,3,FALSE)),(IF($X$1=3,(VLOOKUP(B76,'X3'!$B:$AZ,3,FALSE)),(IF($X$1=4,(VLOOKUP(B76,'X4'!$B:$AZ,3,FALSE)),(IF($X$1=5,(VLOOKUP(B76,'X5'!$B:$AZ,3,FALSE)),(VLOOKUP(B76,'X6'!$B:$AZ,3,FALSE))))))))))))))</f>
        <v xml:space="preserve"> </v>
      </c>
      <c r="K76" s="139" t="str">
        <f>IF(ISERROR((IF($X$1=1,(VLOOKUP(B76,'X1'!$B:$AZ,5,FALSE)),(IF($X$1=2,(VLOOKUP(B76,'X2'!$B:$AZ,5,FALSE)),(IF($X$1=3,(VLOOKUP(B76,'X3'!$B:$AZ,5,FALSE)),(IF($X$1=4,(VLOOKUP(B76,'X4'!$B:$AZ,5,FALSE)),(IF($X$1=5,(VLOOKUP(B76,'X5'!$B:$AZ,5,FALSE)),(VLOOKUP(B76,'X6'!$B:$AZ,5,FALSE)))))))))))))=TRUE," ",((IF($X$1=1,(VLOOKUP(B76,'X1'!$B:$AZ,5,FALSE)),(IF($X$1=2,(VLOOKUP(B76,'X2'!$B:$AZ,5,FALSE)),(IF($X$1=3,(VLOOKUP(B76,'X3'!$B:$AZ,5,FALSE)),(IF($X$1=4,(VLOOKUP(B76,'X4'!$B:$AZ,5,FALSE)),(IF($X$1=5,(VLOOKUP(B76,'X5'!$B:$AZ,5,FALSE)),(VLOOKUP(B76,'X6'!$B:$AZ,5,FALSE))))))))))))))</f>
        <v xml:space="preserve"> </v>
      </c>
      <c r="L76" s="140" t="str">
        <f>IF(ISERROR((IF($X$1=1,(VLOOKUP(B76,'X1'!$B:$AZ,9,FALSE)),(IF($X$1=2,(VLOOKUP(B76,'X2'!$B:$AZ,9,FALSE)),(IF($X$1=3,(VLOOKUP(B76,'X3'!$B:$AZ,9,FALSE)),(IF($X$1=4,(VLOOKUP(B76,'X4'!$B:$AZ,9,FALSE)),(IF($X$1=5,(VLOOKUP(B76,'X5'!$B:$AZ,9,FALSE)),(VLOOKUP(B76,'X6'!$B:$AZ,9,FALSE)))))))))))))=TRUE," ",((IF($X$1=1,(VLOOKUP(B76,'X1'!$B:$AZ,9,FALSE)),(IF($X$1=2,(VLOOKUP(B76,'X2'!$B:$AZ,9,FALSE)),(IF($X$1=3,(VLOOKUP(B76,'X3'!$B:$AZ,9,FALSE)),(IF($X$1=4,(VLOOKUP(B76,'X4'!$B:$AZ,9,FALSE)),(IF($X$1=5,(VLOOKUP(B76,'X5'!$B:$AZ,9,FALSE)),(VLOOKUP(B76,'X6'!$B:$AZ,9,FALSE))))))))))))))</f>
        <v xml:space="preserve"> </v>
      </c>
      <c r="M76" s="140" t="str">
        <f>IF(ISERROR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=TRUE," ",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)</f>
        <v xml:space="preserve"> </v>
      </c>
      <c r="N76" s="141" t="str">
        <f>IF(ISERROR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=TRUE," ",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)</f>
        <v xml:space="preserve"> </v>
      </c>
      <c r="O76" s="140" t="str">
        <f>IF(ISERROR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=TRUE," ",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)</f>
        <v xml:space="preserve"> </v>
      </c>
      <c r="P76" s="140" t="str">
        <f>IF(ISERROR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=TRUE," ",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)</f>
        <v xml:space="preserve"> </v>
      </c>
      <c r="Q76" s="141" t="str">
        <f>IF(ISERROR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=TRUE," ",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)</f>
        <v xml:space="preserve"> </v>
      </c>
      <c r="R76" s="141" t="str">
        <f>IF(ISERROR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=TRUE," ",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)</f>
        <v xml:space="preserve"> </v>
      </c>
      <c r="S76" s="141" t="str">
        <f>IF(ISERROR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=TRUE," ",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)</f>
        <v xml:space="preserve"> </v>
      </c>
      <c r="V76" s="46"/>
      <c r="W76" s="46">
        <f t="shared" si="15"/>
        <v>33</v>
      </c>
      <c r="X76" s="46"/>
      <c r="Y76" s="149">
        <f t="shared" si="19"/>
        <v>10.066973687242225</v>
      </c>
      <c r="Z76" s="153" t="s">
        <v>162</v>
      </c>
      <c r="AB76" s="42">
        <f t="shared" si="13"/>
        <v>2</v>
      </c>
      <c r="AC76" s="42">
        <f t="shared" si="17"/>
        <v>32</v>
      </c>
      <c r="AD76" s="126" t="str">
        <f>(IF((OR($AD$44=$AC$26,$AD$44=$AC$32,$AD$44=$AC$14,$AD$44=$AC$20,$AD$44=$AC$2,$AD$44=$AC$8))=TRUE,(Alf!F36),IF((OR($AD$44=$AC$27,$AD$44=$AC$33,$AD$44=$AC$15,$AD$44=$AC$21,$AD$44=$AC$3,$AD$44=$AC$9))=TRUE,(Alf!F76),IF(OR($AD$44=$AC$28,$AD$44=$AC$34,$AD$44=$AC$16,$AD$44=$AC$22,$AD$44=$AC$4,$AD$44=$AC$10)=TRUE,(Alf!F115),IF((OR($AD$44=$AC$29,$AD$44=$AC$35,$AD$44=$AC$17,$AD$44=$AC$23,$AD$44=$AC$5,$AD$44=$AC$11))=TRUE,(Alf!F153),IF((OR($AD$44=$AC$30,$AD$44=$AC$36,$AD$44=$AC$18,$AD$44=$AC$24,$AD$44=$AC$6,$AD$44=$AC$12))=TRUE,(Alf!F191),IF((OR($AD$44=$AC$31,$AD$44=$AC$37,$AD$44=$AC$19,$AD$44=$AC$25,$AD$44=$AC$7,$AD$44=$AC$13))=TRUE,(Alf!F230),"B")))))))</f>
        <v/>
      </c>
      <c r="AE76" s="127" t="str">
        <f t="shared" si="14"/>
        <v xml:space="preserve"> </v>
      </c>
      <c r="AF76" s="128" t="str">
        <f>IF(ISERROR(((VLOOKUP(AD76,'X1'!$B:$AO,6,FALSE))/(VLOOKUP(AD76,'X1'!$B:$AO,7,FALSE))-1))=TRUE," ",(((VLOOKUP(AD76,'X1'!$B:$AO,6,FALSE))/(VLOOKUP(AD76,'X1'!$B:$AO,7,FALSE))-1)))</f>
        <v xml:space="preserve"> </v>
      </c>
      <c r="AG76" s="128" t="str">
        <f>IF(ISERROR((((VLOOKUP(AD76,'X1'!$B:$G,2,FALSE))-(VLOOKUP(AD76,'X1'!$B:$G,3,FALSE)))*100)/(VLOOKUP(AD76,'X1'!$B:$G,5,FALSE)))=TRUE," ",((((VLOOKUP(AD76,'X1'!$B:$G,2,FALSE))-(VLOOKUP(AD76,'X1'!$B:$G,3,FALSE)))*100)/(VLOOKUP(AD76,'X1'!$B:$G,5,FALSE))))</f>
        <v xml:space="preserve"> </v>
      </c>
      <c r="AH76" s="128" t="str">
        <f>IF(ISERROR(((VLOOKUP(AD76,'X1'!$B:$AZ,42,FALSE))))=TRUE," ",(((VLOOKUP(AD76,'X1'!$B:$AZ,42,FALSE)))))</f>
        <v xml:space="preserve"> </v>
      </c>
      <c r="AI76" s="128" t="str">
        <f>IF(ISERROR(((VLOOKUP(AD76,'X1'!$B:$AZ,43,FALSE))))=TRUE," ",(((VLOOKUP(AD76,'X1'!$B:$AZ,43,FALSE)))))</f>
        <v xml:space="preserve"> </v>
      </c>
      <c r="AJ76" s="128" t="str">
        <f>IF(ISERROR(((VLOOKUP(AD76,'X1'!$B:$AZ,15,FALSE))))=TRUE," ",(((VLOOKUP(AD76,'X1'!$B:$AZ,15,FALSE)))))</f>
        <v xml:space="preserve"> </v>
      </c>
      <c r="AK76" s="128" t="str">
        <f>IF(ISERROR(((VLOOKUP(AD76,'X1'!$B:$AZ,14,FALSE))))=TRUE," ",(((VLOOKUP(AD76,'X1'!$B:$AZ,14,FALSE)))))</f>
        <v xml:space="preserve"> </v>
      </c>
      <c r="AL76" s="128" t="str">
        <f ca="1">IF(ISERROR(((VLOOKUP(AD76,'X2'!$B:$AO,6,FALSE))/(VLOOKUP(AD76,'X2'!$B:$AO,7,FALSE))-1))=TRUE," ",(((VLOOKUP(AD76,'X2'!$B:$AO,6,FALSE))/(VLOOKUP(AD76,'X2'!$B:$AO,7,FALSE))-1)))</f>
        <v xml:space="preserve"> </v>
      </c>
      <c r="AM76" s="128" t="str">
        <f ca="1">IF(ISERROR((((VLOOKUP(AD76,'X2'!$B:$G,2,FALSE))-(VLOOKUP(AD76,'X2'!$B:$G,3,FALSE)))*100)/(VLOOKUP(AD76,'X2'!$B:$G,5,FALSE)))=TRUE," ",((((VLOOKUP(AD76,'X2'!$B:$G,2,FALSE))-(VLOOKUP(AD76,'X2'!$B:$G,3,FALSE)))*100)/(VLOOKUP(AD76,'X2'!$B:$G,5,FALSE))))</f>
        <v xml:space="preserve"> </v>
      </c>
      <c r="AN76" s="128" t="str">
        <f ca="1">IF(ISERROR(((VLOOKUP(AD76,'X2'!$B:$AZ,42,FALSE))))=TRUE," ",(((VLOOKUP(AD76,'X2'!$B:$AZ,42,FALSE)))))</f>
        <v xml:space="preserve"> </v>
      </c>
      <c r="AO76" s="128" t="str">
        <f ca="1">IF(ISERROR(((VLOOKUP(AD76,'X2'!$B:$AZ,43,FALSE))))=TRUE," ",(((VLOOKUP(AD76,'X2'!$B:$AZ,43,FALSE)))))</f>
        <v xml:space="preserve"> </v>
      </c>
      <c r="AP76" s="128" t="str">
        <f ca="1">IF(ISERROR(((VLOOKUP(AD76,'X2'!$B:$AZ,15,FALSE))))=TRUE," ",(((VLOOKUP(AD76,'X2'!$B:$AZ,15,FALSE)))))</f>
        <v xml:space="preserve"> </v>
      </c>
      <c r="AQ76" s="128" t="str">
        <f ca="1">IF(ISERROR(((VLOOKUP(AD76,'X2'!$B:$AZ,14,FALSE))))=TRUE," ",(((VLOOKUP(AD76,'X2'!$B:$AZ,14,FALSE)))))</f>
        <v xml:space="preserve"> </v>
      </c>
      <c r="AR76" s="128" t="str">
        <f ca="1">IF(ISERROR(((VLOOKUP(AD76,'X3'!$B:$AO,6,FALSE))/(VLOOKUP(AD76,'X3'!$B:$AO,7,FALSE))-1))=TRUE," ",(((VLOOKUP(AD76,'X3'!$B:$AO,6,FALSE))/(VLOOKUP(AD76,'X3'!$B:$AO,7,FALSE))-1)))</f>
        <v xml:space="preserve"> </v>
      </c>
      <c r="AS76" s="128" t="str">
        <f ca="1">IF(ISERROR((((VLOOKUP(AD76,'X3'!$B:$G,2,FALSE))-(VLOOKUP(AD76,'X3'!$B:$G,3,FALSE)))*100)/(VLOOKUP(AD76,'X3'!$B:$G,5,FALSE)))=TRUE," ",((((VLOOKUP(AD76,'X3'!$B:$G,2,FALSE))-(VLOOKUP(AD76,'X3'!$B:$G,3,FALSE)))*100)/(VLOOKUP(AD76,'X3'!$B:$G,5,FALSE))))</f>
        <v xml:space="preserve"> </v>
      </c>
      <c r="AT76" s="128" t="str">
        <f ca="1">IF(ISERROR(((VLOOKUP(AD76,'X3'!$B:$AZ,42,FALSE))))=TRUE," ",(((VLOOKUP(AD76,'X3'!$B:$AZ,42,FALSE)))))</f>
        <v xml:space="preserve"> </v>
      </c>
      <c r="AU76" s="128" t="str">
        <f ca="1">IF(ISERROR(((VLOOKUP(AD76,'X3'!$B:$AZ,43,FALSE))))=TRUE," ",(((VLOOKUP(AD76,'X3'!$B:$AZ,43,FALSE)))))</f>
        <v xml:space="preserve"> </v>
      </c>
      <c r="AV76" s="128" t="str">
        <f ca="1">IF(ISERROR(((VLOOKUP(AD76,'X3'!$B:$AZ,15,FALSE))))=TRUE," ",(((VLOOKUP(AD76,'X3'!$B:$AZ,15,FALSE)))))</f>
        <v xml:space="preserve"> </v>
      </c>
      <c r="AW76" s="128" t="str">
        <f ca="1">IF(ISERROR(((VLOOKUP(AD76,'X3'!$B:$AZ,14,FALSE))))=TRUE," ",(((VLOOKUP(AD76,'X3'!$B:$AZ,14,FALSE)))))</f>
        <v xml:space="preserve"> </v>
      </c>
      <c r="AX76" s="128" t="str">
        <f ca="1">IF(ISERROR(((VLOOKUP(AD76,'X4'!$B:$AO,6,FALSE))/(VLOOKUP(AD76,'X4'!$B:$AO,7,FALSE))-1))=TRUE," ",(((VLOOKUP(AD76,'X4'!$B:$AO,6,FALSE))/(VLOOKUP(AD76,'X4'!$B:$AO,7,FALSE))-1)))</f>
        <v xml:space="preserve"> </v>
      </c>
      <c r="AY76" s="128" t="str">
        <f ca="1">IF(ISERROR((((VLOOKUP(AD76,'X4'!$B:$G,2,FALSE))-(VLOOKUP(AD76,'X4'!$B:$G,3,FALSE)))*100)/(VLOOKUP(AD76,'X4'!$B:$G,5,FALSE)))=TRUE," ",((((VLOOKUP(AD76,'X4'!$B:$G,2,FALSE))-(VLOOKUP(AD76,'X4'!$B:$G,3,FALSE)))*100)/(VLOOKUP(AD76,'X4'!$B:$G,5,FALSE))))</f>
        <v xml:space="preserve"> </v>
      </c>
      <c r="AZ76" s="128" t="str">
        <f ca="1">IF(ISERROR(((VLOOKUP(AD76,'X4'!$B:$AZ,42,FALSE))))=TRUE," ",(((VLOOKUP(AD76,'X4'!$B:$AZ,42,FALSE)))))</f>
        <v xml:space="preserve"> </v>
      </c>
      <c r="BA76" s="128" t="str">
        <f ca="1">IF(ISERROR(((VLOOKUP(AD76,'X4'!$B:$AZ,43,FALSE))))=TRUE," ",(((VLOOKUP(AD76,'X4'!$B:$AZ,43,FALSE)))))</f>
        <v xml:space="preserve"> </v>
      </c>
      <c r="BB76" s="128" t="str">
        <f ca="1">IF(ISERROR(((VLOOKUP(AD76,'X4'!$B:$AZ,15,FALSE))))=TRUE," ",(((VLOOKUP(AD76,'X4'!$B:$AZ,15,FALSE)))))</f>
        <v xml:space="preserve"> </v>
      </c>
      <c r="BC76" s="128" t="str">
        <f ca="1">IF(ISERROR(((VLOOKUP(AD76,'X4'!$B:$AZ,14,FALSE))))=TRUE," ",(((VLOOKUP(AD76,'X4'!$B:$AZ,14,FALSE)))))</f>
        <v xml:space="preserve"> </v>
      </c>
      <c r="BD76" s="128" t="str">
        <f ca="1">IF(ISERROR(((VLOOKUP(AD76,'X5'!$B:$AO,6,FALSE))/(VLOOKUP(AD76,'X5'!$B:$AO,7,FALSE))-1))=TRUE," ",(((VLOOKUP(AD76,'X5'!$B:$AO,6,FALSE))/(VLOOKUP(AD76,'X5'!$B:$AO,7,FALSE))-1)))</f>
        <v xml:space="preserve"> </v>
      </c>
      <c r="BE76" s="128" t="str">
        <f ca="1">IF(ISERROR((((VLOOKUP(AD76,'X5'!$B:$G,2,FALSE))-(VLOOKUP(AD76,'X5'!$B:$G,3,FALSE)))*100)/(VLOOKUP(AD76,'X5'!$B:$G,5,FALSE)))=TRUE," ",((((VLOOKUP(AD76,'X5'!$B:$G,2,FALSE))-(VLOOKUP(AD76,'X5'!$B:$G,3,FALSE)))*100)/(VLOOKUP(AD76,'X5'!$B:$G,5,FALSE))))</f>
        <v xml:space="preserve"> </v>
      </c>
      <c r="BF76" s="128" t="str">
        <f ca="1">IF(ISERROR(((VLOOKUP(AD76,'X5'!$B:$AZ,42,FALSE))))=TRUE," ",(((VLOOKUP(AD76,'X5'!$B:$AZ,42,FALSE)))))</f>
        <v xml:space="preserve"> </v>
      </c>
      <c r="BG76" s="128" t="str">
        <f ca="1">IF(ISERROR(((VLOOKUP(AD76,'X5'!$B:$AZ,43,FALSE))))=TRUE," ",(((VLOOKUP(AD76,'X5'!$B:$AZ,43,FALSE)))))</f>
        <v xml:space="preserve"> </v>
      </c>
      <c r="BH76" s="128" t="str">
        <f ca="1">IF(ISERROR(((VLOOKUP(AD76,'X5'!$B:$AZ,15,FALSE))))=TRUE," ",(((VLOOKUP(AD76,'X5'!$B:$AZ,15,FALSE)))))</f>
        <v xml:space="preserve"> </v>
      </c>
      <c r="BI76" s="128" t="str">
        <f ca="1">IF(ISERROR(((VLOOKUP(AD76,'X5'!$B:$AZ,14,FALSE))))=TRUE," ",(((VLOOKUP(AD76,'X5'!$B:$AZ,14,FALSE)))))</f>
        <v xml:space="preserve"> </v>
      </c>
      <c r="BJ76" s="128" t="str">
        <f ca="1">IF(ISERROR(((VLOOKUP(AD76,'X6'!$B:$AO,6,FALSE))/(VLOOKUP(AD76,'X6'!$B:$AO,7,FALSE))-1))=TRUE," ",(((VLOOKUP(AD76,'X6'!$B:$AO,6,FALSE))/(VLOOKUP(AD76,'X6'!$B:$AO,7,FALSE))-1)))</f>
        <v xml:space="preserve"> </v>
      </c>
      <c r="BK76" s="128" t="str">
        <f ca="1">IF(ISERROR((((VLOOKUP(AD76,'X6'!$B:$G,2,FALSE))-(VLOOKUP(AD76,'X6'!$B:$G,3,FALSE)))*100)/(VLOOKUP(AD76,'X6'!$B:$G,5,FALSE)))=TRUE," ",((((VLOOKUP(AD76,'X6'!$B:$G,2,FALSE))-(VLOOKUP(AD76,'X6'!$B:$G,3,FALSE)))*100)/(VLOOKUP(AD76,'X6'!$B:$G,5,FALSE))))</f>
        <v xml:space="preserve"> </v>
      </c>
      <c r="BL76" s="128" t="str">
        <f ca="1">IF(ISERROR(((VLOOKUP(AD76,'X6'!$B:$AZ,42,FALSE))))=TRUE," ",(((VLOOKUP(AD76,'X6'!$B:$AZ,42,FALSE)))))</f>
        <v xml:space="preserve"> </v>
      </c>
      <c r="BM76" s="128" t="str">
        <f ca="1">IF(ISERROR(((VLOOKUP(AD76,'X6'!$B:$AZ,43,FALSE))))=TRUE," ",(((VLOOKUP(AD76,'X6'!$B:$AZ,43,FALSE)))))</f>
        <v xml:space="preserve"> </v>
      </c>
      <c r="BN76" s="128" t="str">
        <f ca="1">IF(ISERROR(((VLOOKUP(AD76,'X6'!$B:$AZ,15,FALSE))))=TRUE," ",(((VLOOKUP(AD76,'X6'!$B:$AZ,15,FALSE)))))</f>
        <v xml:space="preserve"> </v>
      </c>
      <c r="BO76" s="128" t="str">
        <f ca="1">IF(ISERROR(((VLOOKUP(AD76,'X6'!$B:$AZ,14,FALSE))))=TRUE," ",(((VLOOKUP(AD76,'X6'!$B:$AZ,14,FALSE)))))</f>
        <v xml:space="preserve"> </v>
      </c>
    </row>
    <row r="77" spans="1:67" ht="14.1" customHeight="1" x14ac:dyDescent="0.2">
      <c r="A77" s="180">
        <f t="shared" si="18"/>
        <v>30</v>
      </c>
      <c r="B77" s="137" t="str">
        <f>IF($U$16=1,(VLOOKUP(A77,$AC$44:$AH$80,2,FALSE)),IF((IF($X$1=1,'X1'!B36,(IF($X$1=2,'X2'!B36,(IF($X$1=3,'X3'!B36,(IF($X$1=4,'X4'!B36,(IF($X$1=5,'X5'!B36,'X6'!B36))))))))))="","",(IF($X$1=1,'X1'!B36,(IF($X$1=2,'X2'!B36,(IF($X$1=3,'X3'!B36,(IF($X$1=4,'X4'!B36,(IF($X$1=5,'X5'!B36,'X6'!B36))))))))))))</f>
        <v/>
      </c>
      <c r="C77" s="137" t="str">
        <f>IF(ISERROR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=TRUE," ",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)</f>
        <v xml:space="preserve"> </v>
      </c>
      <c r="D77" s="137" t="str">
        <f>IF(ISERROR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=TRUE," ",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)</f>
        <v xml:space="preserve"> </v>
      </c>
      <c r="E77" s="138" t="str">
        <f>IF(ISERROR(((IF($X$1=1,(VLOOKUP(B77,'X1'!$B:$AP,7,FALSE)),(IF($X$1=2,(VLOOKUP(B77,'X2'!$B:$AP,7,FALSE)),(IF($X$1=3,(VLOOKUP(B77,'X3'!$B:$AP,7,FALSE)),(IF($X$1=4,(VLOOKUP(B77,'X4'!$B:$AP,7,FALSE)),(IF($X$1=5,(VLOOKUP(B77,'X5'!$B:$AP,7,FALSE)),(VLOOKUP(B77,'X6'!$B:$AP,7,FALSE))))))))))))))=TRUE," ",(((IF($X$1=1,(VLOOKUP(B77,'X1'!$B:$AP,7,FALSE)),(IF($X$1=2,(VLOOKUP(B77,'X2'!$B:$AP,7,FALSE)),(IF($X$1=3,(VLOOKUP(B77,'X3'!$B:$AP,7,FALSE)),(IF($X$1=4,(VLOOKUP(B77,'X4'!$B:$AP,7,FALSE)),(IF($X$1=5,(VLOOKUP(B77,'X5'!$B:$AP,7,FALSE)),(VLOOKUP(B77,'X6'!$B:$AP,7,FALSE)))))))))))))))</f>
        <v xml:space="preserve"> </v>
      </c>
      <c r="F77" s="138" t="str">
        <f>IF(ISERROR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=TRUE," ",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)</f>
        <v xml:space="preserve"> </v>
      </c>
      <c r="G77" s="138" t="str">
        <f>IF(ISERROR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=TRUE," ",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)</f>
        <v xml:space="preserve"> </v>
      </c>
      <c r="H77" s="138" t="str">
        <f>IF(ISERROR((IF($X$1=1,(VLOOKUP(B77,'X1'!$B:$AZ,8,FALSE)),(IF($X$1=2,(VLOOKUP(B77,'X2'!$B:$AZ,8,FALSE)),(IF($X$1=3,(VLOOKUP(B77,'X3'!$B:$AZ,8,FALSE)),(IF($X$1=4,(VLOOKUP(B77,'X4'!$B:$AZ,8,FALSE)),(IF($X$1=5,(VLOOKUP(B77,'X5'!$B:$AZ,8,FALSE)),(VLOOKUP(B77,'X6'!$B:$AZ,8,FALSE)))))))))))))=TRUE," ",((IF($X$1=1,(VLOOKUP(B77,'X1'!$B:$AZ,8,FALSE)),(IF($X$1=2,(VLOOKUP(B77,'X2'!$B:$AZ,8,FALSE)),(IF($X$1=3,(VLOOKUP(B77,'X3'!$B:$AZ,8,FALSE)),(IF($X$1=4,(VLOOKUP(B77,'X4'!$B:$AZ,8,FALSE)),(IF($X$1=5,(VLOOKUP(B77,'X5'!$B:$AZ,8,FALSE)),(VLOOKUP(B77,'X6'!$B:$AZ,8,FALSE))))))))))))))</f>
        <v xml:space="preserve"> </v>
      </c>
      <c r="I77" s="139" t="str">
        <f>IF(ISERROR((IF($X$1=1,(VLOOKUP(B77,'X1'!$B:$AZ,2,FALSE)),(IF($X$1=2,(VLOOKUP(B77,'X2'!$B:$AZ,2,FALSE)),(IF($X$1=3,(VLOOKUP(B77,'X3'!$B:$AZ,2,FALSE)),(IF($X$1=4,(VLOOKUP(B77,'X4'!$B:$AZ,2,FALSE)),(IF($X$1=5,(VLOOKUP(B77,'X5'!$B:$AZ,2,FALSE)),(VLOOKUP(B77,'X6'!$B:$AZ,2,FALSE)))))))))))))=TRUE," ",((IF($X$1=1,(VLOOKUP(B77,'X1'!$B:$AZ,2,FALSE)),(IF($X$1=2,(VLOOKUP(B77,'X2'!$B:$AZ,2,FALSE)),(IF($X$1=3,(VLOOKUP(B77,'X3'!$B:$AZ,2,FALSE)),(IF($X$1=4,(VLOOKUP(B77,'X4'!$B:$AZ,2,FALSE)),(IF($X$1=5,(VLOOKUP(B77,'X5'!$B:$AZ,2,FALSE)),(VLOOKUP(B77,'X6'!$B:$AZ,2,FALSE))))))))))))))</f>
        <v xml:space="preserve"> </v>
      </c>
      <c r="J77" s="139" t="str">
        <f>IF(ISERROR((IF($X$1=1,(VLOOKUP(B77,'X1'!$B:$AZ,3,FALSE)),(IF($X$1=2,(VLOOKUP(B77,'X2'!$B:$AZ,3,FALSE)),(IF($X$1=3,(VLOOKUP(B77,'X3'!$B:$AZ,3,FALSE)),(IF($X$1=4,(VLOOKUP(B77,'X4'!$B:$AZ,3,FALSE)),(IF($X$1=5,(VLOOKUP(B77,'X5'!$B:$AZ,3,FALSE)),(VLOOKUP(B77,'X6'!$B:$AZ,3,FALSE)))))))))))))=TRUE," ",((IF($X$1=1,(VLOOKUP(B77,'X1'!$B:$AZ,3,FALSE)),(IF($X$1=2,(VLOOKUP(B77,'X2'!$B:$AZ,3,FALSE)),(IF($X$1=3,(VLOOKUP(B77,'X3'!$B:$AZ,3,FALSE)),(IF($X$1=4,(VLOOKUP(B77,'X4'!$B:$AZ,3,FALSE)),(IF($X$1=5,(VLOOKUP(B77,'X5'!$B:$AZ,3,FALSE)),(VLOOKUP(B77,'X6'!$B:$AZ,3,FALSE))))))))))))))</f>
        <v xml:space="preserve"> </v>
      </c>
      <c r="K77" s="139" t="str">
        <f>IF(ISERROR((IF($X$1=1,(VLOOKUP(B77,'X1'!$B:$AZ,5,FALSE)),(IF($X$1=2,(VLOOKUP(B77,'X2'!$B:$AZ,5,FALSE)),(IF($X$1=3,(VLOOKUP(B77,'X3'!$B:$AZ,5,FALSE)),(IF($X$1=4,(VLOOKUP(B77,'X4'!$B:$AZ,5,FALSE)),(IF($X$1=5,(VLOOKUP(B77,'X5'!$B:$AZ,5,FALSE)),(VLOOKUP(B77,'X6'!$B:$AZ,5,FALSE)))))))))))))=TRUE," ",((IF($X$1=1,(VLOOKUP(B77,'X1'!$B:$AZ,5,FALSE)),(IF($X$1=2,(VLOOKUP(B77,'X2'!$B:$AZ,5,FALSE)),(IF($X$1=3,(VLOOKUP(B77,'X3'!$B:$AZ,5,FALSE)),(IF($X$1=4,(VLOOKUP(B77,'X4'!$B:$AZ,5,FALSE)),(IF($X$1=5,(VLOOKUP(B77,'X5'!$B:$AZ,5,FALSE)),(VLOOKUP(B77,'X6'!$B:$AZ,5,FALSE))))))))))))))</f>
        <v xml:space="preserve"> </v>
      </c>
      <c r="L77" s="140" t="str">
        <f>IF(ISERROR((IF($X$1=1,(VLOOKUP(B77,'X1'!$B:$AZ,9,FALSE)),(IF($X$1=2,(VLOOKUP(B77,'X2'!$B:$AZ,9,FALSE)),(IF($X$1=3,(VLOOKUP(B77,'X3'!$B:$AZ,9,FALSE)),(IF($X$1=4,(VLOOKUP(B77,'X4'!$B:$AZ,9,FALSE)),(IF($X$1=5,(VLOOKUP(B77,'X5'!$B:$AZ,9,FALSE)),(VLOOKUP(B77,'X6'!$B:$AZ,9,FALSE)))))))))))))=TRUE," ",((IF($X$1=1,(VLOOKUP(B77,'X1'!$B:$AZ,9,FALSE)),(IF($X$1=2,(VLOOKUP(B77,'X2'!$B:$AZ,9,FALSE)),(IF($X$1=3,(VLOOKUP(B77,'X3'!$B:$AZ,9,FALSE)),(IF($X$1=4,(VLOOKUP(B77,'X4'!$B:$AZ,9,FALSE)),(IF($X$1=5,(VLOOKUP(B77,'X5'!$B:$AZ,9,FALSE)),(VLOOKUP(B77,'X6'!$B:$AZ,9,FALSE))))))))))))))</f>
        <v xml:space="preserve"> </v>
      </c>
      <c r="M77" s="140" t="str">
        <f>IF(ISERROR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=TRUE," ",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)</f>
        <v xml:space="preserve"> </v>
      </c>
      <c r="N77" s="141" t="str">
        <f>IF(ISERROR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=TRUE," ",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)</f>
        <v xml:space="preserve"> </v>
      </c>
      <c r="O77" s="140" t="str">
        <f>IF(ISERROR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=TRUE," ",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)</f>
        <v xml:space="preserve"> </v>
      </c>
      <c r="P77" s="140" t="str">
        <f>IF(ISERROR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=TRUE," ",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)</f>
        <v xml:space="preserve"> </v>
      </c>
      <c r="Q77" s="141" t="str">
        <f>IF(ISERROR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=TRUE," ",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)</f>
        <v xml:space="preserve"> </v>
      </c>
      <c r="R77" s="141" t="str">
        <f>IF(ISERROR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=TRUE," ",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)</f>
        <v xml:space="preserve"> </v>
      </c>
      <c r="S77" s="141" t="str">
        <f>IF(ISERROR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=TRUE," ",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)</f>
        <v xml:space="preserve"> </v>
      </c>
      <c r="V77" s="46"/>
      <c r="W77" s="46">
        <f t="shared" si="15"/>
        <v>34</v>
      </c>
      <c r="X77" s="46"/>
      <c r="Y77" s="149">
        <f t="shared" si="19"/>
        <v>10.515095130296531</v>
      </c>
      <c r="Z77" s="113" t="s">
        <v>162</v>
      </c>
      <c r="AB77" s="42">
        <f t="shared" si="13"/>
        <v>2</v>
      </c>
      <c r="AC77" s="42">
        <f t="shared" si="17"/>
        <v>33</v>
      </c>
      <c r="AD77" s="126" t="str">
        <f>(IF((OR($AD$44=$AC$26,$AD$44=$AC$32,$AD$44=$AC$14,$AD$44=$AC$20,$AD$44=$AC$2,$AD$44=$AC$8))=TRUE,(Alf!F37),IF((OR($AD$44=$AC$27,$AD$44=$AC$33,$AD$44=$AC$15,$AD$44=$AC$21,$AD$44=$AC$3,$AD$44=$AC$9))=TRUE,(Alf!F77),IF(OR($AD$44=$AC$28,$AD$44=$AC$34,$AD$44=$AC$16,$AD$44=$AC$22,$AD$44=$AC$4,$AD$44=$AC$10)=TRUE,(Alf!F116),IF((OR($AD$44=$AC$29,$AD$44=$AC$35,$AD$44=$AC$17,$AD$44=$AC$23,$AD$44=$AC$5,$AD$44=$AC$11))=TRUE,(Alf!F154),IF((OR($AD$44=$AC$30,$AD$44=$AC$36,$AD$44=$AC$18,$AD$44=$AC$24,$AD$44=$AC$6,$AD$44=$AC$12))=TRUE,(Alf!F192),IF((OR($AD$44=$AC$31,$AD$44=$AC$37,$AD$44=$AC$19,$AD$44=$AC$25,$AD$44=$AC$7,$AD$44=$AC$13))=TRUE,(Alf!F231),"B")))))))</f>
        <v/>
      </c>
      <c r="AE77" s="127" t="str">
        <f t="shared" si="14"/>
        <v xml:space="preserve"> </v>
      </c>
      <c r="AF77" s="128" t="str">
        <f>IF(ISERROR(((VLOOKUP(AD77,'X1'!$B:$AO,6,FALSE))/(VLOOKUP(AD77,'X1'!$B:$AO,7,FALSE))-1))=TRUE," ",(((VLOOKUP(AD77,'X1'!$B:$AO,6,FALSE))/(VLOOKUP(AD77,'X1'!$B:$AO,7,FALSE))-1)))</f>
        <v xml:space="preserve"> </v>
      </c>
      <c r="AG77" s="128" t="str">
        <f>IF(ISERROR((((VLOOKUP(AD77,'X1'!$B:$G,2,FALSE))-(VLOOKUP(AD77,'X1'!$B:$G,3,FALSE)))*100)/(VLOOKUP(AD77,'X1'!$B:$G,5,FALSE)))=TRUE," ",((((VLOOKUP(AD77,'X1'!$B:$G,2,FALSE))-(VLOOKUP(AD77,'X1'!$B:$G,3,FALSE)))*100)/(VLOOKUP(AD77,'X1'!$B:$G,5,FALSE))))</f>
        <v xml:space="preserve"> </v>
      </c>
      <c r="AH77" s="128" t="str">
        <f>IF(ISERROR(((VLOOKUP(AD77,'X1'!$B:$AZ,42,FALSE))))=TRUE," ",(((VLOOKUP(AD77,'X1'!$B:$AZ,42,FALSE)))))</f>
        <v xml:space="preserve"> </v>
      </c>
      <c r="AI77" s="128" t="str">
        <f>IF(ISERROR(((VLOOKUP(AD77,'X1'!$B:$AZ,43,FALSE))))=TRUE," ",(((VLOOKUP(AD77,'X1'!$B:$AZ,43,FALSE)))))</f>
        <v xml:space="preserve"> </v>
      </c>
      <c r="AJ77" s="128" t="str">
        <f>IF(ISERROR(((VLOOKUP(AD77,'X1'!$B:$AZ,15,FALSE))))=TRUE," ",(((VLOOKUP(AD77,'X1'!$B:$AZ,15,FALSE)))))</f>
        <v xml:space="preserve"> </v>
      </c>
      <c r="AK77" s="128" t="str">
        <f>IF(ISERROR(((VLOOKUP(AD77,'X1'!$B:$AZ,14,FALSE))))=TRUE," ",(((VLOOKUP(AD77,'X1'!$B:$AZ,14,FALSE)))))</f>
        <v xml:space="preserve"> </v>
      </c>
      <c r="AL77" s="128" t="str">
        <f ca="1">IF(ISERROR(((VLOOKUP(AD77,'X2'!$B:$AO,6,FALSE))/(VLOOKUP(AD77,'X2'!$B:$AO,7,FALSE))-1))=TRUE," ",(((VLOOKUP(AD77,'X2'!$B:$AO,6,FALSE))/(VLOOKUP(AD77,'X2'!$B:$AO,7,FALSE))-1)))</f>
        <v xml:space="preserve"> </v>
      </c>
      <c r="AM77" s="128" t="str">
        <f ca="1">IF(ISERROR((((VLOOKUP(AD77,'X2'!$B:$G,2,FALSE))-(VLOOKUP(AD77,'X2'!$B:$G,3,FALSE)))*100)/(VLOOKUP(AD77,'X2'!$B:$G,5,FALSE)))=TRUE," ",((((VLOOKUP(AD77,'X2'!$B:$G,2,FALSE))-(VLOOKUP(AD77,'X2'!$B:$G,3,FALSE)))*100)/(VLOOKUP(AD77,'X2'!$B:$G,5,FALSE))))</f>
        <v xml:space="preserve"> </v>
      </c>
      <c r="AN77" s="128" t="str">
        <f ca="1">IF(ISERROR(((VLOOKUP(AD77,'X2'!$B:$AZ,42,FALSE))))=TRUE," ",(((VLOOKUP(AD77,'X2'!$B:$AZ,42,FALSE)))))</f>
        <v xml:space="preserve"> </v>
      </c>
      <c r="AO77" s="128" t="str">
        <f ca="1">IF(ISERROR(((VLOOKUP(AD77,'X2'!$B:$AZ,43,FALSE))))=TRUE," ",(((VLOOKUP(AD77,'X2'!$B:$AZ,43,FALSE)))))</f>
        <v xml:space="preserve"> </v>
      </c>
      <c r="AP77" s="128" t="str">
        <f ca="1">IF(ISERROR(((VLOOKUP(AD77,'X2'!$B:$AZ,15,FALSE))))=TRUE," ",(((VLOOKUP(AD77,'X2'!$B:$AZ,15,FALSE)))))</f>
        <v xml:space="preserve"> </v>
      </c>
      <c r="AQ77" s="128" t="str">
        <f ca="1">IF(ISERROR(((VLOOKUP(AD77,'X2'!$B:$AZ,14,FALSE))))=TRUE," ",(((VLOOKUP(AD77,'X2'!$B:$AZ,14,FALSE)))))</f>
        <v xml:space="preserve"> </v>
      </c>
      <c r="AR77" s="128" t="str">
        <f ca="1">IF(ISERROR(((VLOOKUP(AD77,'X3'!$B:$AO,6,FALSE))/(VLOOKUP(AD77,'X3'!$B:$AO,7,FALSE))-1))=TRUE," ",(((VLOOKUP(AD77,'X3'!$B:$AO,6,FALSE))/(VLOOKUP(AD77,'X3'!$B:$AO,7,FALSE))-1)))</f>
        <v xml:space="preserve"> </v>
      </c>
      <c r="AS77" s="128" t="str">
        <f ca="1">IF(ISERROR((((VLOOKUP(AD77,'X3'!$B:$G,2,FALSE))-(VLOOKUP(AD77,'X3'!$B:$G,3,FALSE)))*100)/(VLOOKUP(AD77,'X3'!$B:$G,5,FALSE)))=TRUE," ",((((VLOOKUP(AD77,'X3'!$B:$G,2,FALSE))-(VLOOKUP(AD77,'X3'!$B:$G,3,FALSE)))*100)/(VLOOKUP(AD77,'X3'!$B:$G,5,FALSE))))</f>
        <v xml:space="preserve"> </v>
      </c>
      <c r="AT77" s="128" t="str">
        <f ca="1">IF(ISERROR(((VLOOKUP(AD77,'X3'!$B:$AZ,42,FALSE))))=TRUE," ",(((VLOOKUP(AD77,'X3'!$B:$AZ,42,FALSE)))))</f>
        <v xml:space="preserve"> </v>
      </c>
      <c r="AU77" s="128" t="str">
        <f ca="1">IF(ISERROR(((VLOOKUP(AD77,'X3'!$B:$AZ,43,FALSE))))=TRUE," ",(((VLOOKUP(AD77,'X3'!$B:$AZ,43,FALSE)))))</f>
        <v xml:space="preserve"> </v>
      </c>
      <c r="AV77" s="128" t="str">
        <f ca="1">IF(ISERROR(((VLOOKUP(AD77,'X3'!$B:$AZ,15,FALSE))))=TRUE," ",(((VLOOKUP(AD77,'X3'!$B:$AZ,15,FALSE)))))</f>
        <v xml:space="preserve"> </v>
      </c>
      <c r="AW77" s="128" t="str">
        <f ca="1">IF(ISERROR(((VLOOKUP(AD77,'X3'!$B:$AZ,14,FALSE))))=TRUE," ",(((VLOOKUP(AD77,'X3'!$B:$AZ,14,FALSE)))))</f>
        <v xml:space="preserve"> </v>
      </c>
      <c r="AX77" s="128" t="str">
        <f ca="1">IF(ISERROR(((VLOOKUP(AD77,'X4'!$B:$AO,6,FALSE))/(VLOOKUP(AD77,'X4'!$B:$AO,7,FALSE))-1))=TRUE," ",(((VLOOKUP(AD77,'X4'!$B:$AO,6,FALSE))/(VLOOKUP(AD77,'X4'!$B:$AO,7,FALSE))-1)))</f>
        <v xml:space="preserve"> </v>
      </c>
      <c r="AY77" s="128" t="str">
        <f ca="1">IF(ISERROR((((VLOOKUP(AD77,'X4'!$B:$G,2,FALSE))-(VLOOKUP(AD77,'X4'!$B:$G,3,FALSE)))*100)/(VLOOKUP(AD77,'X4'!$B:$G,5,FALSE)))=TRUE," ",((((VLOOKUP(AD77,'X4'!$B:$G,2,FALSE))-(VLOOKUP(AD77,'X4'!$B:$G,3,FALSE)))*100)/(VLOOKUP(AD77,'X4'!$B:$G,5,FALSE))))</f>
        <v xml:space="preserve"> </v>
      </c>
      <c r="AZ77" s="128" t="str">
        <f ca="1">IF(ISERROR(((VLOOKUP(AD77,'X4'!$B:$AZ,42,FALSE))))=TRUE," ",(((VLOOKUP(AD77,'X4'!$B:$AZ,42,FALSE)))))</f>
        <v xml:space="preserve"> </v>
      </c>
      <c r="BA77" s="128" t="str">
        <f ca="1">IF(ISERROR(((VLOOKUP(AD77,'X4'!$B:$AZ,43,FALSE))))=TRUE," ",(((VLOOKUP(AD77,'X4'!$B:$AZ,43,FALSE)))))</f>
        <v xml:space="preserve"> </v>
      </c>
      <c r="BB77" s="128" t="str">
        <f ca="1">IF(ISERROR(((VLOOKUP(AD77,'X4'!$B:$AZ,15,FALSE))))=TRUE," ",(((VLOOKUP(AD77,'X4'!$B:$AZ,15,FALSE)))))</f>
        <v xml:space="preserve"> </v>
      </c>
      <c r="BC77" s="128" t="str">
        <f ca="1">IF(ISERROR(((VLOOKUP(AD77,'X4'!$B:$AZ,14,FALSE))))=TRUE," ",(((VLOOKUP(AD77,'X4'!$B:$AZ,14,FALSE)))))</f>
        <v xml:space="preserve"> </v>
      </c>
      <c r="BD77" s="128" t="str">
        <f ca="1">IF(ISERROR(((VLOOKUP(AD77,'X5'!$B:$AO,6,FALSE))/(VLOOKUP(AD77,'X5'!$B:$AO,7,FALSE))-1))=TRUE," ",(((VLOOKUP(AD77,'X5'!$B:$AO,6,FALSE))/(VLOOKUP(AD77,'X5'!$B:$AO,7,FALSE))-1)))</f>
        <v xml:space="preserve"> </v>
      </c>
      <c r="BE77" s="128" t="str">
        <f ca="1">IF(ISERROR((((VLOOKUP(AD77,'X5'!$B:$G,2,FALSE))-(VLOOKUP(AD77,'X5'!$B:$G,3,FALSE)))*100)/(VLOOKUP(AD77,'X5'!$B:$G,5,FALSE)))=TRUE," ",((((VLOOKUP(AD77,'X5'!$B:$G,2,FALSE))-(VLOOKUP(AD77,'X5'!$B:$G,3,FALSE)))*100)/(VLOOKUP(AD77,'X5'!$B:$G,5,FALSE))))</f>
        <v xml:space="preserve"> </v>
      </c>
      <c r="BF77" s="128" t="str">
        <f ca="1">IF(ISERROR(((VLOOKUP(AD77,'X5'!$B:$AZ,42,FALSE))))=TRUE," ",(((VLOOKUP(AD77,'X5'!$B:$AZ,42,FALSE)))))</f>
        <v xml:space="preserve"> </v>
      </c>
      <c r="BG77" s="128" t="str">
        <f ca="1">IF(ISERROR(((VLOOKUP(AD77,'X5'!$B:$AZ,43,FALSE))))=TRUE," ",(((VLOOKUP(AD77,'X5'!$B:$AZ,43,FALSE)))))</f>
        <v xml:space="preserve"> </v>
      </c>
      <c r="BH77" s="128" t="str">
        <f ca="1">IF(ISERROR(((VLOOKUP(AD77,'X5'!$B:$AZ,15,FALSE))))=TRUE," ",(((VLOOKUP(AD77,'X5'!$B:$AZ,15,FALSE)))))</f>
        <v xml:space="preserve"> </v>
      </c>
      <c r="BI77" s="128" t="str">
        <f ca="1">IF(ISERROR(((VLOOKUP(AD77,'X5'!$B:$AZ,14,FALSE))))=TRUE," ",(((VLOOKUP(AD77,'X5'!$B:$AZ,14,FALSE)))))</f>
        <v xml:space="preserve"> </v>
      </c>
      <c r="BJ77" s="128" t="str">
        <f ca="1">IF(ISERROR(((VLOOKUP(AD77,'X6'!$B:$AO,6,FALSE))/(VLOOKUP(AD77,'X6'!$B:$AO,7,FALSE))-1))=TRUE," ",(((VLOOKUP(AD77,'X6'!$B:$AO,6,FALSE))/(VLOOKUP(AD77,'X6'!$B:$AO,7,FALSE))-1)))</f>
        <v xml:space="preserve"> </v>
      </c>
      <c r="BK77" s="128" t="str">
        <f ca="1">IF(ISERROR((((VLOOKUP(AD77,'X6'!$B:$G,2,FALSE))-(VLOOKUP(AD77,'X6'!$B:$G,3,FALSE)))*100)/(VLOOKUP(AD77,'X6'!$B:$G,5,FALSE)))=TRUE," ",((((VLOOKUP(AD77,'X6'!$B:$G,2,FALSE))-(VLOOKUP(AD77,'X6'!$B:$G,3,FALSE)))*100)/(VLOOKUP(AD77,'X6'!$B:$G,5,FALSE))))</f>
        <v xml:space="preserve"> </v>
      </c>
      <c r="BL77" s="128" t="str">
        <f ca="1">IF(ISERROR(((VLOOKUP(AD77,'X6'!$B:$AZ,42,FALSE))))=TRUE," ",(((VLOOKUP(AD77,'X6'!$B:$AZ,42,FALSE)))))</f>
        <v xml:space="preserve"> </v>
      </c>
      <c r="BM77" s="128" t="str">
        <f ca="1">IF(ISERROR(((VLOOKUP(AD77,'X6'!$B:$AZ,43,FALSE))))=TRUE," ",(((VLOOKUP(AD77,'X6'!$B:$AZ,43,FALSE)))))</f>
        <v xml:space="preserve"> </v>
      </c>
      <c r="BN77" s="128" t="str">
        <f ca="1">IF(ISERROR(((VLOOKUP(AD77,'X6'!$B:$AZ,15,FALSE))))=TRUE," ",(((VLOOKUP(AD77,'X6'!$B:$AZ,15,FALSE)))))</f>
        <v xml:space="preserve"> </v>
      </c>
      <c r="BO77" s="128" t="str">
        <f ca="1">IF(ISERROR(((VLOOKUP(AD77,'X6'!$B:$AZ,14,FALSE))))=TRUE," ",(((VLOOKUP(AD77,'X6'!$B:$AZ,14,FALSE)))))</f>
        <v xml:space="preserve"> </v>
      </c>
    </row>
    <row r="78" spans="1:67" ht="14.1" customHeight="1" x14ac:dyDescent="0.2">
      <c r="A78" s="180">
        <f t="shared" si="18"/>
        <v>31</v>
      </c>
      <c r="B78" s="137" t="str">
        <f>IF($U$16=1,(VLOOKUP(A78,$AC$44:$AH$80,2,FALSE)),IF((IF($X$1=1,'X1'!B37,(IF($X$1=2,'X2'!B37,(IF($X$1=3,'X3'!B37,(IF($X$1=4,'X4'!B37,(IF($X$1=5,'X5'!B37,'X6'!B37))))))))))="","",(IF($X$1=1,'X1'!B37,(IF($X$1=2,'X2'!B37,(IF($X$1=3,'X3'!B37,(IF($X$1=4,'X4'!B37,(IF($X$1=5,'X5'!B37,'X6'!B37))))))))))))</f>
        <v/>
      </c>
      <c r="C78" s="137" t="str">
        <f>IF(ISERROR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=TRUE," ",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)</f>
        <v xml:space="preserve"> </v>
      </c>
      <c r="D78" s="137" t="str">
        <f>IF(ISERROR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=TRUE," ",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)</f>
        <v xml:space="preserve"> </v>
      </c>
      <c r="E78" s="138" t="str">
        <f>IF(ISERROR(((IF($X$1=1,(VLOOKUP(B78,'X1'!$B:$AP,7,FALSE)),(IF($X$1=2,(VLOOKUP(B78,'X2'!$B:$AP,7,FALSE)),(IF($X$1=3,(VLOOKUP(B78,'X3'!$B:$AP,7,FALSE)),(IF($X$1=4,(VLOOKUP(B78,'X4'!$B:$AP,7,FALSE)),(IF($X$1=5,(VLOOKUP(B78,'X5'!$B:$AP,7,FALSE)),(VLOOKUP(B78,'X6'!$B:$AP,7,FALSE))))))))))))))=TRUE," ",(((IF($X$1=1,(VLOOKUP(B78,'X1'!$B:$AP,7,FALSE)),(IF($X$1=2,(VLOOKUP(B78,'X2'!$B:$AP,7,FALSE)),(IF($X$1=3,(VLOOKUP(B78,'X3'!$B:$AP,7,FALSE)),(IF($X$1=4,(VLOOKUP(B78,'X4'!$B:$AP,7,FALSE)),(IF($X$1=5,(VLOOKUP(B78,'X5'!$B:$AP,7,FALSE)),(VLOOKUP(B78,'X6'!$B:$AP,7,FALSE)))))))))))))))</f>
        <v xml:space="preserve"> </v>
      </c>
      <c r="F78" s="138" t="str">
        <f>IF(ISERROR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=TRUE," ",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)</f>
        <v xml:space="preserve"> </v>
      </c>
      <c r="G78" s="138" t="str">
        <f>IF(ISERROR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=TRUE," ",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)</f>
        <v xml:space="preserve"> </v>
      </c>
      <c r="H78" s="138" t="str">
        <f>IF(ISERROR((IF($X$1=1,(VLOOKUP(B78,'X1'!$B:$AZ,8,FALSE)),(IF($X$1=2,(VLOOKUP(B78,'X2'!$B:$AZ,8,FALSE)),(IF($X$1=3,(VLOOKUP(B78,'X3'!$B:$AZ,8,FALSE)),(IF($X$1=4,(VLOOKUP(B78,'X4'!$B:$AZ,8,FALSE)),(IF($X$1=5,(VLOOKUP(B78,'X5'!$B:$AZ,8,FALSE)),(VLOOKUP(B78,'X6'!$B:$AZ,8,FALSE)))))))))))))=TRUE," ",((IF($X$1=1,(VLOOKUP(B78,'X1'!$B:$AZ,8,FALSE)),(IF($X$1=2,(VLOOKUP(B78,'X2'!$B:$AZ,8,FALSE)),(IF($X$1=3,(VLOOKUP(B78,'X3'!$B:$AZ,8,FALSE)),(IF($X$1=4,(VLOOKUP(B78,'X4'!$B:$AZ,8,FALSE)),(IF($X$1=5,(VLOOKUP(B78,'X5'!$B:$AZ,8,FALSE)),(VLOOKUP(B78,'X6'!$B:$AZ,8,FALSE))))))))))))))</f>
        <v xml:space="preserve"> </v>
      </c>
      <c r="I78" s="139" t="str">
        <f>IF(ISERROR((IF($X$1=1,(VLOOKUP(B78,'X1'!$B:$AZ,2,FALSE)),(IF($X$1=2,(VLOOKUP(B78,'X2'!$B:$AZ,2,FALSE)),(IF($X$1=3,(VLOOKUP(B78,'X3'!$B:$AZ,2,FALSE)),(IF($X$1=4,(VLOOKUP(B78,'X4'!$B:$AZ,2,FALSE)),(IF($X$1=5,(VLOOKUP(B78,'X5'!$B:$AZ,2,FALSE)),(VLOOKUP(B78,'X6'!$B:$AZ,2,FALSE)))))))))))))=TRUE," ",((IF($X$1=1,(VLOOKUP(B78,'X1'!$B:$AZ,2,FALSE)),(IF($X$1=2,(VLOOKUP(B78,'X2'!$B:$AZ,2,FALSE)),(IF($X$1=3,(VLOOKUP(B78,'X3'!$B:$AZ,2,FALSE)),(IF($X$1=4,(VLOOKUP(B78,'X4'!$B:$AZ,2,FALSE)),(IF($X$1=5,(VLOOKUP(B78,'X5'!$B:$AZ,2,FALSE)),(VLOOKUP(B78,'X6'!$B:$AZ,2,FALSE))))))))))))))</f>
        <v xml:space="preserve"> </v>
      </c>
      <c r="J78" s="139" t="str">
        <f>IF(ISERROR((IF($X$1=1,(VLOOKUP(B78,'X1'!$B:$AZ,3,FALSE)),(IF($X$1=2,(VLOOKUP(B78,'X2'!$B:$AZ,3,FALSE)),(IF($X$1=3,(VLOOKUP(B78,'X3'!$B:$AZ,3,FALSE)),(IF($X$1=4,(VLOOKUP(B78,'X4'!$B:$AZ,3,FALSE)),(IF($X$1=5,(VLOOKUP(B78,'X5'!$B:$AZ,3,FALSE)),(VLOOKUP(B78,'X6'!$B:$AZ,3,FALSE)))))))))))))=TRUE," ",((IF($X$1=1,(VLOOKUP(B78,'X1'!$B:$AZ,3,FALSE)),(IF($X$1=2,(VLOOKUP(B78,'X2'!$B:$AZ,3,FALSE)),(IF($X$1=3,(VLOOKUP(B78,'X3'!$B:$AZ,3,FALSE)),(IF($X$1=4,(VLOOKUP(B78,'X4'!$B:$AZ,3,FALSE)),(IF($X$1=5,(VLOOKUP(B78,'X5'!$B:$AZ,3,FALSE)),(VLOOKUP(B78,'X6'!$B:$AZ,3,FALSE))))))))))))))</f>
        <v xml:space="preserve"> </v>
      </c>
      <c r="K78" s="139" t="str">
        <f>IF(ISERROR((IF($X$1=1,(VLOOKUP(B78,'X1'!$B:$AZ,5,FALSE)),(IF($X$1=2,(VLOOKUP(B78,'X2'!$B:$AZ,5,FALSE)),(IF($X$1=3,(VLOOKUP(B78,'X3'!$B:$AZ,5,FALSE)),(IF($X$1=4,(VLOOKUP(B78,'X4'!$B:$AZ,5,FALSE)),(IF($X$1=5,(VLOOKUP(B78,'X5'!$B:$AZ,5,FALSE)),(VLOOKUP(B78,'X6'!$B:$AZ,5,FALSE)))))))))))))=TRUE," ",((IF($X$1=1,(VLOOKUP(B78,'X1'!$B:$AZ,5,FALSE)),(IF($X$1=2,(VLOOKUP(B78,'X2'!$B:$AZ,5,FALSE)),(IF($X$1=3,(VLOOKUP(B78,'X3'!$B:$AZ,5,FALSE)),(IF($X$1=4,(VLOOKUP(B78,'X4'!$B:$AZ,5,FALSE)),(IF($X$1=5,(VLOOKUP(B78,'X5'!$B:$AZ,5,FALSE)),(VLOOKUP(B78,'X6'!$B:$AZ,5,FALSE))))))))))))))</f>
        <v xml:space="preserve"> </v>
      </c>
      <c r="L78" s="140" t="str">
        <f>IF(ISERROR((IF($X$1=1,(VLOOKUP(B78,'X1'!$B:$AZ,9,FALSE)),(IF($X$1=2,(VLOOKUP(B78,'X2'!$B:$AZ,9,FALSE)),(IF($X$1=3,(VLOOKUP(B78,'X3'!$B:$AZ,9,FALSE)),(IF($X$1=4,(VLOOKUP(B78,'X4'!$B:$AZ,9,FALSE)),(IF($X$1=5,(VLOOKUP(B78,'X5'!$B:$AZ,9,FALSE)),(VLOOKUP(B78,'X6'!$B:$AZ,9,FALSE)))))))))))))=TRUE," ",((IF($X$1=1,(VLOOKUP(B78,'X1'!$B:$AZ,9,FALSE)),(IF($X$1=2,(VLOOKUP(B78,'X2'!$B:$AZ,9,FALSE)),(IF($X$1=3,(VLOOKUP(B78,'X3'!$B:$AZ,9,FALSE)),(IF($X$1=4,(VLOOKUP(B78,'X4'!$B:$AZ,9,FALSE)),(IF($X$1=5,(VLOOKUP(B78,'X5'!$B:$AZ,9,FALSE)),(VLOOKUP(B78,'X6'!$B:$AZ,9,FALSE))))))))))))))</f>
        <v xml:space="preserve"> </v>
      </c>
      <c r="M78" s="140" t="str">
        <f>IF(ISERROR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=TRUE," ",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)</f>
        <v xml:space="preserve"> </v>
      </c>
      <c r="N78" s="141" t="str">
        <f>IF(ISERROR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=TRUE," ",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)</f>
        <v xml:space="preserve"> </v>
      </c>
      <c r="O78" s="140" t="str">
        <f>IF(ISERROR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=TRUE," ",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)</f>
        <v xml:space="preserve"> </v>
      </c>
      <c r="P78" s="140" t="str">
        <f>IF(ISERROR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=TRUE," ",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)</f>
        <v xml:space="preserve"> </v>
      </c>
      <c r="Q78" s="141" t="str">
        <f>IF(ISERROR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=TRUE," ",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)</f>
        <v xml:space="preserve"> </v>
      </c>
      <c r="R78" s="141" t="str">
        <f>IF(ISERROR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=TRUE," ",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)</f>
        <v xml:space="preserve"> </v>
      </c>
      <c r="S78" s="141" t="str">
        <f>IF(ISERROR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=TRUE," ",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)</f>
        <v xml:space="preserve"> </v>
      </c>
      <c r="V78" s="46"/>
      <c r="W78" s="46">
        <f t="shared" si="15"/>
        <v>35</v>
      </c>
      <c r="X78" s="46"/>
      <c r="Y78" s="149">
        <f t="shared" si="19"/>
        <v>10.963216573350838</v>
      </c>
      <c r="Z78" s="114" t="s">
        <v>162</v>
      </c>
      <c r="AB78" s="42">
        <f t="shared" si="13"/>
        <v>2</v>
      </c>
      <c r="AC78" s="42">
        <f t="shared" si="17"/>
        <v>34</v>
      </c>
      <c r="AD78" s="126" t="str">
        <f>(IF((OR($AD$44=$AC$26,$AD$44=$AC$32,$AD$44=$AC$14,$AD$44=$AC$20,$AD$44=$AC$2,$AD$44=$AC$8))=TRUE,(Alf!F38),IF((OR($AD$44=$AC$27,$AD$44=$AC$33,$AD$44=$AC$15,$AD$44=$AC$21,$AD$44=$AC$3,$AD$44=$AC$9))=TRUE,(Alf!F78),IF(OR($AD$44=$AC$28,$AD$44=$AC$34,$AD$44=$AC$16,$AD$44=$AC$22,$AD$44=$AC$4,$AD$44=$AC$10)=TRUE,(Alf!F117),IF((OR($AD$44=$AC$29,$AD$44=$AC$35,$AD$44=$AC$17,$AD$44=$AC$23,$AD$44=$AC$5,$AD$44=$AC$11))=TRUE,(Alf!F155),IF((OR($AD$44=$AC$30,$AD$44=$AC$36,$AD$44=$AC$18,$AD$44=$AC$24,$AD$44=$AC$6,$AD$44=$AC$12))=TRUE,(Alf!F193),IF((OR($AD$44=$AC$31,$AD$44=$AC$37,$AD$44=$AC$19,$AD$44=$AC$25,$AD$44=$AC$7,$AD$44=$AC$13))=TRUE,(Alf!F232),"B")))))))</f>
        <v/>
      </c>
      <c r="AE78" s="127" t="str">
        <f t="shared" si="14"/>
        <v xml:space="preserve"> </v>
      </c>
      <c r="AF78" s="128" t="str">
        <f>IF(ISERROR(((VLOOKUP(AD78,'X1'!$B:$AO,6,FALSE))/(VLOOKUP(AD78,'X1'!$B:$AO,7,FALSE))-1))=TRUE," ",(((VLOOKUP(AD78,'X1'!$B:$AO,6,FALSE))/(VLOOKUP(AD78,'X1'!$B:$AO,7,FALSE))-1)))</f>
        <v xml:space="preserve"> </v>
      </c>
      <c r="AG78" s="128" t="str">
        <f>IF(ISERROR((((VLOOKUP(AD78,'X1'!$B:$G,2,FALSE))-(VLOOKUP(AD78,'X1'!$B:$G,3,FALSE)))*100)/(VLOOKUP(AD78,'X1'!$B:$G,5,FALSE)))=TRUE," ",((((VLOOKUP(AD78,'X1'!$B:$G,2,FALSE))-(VLOOKUP(AD78,'X1'!$B:$G,3,FALSE)))*100)/(VLOOKUP(AD78,'X1'!$B:$G,5,FALSE))))</f>
        <v xml:space="preserve"> </v>
      </c>
      <c r="AH78" s="128" t="str">
        <f>IF(ISERROR(((VLOOKUP(AD78,'X1'!$B:$AZ,42,FALSE))))=TRUE," ",(((VLOOKUP(AD78,'X1'!$B:$AZ,42,FALSE)))))</f>
        <v xml:space="preserve"> </v>
      </c>
      <c r="AI78" s="128" t="str">
        <f>IF(ISERROR(((VLOOKUP(AD78,'X1'!$B:$AZ,43,FALSE))))=TRUE," ",(((VLOOKUP(AD78,'X1'!$B:$AZ,43,FALSE)))))</f>
        <v xml:space="preserve"> </v>
      </c>
      <c r="AJ78" s="128" t="str">
        <f>IF(ISERROR(((VLOOKUP(AD78,'X1'!$B:$AZ,15,FALSE))))=TRUE," ",(((VLOOKUP(AD78,'X1'!$B:$AZ,15,FALSE)))))</f>
        <v xml:space="preserve"> </v>
      </c>
      <c r="AK78" s="128" t="str">
        <f>IF(ISERROR(((VLOOKUP(AD78,'X1'!$B:$AZ,14,FALSE))))=TRUE," ",(((VLOOKUP(AD78,'X1'!$B:$AZ,14,FALSE)))))</f>
        <v xml:space="preserve"> </v>
      </c>
      <c r="AL78" s="128" t="str">
        <f ca="1">IF(ISERROR(((VLOOKUP(AD78,'X2'!$B:$AO,6,FALSE))/(VLOOKUP(AD78,'X2'!$B:$AO,7,FALSE))-1))=TRUE," ",(((VLOOKUP(AD78,'X2'!$B:$AO,6,FALSE))/(VLOOKUP(AD78,'X2'!$B:$AO,7,FALSE))-1)))</f>
        <v xml:space="preserve"> </v>
      </c>
      <c r="AM78" s="128" t="str">
        <f ca="1">IF(ISERROR((((VLOOKUP(AD78,'X2'!$B:$G,2,FALSE))-(VLOOKUP(AD78,'X2'!$B:$G,3,FALSE)))*100)/(VLOOKUP(AD78,'X2'!$B:$G,5,FALSE)))=TRUE," ",((((VLOOKUP(AD78,'X2'!$B:$G,2,FALSE))-(VLOOKUP(AD78,'X2'!$B:$G,3,FALSE)))*100)/(VLOOKUP(AD78,'X2'!$B:$G,5,FALSE))))</f>
        <v xml:space="preserve"> </v>
      </c>
      <c r="AN78" s="128" t="str">
        <f ca="1">IF(ISERROR(((VLOOKUP(AD78,'X2'!$B:$AZ,42,FALSE))))=TRUE," ",(((VLOOKUP(AD78,'X2'!$B:$AZ,42,FALSE)))))</f>
        <v xml:space="preserve"> </v>
      </c>
      <c r="AO78" s="128" t="str">
        <f ca="1">IF(ISERROR(((VLOOKUP(AD78,'X2'!$B:$AZ,43,FALSE))))=TRUE," ",(((VLOOKUP(AD78,'X2'!$B:$AZ,43,FALSE)))))</f>
        <v xml:space="preserve"> </v>
      </c>
      <c r="AP78" s="128" t="str">
        <f ca="1">IF(ISERROR(((VLOOKUP(AD78,'X2'!$B:$AZ,15,FALSE))))=TRUE," ",(((VLOOKUP(AD78,'X2'!$B:$AZ,15,FALSE)))))</f>
        <v xml:space="preserve"> </v>
      </c>
      <c r="AQ78" s="128" t="str">
        <f ca="1">IF(ISERROR(((VLOOKUP(AD78,'X2'!$B:$AZ,14,FALSE))))=TRUE," ",(((VLOOKUP(AD78,'X2'!$B:$AZ,14,FALSE)))))</f>
        <v xml:space="preserve"> </v>
      </c>
      <c r="AR78" s="128" t="str">
        <f ca="1">IF(ISERROR(((VLOOKUP(AD78,'X3'!$B:$AO,6,FALSE))/(VLOOKUP(AD78,'X3'!$B:$AO,7,FALSE))-1))=TRUE," ",(((VLOOKUP(AD78,'X3'!$B:$AO,6,FALSE))/(VLOOKUP(AD78,'X3'!$B:$AO,7,FALSE))-1)))</f>
        <v xml:space="preserve"> </v>
      </c>
      <c r="AS78" s="128" t="str">
        <f ca="1">IF(ISERROR((((VLOOKUP(AD78,'X3'!$B:$G,2,FALSE))-(VLOOKUP(AD78,'X3'!$B:$G,3,FALSE)))*100)/(VLOOKUP(AD78,'X3'!$B:$G,5,FALSE)))=TRUE," ",((((VLOOKUP(AD78,'X3'!$B:$G,2,FALSE))-(VLOOKUP(AD78,'X3'!$B:$G,3,FALSE)))*100)/(VLOOKUP(AD78,'X3'!$B:$G,5,FALSE))))</f>
        <v xml:space="preserve"> </v>
      </c>
      <c r="AT78" s="128" t="str">
        <f ca="1">IF(ISERROR(((VLOOKUP(AD78,'X3'!$B:$AZ,42,FALSE))))=TRUE," ",(((VLOOKUP(AD78,'X3'!$B:$AZ,42,FALSE)))))</f>
        <v xml:space="preserve"> </v>
      </c>
      <c r="AU78" s="128" t="str">
        <f ca="1">IF(ISERROR(((VLOOKUP(AD78,'X3'!$B:$AZ,43,FALSE))))=TRUE," ",(((VLOOKUP(AD78,'X3'!$B:$AZ,43,FALSE)))))</f>
        <v xml:space="preserve"> </v>
      </c>
      <c r="AV78" s="128" t="str">
        <f ca="1">IF(ISERROR(((VLOOKUP(AD78,'X3'!$B:$AZ,15,FALSE))))=TRUE," ",(((VLOOKUP(AD78,'X3'!$B:$AZ,15,FALSE)))))</f>
        <v xml:space="preserve"> </v>
      </c>
      <c r="AW78" s="128" t="str">
        <f ca="1">IF(ISERROR(((VLOOKUP(AD78,'X3'!$B:$AZ,14,FALSE))))=TRUE," ",(((VLOOKUP(AD78,'X3'!$B:$AZ,14,FALSE)))))</f>
        <v xml:space="preserve"> </v>
      </c>
      <c r="AX78" s="128" t="str">
        <f ca="1">IF(ISERROR(((VLOOKUP(AD78,'X4'!$B:$AO,6,FALSE))/(VLOOKUP(AD78,'X4'!$B:$AO,7,FALSE))-1))=TRUE," ",(((VLOOKUP(AD78,'X4'!$B:$AO,6,FALSE))/(VLOOKUP(AD78,'X4'!$B:$AO,7,FALSE))-1)))</f>
        <v xml:space="preserve"> </v>
      </c>
      <c r="AY78" s="128" t="str">
        <f ca="1">IF(ISERROR((((VLOOKUP(AD78,'X4'!$B:$G,2,FALSE))-(VLOOKUP(AD78,'X4'!$B:$G,3,FALSE)))*100)/(VLOOKUP(AD78,'X4'!$B:$G,5,FALSE)))=TRUE," ",((((VLOOKUP(AD78,'X4'!$B:$G,2,FALSE))-(VLOOKUP(AD78,'X4'!$B:$G,3,FALSE)))*100)/(VLOOKUP(AD78,'X4'!$B:$G,5,FALSE))))</f>
        <v xml:space="preserve"> </v>
      </c>
      <c r="AZ78" s="128" t="str">
        <f ca="1">IF(ISERROR(((VLOOKUP(AD78,'X4'!$B:$AZ,42,FALSE))))=TRUE," ",(((VLOOKUP(AD78,'X4'!$B:$AZ,42,FALSE)))))</f>
        <v xml:space="preserve"> </v>
      </c>
      <c r="BA78" s="128" t="str">
        <f ca="1">IF(ISERROR(((VLOOKUP(AD78,'X4'!$B:$AZ,43,FALSE))))=TRUE," ",(((VLOOKUP(AD78,'X4'!$B:$AZ,43,FALSE)))))</f>
        <v xml:space="preserve"> </v>
      </c>
      <c r="BB78" s="128" t="str">
        <f ca="1">IF(ISERROR(((VLOOKUP(AD78,'X4'!$B:$AZ,15,FALSE))))=TRUE," ",(((VLOOKUP(AD78,'X4'!$B:$AZ,15,FALSE)))))</f>
        <v xml:space="preserve"> </v>
      </c>
      <c r="BC78" s="128" t="str">
        <f ca="1">IF(ISERROR(((VLOOKUP(AD78,'X4'!$B:$AZ,14,FALSE))))=TRUE," ",(((VLOOKUP(AD78,'X4'!$B:$AZ,14,FALSE)))))</f>
        <v xml:space="preserve"> </v>
      </c>
      <c r="BD78" s="128" t="str">
        <f ca="1">IF(ISERROR(((VLOOKUP(AD78,'X5'!$B:$AO,6,FALSE))/(VLOOKUP(AD78,'X5'!$B:$AO,7,FALSE))-1))=TRUE," ",(((VLOOKUP(AD78,'X5'!$B:$AO,6,FALSE))/(VLOOKUP(AD78,'X5'!$B:$AO,7,FALSE))-1)))</f>
        <v xml:space="preserve"> </v>
      </c>
      <c r="BE78" s="128" t="str">
        <f ca="1">IF(ISERROR((((VLOOKUP(AD78,'X5'!$B:$G,2,FALSE))-(VLOOKUP(AD78,'X5'!$B:$G,3,FALSE)))*100)/(VLOOKUP(AD78,'X5'!$B:$G,5,FALSE)))=TRUE," ",((((VLOOKUP(AD78,'X5'!$B:$G,2,FALSE))-(VLOOKUP(AD78,'X5'!$B:$G,3,FALSE)))*100)/(VLOOKUP(AD78,'X5'!$B:$G,5,FALSE))))</f>
        <v xml:space="preserve"> </v>
      </c>
      <c r="BF78" s="128" t="str">
        <f ca="1">IF(ISERROR(((VLOOKUP(AD78,'X5'!$B:$AZ,42,FALSE))))=TRUE," ",(((VLOOKUP(AD78,'X5'!$B:$AZ,42,FALSE)))))</f>
        <v xml:space="preserve"> </v>
      </c>
      <c r="BG78" s="128" t="str">
        <f ca="1">IF(ISERROR(((VLOOKUP(AD78,'X5'!$B:$AZ,43,FALSE))))=TRUE," ",(((VLOOKUP(AD78,'X5'!$B:$AZ,43,FALSE)))))</f>
        <v xml:space="preserve"> </v>
      </c>
      <c r="BH78" s="128" t="str">
        <f ca="1">IF(ISERROR(((VLOOKUP(AD78,'X5'!$B:$AZ,15,FALSE))))=TRUE," ",(((VLOOKUP(AD78,'X5'!$B:$AZ,15,FALSE)))))</f>
        <v xml:space="preserve"> </v>
      </c>
      <c r="BI78" s="128" t="str">
        <f ca="1">IF(ISERROR(((VLOOKUP(AD78,'X5'!$B:$AZ,14,FALSE))))=TRUE," ",(((VLOOKUP(AD78,'X5'!$B:$AZ,14,FALSE)))))</f>
        <v xml:space="preserve"> </v>
      </c>
      <c r="BJ78" s="128" t="str">
        <f ca="1">IF(ISERROR(((VLOOKUP(AD78,'X6'!$B:$AO,6,FALSE))/(VLOOKUP(AD78,'X6'!$B:$AO,7,FALSE))-1))=TRUE," ",(((VLOOKUP(AD78,'X6'!$B:$AO,6,FALSE))/(VLOOKUP(AD78,'X6'!$B:$AO,7,FALSE))-1)))</f>
        <v xml:space="preserve"> </v>
      </c>
      <c r="BK78" s="128" t="str">
        <f ca="1">IF(ISERROR((((VLOOKUP(AD78,'X6'!$B:$G,2,FALSE))-(VLOOKUP(AD78,'X6'!$B:$G,3,FALSE)))*100)/(VLOOKUP(AD78,'X6'!$B:$G,5,FALSE)))=TRUE," ",((((VLOOKUP(AD78,'X6'!$B:$G,2,FALSE))-(VLOOKUP(AD78,'X6'!$B:$G,3,FALSE)))*100)/(VLOOKUP(AD78,'X6'!$B:$G,5,FALSE))))</f>
        <v xml:space="preserve"> </v>
      </c>
      <c r="BL78" s="128" t="str">
        <f ca="1">IF(ISERROR(((VLOOKUP(AD78,'X6'!$B:$AZ,42,FALSE))))=TRUE," ",(((VLOOKUP(AD78,'X6'!$B:$AZ,42,FALSE)))))</f>
        <v xml:space="preserve"> </v>
      </c>
      <c r="BM78" s="128" t="str">
        <f ca="1">IF(ISERROR(((VLOOKUP(AD78,'X6'!$B:$AZ,43,FALSE))))=TRUE," ",(((VLOOKUP(AD78,'X6'!$B:$AZ,43,FALSE)))))</f>
        <v xml:space="preserve"> </v>
      </c>
      <c r="BN78" s="128" t="str">
        <f ca="1">IF(ISERROR(((VLOOKUP(AD78,'X6'!$B:$AZ,15,FALSE))))=TRUE," ",(((VLOOKUP(AD78,'X6'!$B:$AZ,15,FALSE)))))</f>
        <v xml:space="preserve"> </v>
      </c>
      <c r="BO78" s="128" t="str">
        <f ca="1">IF(ISERROR(((VLOOKUP(AD78,'X6'!$B:$AZ,14,FALSE))))=TRUE," ",(((VLOOKUP(AD78,'X6'!$B:$AZ,14,FALSE)))))</f>
        <v xml:space="preserve"> </v>
      </c>
    </row>
    <row r="79" spans="1:67" ht="14.1" customHeight="1" x14ac:dyDescent="0.2">
      <c r="A79" s="180">
        <f t="shared" si="18"/>
        <v>32</v>
      </c>
      <c r="B79" s="137" t="str">
        <f>IF($U$16=1,(VLOOKUP(A79,$AC$44:$AH$80,2,FALSE)),IF((IF($X$1=1,'X1'!B38,(IF($X$1=2,'X2'!B38,(IF($X$1=3,'X3'!B38,(IF($X$1=4,'X4'!B38,(IF($X$1=5,'X5'!B38,'X6'!B38))))))))))="","",(IF($X$1=1,'X1'!B38,(IF($X$1=2,'X2'!B38,(IF($X$1=3,'X3'!B38,(IF($X$1=4,'X4'!B38,(IF($X$1=5,'X5'!B38,'X6'!B38))))))))))))</f>
        <v/>
      </c>
      <c r="C79" s="137" t="str">
        <f>IF(ISERROR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=TRUE," ",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)</f>
        <v xml:space="preserve"> </v>
      </c>
      <c r="D79" s="137" t="str">
        <f>IF(ISERROR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=TRUE," ",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)</f>
        <v xml:space="preserve"> </v>
      </c>
      <c r="E79" s="138" t="str">
        <f>IF(ISERROR(((IF($X$1=1,(VLOOKUP(B79,'X1'!$B:$AP,7,FALSE)),(IF($X$1=2,(VLOOKUP(B79,'X2'!$B:$AP,7,FALSE)),(IF($X$1=3,(VLOOKUP(B79,'X3'!$B:$AP,7,FALSE)),(IF($X$1=4,(VLOOKUP(B79,'X4'!$B:$AP,7,FALSE)),(IF($X$1=5,(VLOOKUP(B79,'X5'!$B:$AP,7,FALSE)),(VLOOKUP(B79,'X6'!$B:$AP,7,FALSE))))))))))))))=TRUE," ",(((IF($X$1=1,(VLOOKUP(B79,'X1'!$B:$AP,7,FALSE)),(IF($X$1=2,(VLOOKUP(B79,'X2'!$B:$AP,7,FALSE)),(IF($X$1=3,(VLOOKUP(B79,'X3'!$B:$AP,7,FALSE)),(IF($X$1=4,(VLOOKUP(B79,'X4'!$B:$AP,7,FALSE)),(IF($X$1=5,(VLOOKUP(B79,'X5'!$B:$AP,7,FALSE)),(VLOOKUP(B79,'X6'!$B:$AP,7,FALSE)))))))))))))))</f>
        <v xml:space="preserve"> </v>
      </c>
      <c r="F79" s="138" t="str">
        <f>IF(ISERROR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=TRUE," ",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)</f>
        <v xml:space="preserve"> </v>
      </c>
      <c r="G79" s="138" t="str">
        <f>IF(ISERROR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=TRUE," ",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)</f>
        <v xml:space="preserve"> </v>
      </c>
      <c r="H79" s="138" t="str">
        <f>IF(ISERROR((IF($X$1=1,(VLOOKUP(B79,'X1'!$B:$AZ,8,FALSE)),(IF($X$1=2,(VLOOKUP(B79,'X2'!$B:$AZ,8,FALSE)),(IF($X$1=3,(VLOOKUP(B79,'X3'!$B:$AZ,8,FALSE)),(IF($X$1=4,(VLOOKUP(B79,'X4'!$B:$AZ,8,FALSE)),(IF($X$1=5,(VLOOKUP(B79,'X5'!$B:$AZ,8,FALSE)),(VLOOKUP(B79,'X6'!$B:$AZ,8,FALSE)))))))))))))=TRUE," ",((IF($X$1=1,(VLOOKUP(B79,'X1'!$B:$AZ,8,FALSE)),(IF($X$1=2,(VLOOKUP(B79,'X2'!$B:$AZ,8,FALSE)),(IF($X$1=3,(VLOOKUP(B79,'X3'!$B:$AZ,8,FALSE)),(IF($X$1=4,(VLOOKUP(B79,'X4'!$B:$AZ,8,FALSE)),(IF($X$1=5,(VLOOKUP(B79,'X5'!$B:$AZ,8,FALSE)),(VLOOKUP(B79,'X6'!$B:$AZ,8,FALSE))))))))))))))</f>
        <v xml:space="preserve"> </v>
      </c>
      <c r="I79" s="139" t="str">
        <f>IF(ISERROR((IF($X$1=1,(VLOOKUP(B79,'X1'!$B:$AZ,2,FALSE)),(IF($X$1=2,(VLOOKUP(B79,'X2'!$B:$AZ,2,FALSE)),(IF($X$1=3,(VLOOKUP(B79,'X3'!$B:$AZ,2,FALSE)),(IF($X$1=4,(VLOOKUP(B79,'X4'!$B:$AZ,2,FALSE)),(IF($X$1=5,(VLOOKUP(B79,'X5'!$B:$AZ,2,FALSE)),(VLOOKUP(B79,'X6'!$B:$AZ,2,FALSE)))))))))))))=TRUE," ",((IF($X$1=1,(VLOOKUP(B79,'X1'!$B:$AZ,2,FALSE)),(IF($X$1=2,(VLOOKUP(B79,'X2'!$B:$AZ,2,FALSE)),(IF($X$1=3,(VLOOKUP(B79,'X3'!$B:$AZ,2,FALSE)),(IF($X$1=4,(VLOOKUP(B79,'X4'!$B:$AZ,2,FALSE)),(IF($X$1=5,(VLOOKUP(B79,'X5'!$B:$AZ,2,FALSE)),(VLOOKUP(B79,'X6'!$B:$AZ,2,FALSE))))))))))))))</f>
        <v xml:space="preserve"> </v>
      </c>
      <c r="J79" s="139" t="str">
        <f>IF(ISERROR((IF($X$1=1,(VLOOKUP(B79,'X1'!$B:$AZ,3,FALSE)),(IF($X$1=2,(VLOOKUP(B79,'X2'!$B:$AZ,3,FALSE)),(IF($X$1=3,(VLOOKUP(B79,'X3'!$B:$AZ,3,FALSE)),(IF($X$1=4,(VLOOKUP(B79,'X4'!$B:$AZ,3,FALSE)),(IF($X$1=5,(VLOOKUP(B79,'X5'!$B:$AZ,3,FALSE)),(VLOOKUP(B79,'X6'!$B:$AZ,3,FALSE)))))))))))))=TRUE," ",((IF($X$1=1,(VLOOKUP(B79,'X1'!$B:$AZ,3,FALSE)),(IF($X$1=2,(VLOOKUP(B79,'X2'!$B:$AZ,3,FALSE)),(IF($X$1=3,(VLOOKUP(B79,'X3'!$B:$AZ,3,FALSE)),(IF($X$1=4,(VLOOKUP(B79,'X4'!$B:$AZ,3,FALSE)),(IF($X$1=5,(VLOOKUP(B79,'X5'!$B:$AZ,3,FALSE)),(VLOOKUP(B79,'X6'!$B:$AZ,3,FALSE))))))))))))))</f>
        <v xml:space="preserve"> </v>
      </c>
      <c r="K79" s="139" t="str">
        <f>IF(ISERROR((IF($X$1=1,(VLOOKUP(B79,'X1'!$B:$AZ,5,FALSE)),(IF($X$1=2,(VLOOKUP(B79,'X2'!$B:$AZ,5,FALSE)),(IF($X$1=3,(VLOOKUP(B79,'X3'!$B:$AZ,5,FALSE)),(IF($X$1=4,(VLOOKUP(B79,'X4'!$B:$AZ,5,FALSE)),(IF($X$1=5,(VLOOKUP(B79,'X5'!$B:$AZ,5,FALSE)),(VLOOKUP(B79,'X6'!$B:$AZ,5,FALSE)))))))))))))=TRUE," ",((IF($X$1=1,(VLOOKUP(B79,'X1'!$B:$AZ,5,FALSE)),(IF($X$1=2,(VLOOKUP(B79,'X2'!$B:$AZ,5,FALSE)),(IF($X$1=3,(VLOOKUP(B79,'X3'!$B:$AZ,5,FALSE)),(IF($X$1=4,(VLOOKUP(B79,'X4'!$B:$AZ,5,FALSE)),(IF($X$1=5,(VLOOKUP(B79,'X5'!$B:$AZ,5,FALSE)),(VLOOKUP(B79,'X6'!$B:$AZ,5,FALSE))))))))))))))</f>
        <v xml:space="preserve"> </v>
      </c>
      <c r="L79" s="140" t="str">
        <f>IF(ISERROR((IF($X$1=1,(VLOOKUP(B79,'X1'!$B:$AZ,9,FALSE)),(IF($X$1=2,(VLOOKUP(B79,'X2'!$B:$AZ,9,FALSE)),(IF($X$1=3,(VLOOKUP(B79,'X3'!$B:$AZ,9,FALSE)),(IF($X$1=4,(VLOOKUP(B79,'X4'!$B:$AZ,9,FALSE)),(IF($X$1=5,(VLOOKUP(B79,'X5'!$B:$AZ,9,FALSE)),(VLOOKUP(B79,'X6'!$B:$AZ,9,FALSE)))))))))))))=TRUE," ",((IF($X$1=1,(VLOOKUP(B79,'X1'!$B:$AZ,9,FALSE)),(IF($X$1=2,(VLOOKUP(B79,'X2'!$B:$AZ,9,FALSE)),(IF($X$1=3,(VLOOKUP(B79,'X3'!$B:$AZ,9,FALSE)),(IF($X$1=4,(VLOOKUP(B79,'X4'!$B:$AZ,9,FALSE)),(IF($X$1=5,(VLOOKUP(B79,'X5'!$B:$AZ,9,FALSE)),(VLOOKUP(B79,'X6'!$B:$AZ,9,FALSE))))))))))))))</f>
        <v xml:space="preserve"> </v>
      </c>
      <c r="M79" s="140" t="str">
        <f>IF(ISERROR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=TRUE," ",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)</f>
        <v xml:space="preserve"> </v>
      </c>
      <c r="N79" s="141" t="str">
        <f>IF(ISERROR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=TRUE," ",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)</f>
        <v xml:space="preserve"> </v>
      </c>
      <c r="O79" s="140" t="str">
        <f>IF(ISERROR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=TRUE," ",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)</f>
        <v xml:space="preserve"> </v>
      </c>
      <c r="P79" s="140" t="str">
        <f>IF(ISERROR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=TRUE," ",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)</f>
        <v xml:space="preserve"> </v>
      </c>
      <c r="Q79" s="141" t="str">
        <f>IF(ISERROR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=TRUE," ",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)</f>
        <v xml:space="preserve"> </v>
      </c>
      <c r="R79" s="141" t="str">
        <f>IF(ISERROR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=TRUE," ",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)</f>
        <v xml:space="preserve"> </v>
      </c>
      <c r="S79" s="141" t="str">
        <f>IF(ISERROR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=TRUE," ",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)</f>
        <v xml:space="preserve"> </v>
      </c>
      <c r="V79" s="46"/>
      <c r="W79" s="46">
        <f t="shared" si="15"/>
        <v>36</v>
      </c>
      <c r="X79" s="46"/>
      <c r="Y79" s="149">
        <f t="shared" si="19"/>
        <v>11.411338016405145</v>
      </c>
      <c r="Z79" s="115" t="s">
        <v>162</v>
      </c>
      <c r="AB79" s="42">
        <f t="shared" si="13"/>
        <v>2</v>
      </c>
      <c r="AC79" s="42">
        <f t="shared" si="17"/>
        <v>35</v>
      </c>
      <c r="AD79" s="126" t="str">
        <f>(IF((OR($AD$44=$AC$26,$AD$44=$AC$32,$AD$44=$AC$14,$AD$44=$AC$20,$AD$44=$AC$2,$AD$44=$AC$8))=TRUE,(Alf!F39),IF((OR($AD$44=$AC$27,$AD$44=$AC$33,$AD$44=$AC$15,$AD$44=$AC$21,$AD$44=$AC$3,$AD$44=$AC$9))=TRUE,(Alf!F79),IF(OR($AD$44=$AC$28,$AD$44=$AC$34,$AD$44=$AC$16,$AD$44=$AC$22,$AD$44=$AC$4,$AD$44=$AC$10)=TRUE,(Alf!F118),IF((OR($AD$44=$AC$29,$AD$44=$AC$35,$AD$44=$AC$17,$AD$44=$AC$23,$AD$44=$AC$5,$AD$44=$AC$11))=TRUE,(Alf!F156),IF((OR($AD$44=$AC$30,$AD$44=$AC$36,$AD$44=$AC$18,$AD$44=$AC$24,$AD$44=$AC$6,$AD$44=$AC$12))=TRUE,(Alf!F194),IF((OR($AD$44=$AC$31,$AD$44=$AC$37,$AD$44=$AC$19,$AD$44=$AC$25,$AD$44=$AC$7,$AD$44=$AC$13))=TRUE,(Alf!F233),"B")))))))</f>
        <v/>
      </c>
      <c r="AE79" s="127" t="str">
        <f t="shared" si="14"/>
        <v xml:space="preserve"> </v>
      </c>
      <c r="AF79" s="128" t="str">
        <f>IF(ISERROR(((VLOOKUP(AD79,'X1'!$B:$AO,6,FALSE))/(VLOOKUP(AD79,'X1'!$B:$AO,7,FALSE))-1))=TRUE," ",(((VLOOKUP(AD79,'X1'!$B:$AO,6,FALSE))/(VLOOKUP(AD79,'X1'!$B:$AO,7,FALSE))-1)))</f>
        <v xml:space="preserve"> </v>
      </c>
      <c r="AG79" s="128" t="str">
        <f>IF(ISERROR((((VLOOKUP(AD79,'X1'!$B:$G,2,FALSE))-(VLOOKUP(AD79,'X1'!$B:$G,3,FALSE)))*100)/(VLOOKUP(AD79,'X1'!$B:$G,5,FALSE)))=TRUE," ",((((VLOOKUP(AD79,'X1'!$B:$G,2,FALSE))-(VLOOKUP(AD79,'X1'!$B:$G,3,FALSE)))*100)/(VLOOKUP(AD79,'X1'!$B:$G,5,FALSE))))</f>
        <v xml:space="preserve"> </v>
      </c>
      <c r="AH79" s="128" t="str">
        <f>IF(ISERROR(((VLOOKUP(AD79,'X1'!$B:$AZ,42,FALSE))))=TRUE," ",(((VLOOKUP(AD79,'X1'!$B:$AZ,42,FALSE)))))</f>
        <v xml:space="preserve"> </v>
      </c>
      <c r="AI79" s="128" t="str">
        <f>IF(ISERROR(((VLOOKUP(AD79,'X1'!$B:$AZ,43,FALSE))))=TRUE," ",(((VLOOKUP(AD79,'X1'!$B:$AZ,43,FALSE)))))</f>
        <v xml:space="preserve"> </v>
      </c>
      <c r="AJ79" s="128" t="str">
        <f>IF(ISERROR(((VLOOKUP(AD79,'X1'!$B:$AZ,15,FALSE))))=TRUE," ",(((VLOOKUP(AD79,'X1'!$B:$AZ,15,FALSE)))))</f>
        <v xml:space="preserve"> </v>
      </c>
      <c r="AK79" s="128" t="str">
        <f>IF(ISERROR(((VLOOKUP(AD79,'X1'!$B:$AZ,14,FALSE))))=TRUE," ",(((VLOOKUP(AD79,'X1'!$B:$AZ,14,FALSE)))))</f>
        <v xml:space="preserve"> </v>
      </c>
      <c r="AL79" s="128" t="str">
        <f ca="1">IF(ISERROR(((VLOOKUP(AD79,'X2'!$B:$AO,6,FALSE))/(VLOOKUP(AD79,'X2'!$B:$AO,7,FALSE))-1))=TRUE," ",(((VLOOKUP(AD79,'X2'!$B:$AO,6,FALSE))/(VLOOKUP(AD79,'X2'!$B:$AO,7,FALSE))-1)))</f>
        <v xml:space="preserve"> </v>
      </c>
      <c r="AM79" s="128" t="str">
        <f ca="1">IF(ISERROR((((VLOOKUP(AD79,'X2'!$B:$G,2,FALSE))-(VLOOKUP(AD79,'X2'!$B:$G,3,FALSE)))*100)/(VLOOKUP(AD79,'X2'!$B:$G,5,FALSE)))=TRUE," ",((((VLOOKUP(AD79,'X2'!$B:$G,2,FALSE))-(VLOOKUP(AD79,'X2'!$B:$G,3,FALSE)))*100)/(VLOOKUP(AD79,'X2'!$B:$G,5,FALSE))))</f>
        <v xml:space="preserve"> </v>
      </c>
      <c r="AN79" s="128" t="str">
        <f ca="1">IF(ISERROR(((VLOOKUP(AD79,'X2'!$B:$AZ,42,FALSE))))=TRUE," ",(((VLOOKUP(AD79,'X2'!$B:$AZ,42,FALSE)))))</f>
        <v xml:space="preserve"> </v>
      </c>
      <c r="AO79" s="128" t="str">
        <f ca="1">IF(ISERROR(((VLOOKUP(AD79,'X2'!$B:$AZ,43,FALSE))))=TRUE," ",(((VLOOKUP(AD79,'X2'!$B:$AZ,43,FALSE)))))</f>
        <v xml:space="preserve"> </v>
      </c>
      <c r="AP79" s="128" t="str">
        <f ca="1">IF(ISERROR(((VLOOKUP(AD79,'X2'!$B:$AZ,15,FALSE))))=TRUE," ",(((VLOOKUP(AD79,'X2'!$B:$AZ,15,FALSE)))))</f>
        <v xml:space="preserve"> </v>
      </c>
      <c r="AQ79" s="128" t="str">
        <f ca="1">IF(ISERROR(((VLOOKUP(AD79,'X2'!$B:$AZ,14,FALSE))))=TRUE," ",(((VLOOKUP(AD79,'X2'!$B:$AZ,14,FALSE)))))</f>
        <v xml:space="preserve"> </v>
      </c>
      <c r="AR79" s="128" t="str">
        <f ca="1">IF(ISERROR(((VLOOKUP(AD79,'X3'!$B:$AO,6,FALSE))/(VLOOKUP(AD79,'X3'!$B:$AO,7,FALSE))-1))=TRUE," ",(((VLOOKUP(AD79,'X3'!$B:$AO,6,FALSE))/(VLOOKUP(AD79,'X3'!$B:$AO,7,FALSE))-1)))</f>
        <v xml:space="preserve"> </v>
      </c>
      <c r="AS79" s="128" t="str">
        <f ca="1">IF(ISERROR((((VLOOKUP(AD79,'X3'!$B:$G,2,FALSE))-(VLOOKUP(AD79,'X3'!$B:$G,3,FALSE)))*100)/(VLOOKUP(AD79,'X3'!$B:$G,5,FALSE)))=TRUE," ",((((VLOOKUP(AD79,'X3'!$B:$G,2,FALSE))-(VLOOKUP(AD79,'X3'!$B:$G,3,FALSE)))*100)/(VLOOKUP(AD79,'X3'!$B:$G,5,FALSE))))</f>
        <v xml:space="preserve"> </v>
      </c>
      <c r="AT79" s="128" t="str">
        <f ca="1">IF(ISERROR(((VLOOKUP(AD79,'X3'!$B:$AZ,42,FALSE))))=TRUE," ",(((VLOOKUP(AD79,'X3'!$B:$AZ,42,FALSE)))))</f>
        <v xml:space="preserve"> </v>
      </c>
      <c r="AU79" s="128" t="str">
        <f ca="1">IF(ISERROR(((VLOOKUP(AD79,'X3'!$B:$AZ,43,FALSE))))=TRUE," ",(((VLOOKUP(AD79,'X3'!$B:$AZ,43,FALSE)))))</f>
        <v xml:space="preserve"> </v>
      </c>
      <c r="AV79" s="128" t="str">
        <f ca="1">IF(ISERROR(((VLOOKUP(AD79,'X3'!$B:$AZ,15,FALSE))))=TRUE," ",(((VLOOKUP(AD79,'X3'!$B:$AZ,15,FALSE)))))</f>
        <v xml:space="preserve"> </v>
      </c>
      <c r="AW79" s="128" t="str">
        <f ca="1">IF(ISERROR(((VLOOKUP(AD79,'X3'!$B:$AZ,14,FALSE))))=TRUE," ",(((VLOOKUP(AD79,'X3'!$B:$AZ,14,FALSE)))))</f>
        <v xml:space="preserve"> </v>
      </c>
      <c r="AX79" s="128" t="str">
        <f ca="1">IF(ISERROR(((VLOOKUP(AD79,'X4'!$B:$AO,6,FALSE))/(VLOOKUP(AD79,'X4'!$B:$AO,7,FALSE))-1))=TRUE," ",(((VLOOKUP(AD79,'X4'!$B:$AO,6,FALSE))/(VLOOKUP(AD79,'X4'!$B:$AO,7,FALSE))-1)))</f>
        <v xml:space="preserve"> </v>
      </c>
      <c r="AY79" s="128" t="str">
        <f ca="1">IF(ISERROR((((VLOOKUP(AD79,'X4'!$B:$G,2,FALSE))-(VLOOKUP(AD79,'X4'!$B:$G,3,FALSE)))*100)/(VLOOKUP(AD79,'X4'!$B:$G,5,FALSE)))=TRUE," ",((((VLOOKUP(AD79,'X4'!$B:$G,2,FALSE))-(VLOOKUP(AD79,'X4'!$B:$G,3,FALSE)))*100)/(VLOOKUP(AD79,'X4'!$B:$G,5,FALSE))))</f>
        <v xml:space="preserve"> </v>
      </c>
      <c r="AZ79" s="128" t="str">
        <f ca="1">IF(ISERROR(((VLOOKUP(AD79,'X4'!$B:$AZ,42,FALSE))))=TRUE," ",(((VLOOKUP(AD79,'X4'!$B:$AZ,42,FALSE)))))</f>
        <v xml:space="preserve"> </v>
      </c>
      <c r="BA79" s="128" t="str">
        <f ca="1">IF(ISERROR(((VLOOKUP(AD79,'X4'!$B:$AZ,43,FALSE))))=TRUE," ",(((VLOOKUP(AD79,'X4'!$B:$AZ,43,FALSE)))))</f>
        <v xml:space="preserve"> </v>
      </c>
      <c r="BB79" s="128" t="str">
        <f ca="1">IF(ISERROR(((VLOOKUP(AD79,'X4'!$B:$AZ,15,FALSE))))=TRUE," ",(((VLOOKUP(AD79,'X4'!$B:$AZ,15,FALSE)))))</f>
        <v xml:space="preserve"> </v>
      </c>
      <c r="BC79" s="128" t="str">
        <f ca="1">IF(ISERROR(((VLOOKUP(AD79,'X4'!$B:$AZ,14,FALSE))))=TRUE," ",(((VLOOKUP(AD79,'X4'!$B:$AZ,14,FALSE)))))</f>
        <v xml:space="preserve"> </v>
      </c>
      <c r="BD79" s="128" t="str">
        <f ca="1">IF(ISERROR(((VLOOKUP(AD79,'X5'!$B:$AO,6,FALSE))/(VLOOKUP(AD79,'X5'!$B:$AO,7,FALSE))-1))=TRUE," ",(((VLOOKUP(AD79,'X5'!$B:$AO,6,FALSE))/(VLOOKUP(AD79,'X5'!$B:$AO,7,FALSE))-1)))</f>
        <v xml:space="preserve"> </v>
      </c>
      <c r="BE79" s="128" t="str">
        <f ca="1">IF(ISERROR((((VLOOKUP(AD79,'X5'!$B:$G,2,FALSE))-(VLOOKUP(AD79,'X5'!$B:$G,3,FALSE)))*100)/(VLOOKUP(AD79,'X5'!$B:$G,5,FALSE)))=TRUE," ",((((VLOOKUP(AD79,'X5'!$B:$G,2,FALSE))-(VLOOKUP(AD79,'X5'!$B:$G,3,FALSE)))*100)/(VLOOKUP(AD79,'X5'!$B:$G,5,FALSE))))</f>
        <v xml:space="preserve"> </v>
      </c>
      <c r="BF79" s="128" t="str">
        <f ca="1">IF(ISERROR(((VLOOKUP(AD79,'X5'!$B:$AZ,42,FALSE))))=TRUE," ",(((VLOOKUP(AD79,'X5'!$B:$AZ,42,FALSE)))))</f>
        <v xml:space="preserve"> </v>
      </c>
      <c r="BG79" s="128" t="str">
        <f ca="1">IF(ISERROR(((VLOOKUP(AD79,'X5'!$B:$AZ,43,FALSE))))=TRUE," ",(((VLOOKUP(AD79,'X5'!$B:$AZ,43,FALSE)))))</f>
        <v xml:space="preserve"> </v>
      </c>
      <c r="BH79" s="128" t="str">
        <f ca="1">IF(ISERROR(((VLOOKUP(AD79,'X5'!$B:$AZ,15,FALSE))))=TRUE," ",(((VLOOKUP(AD79,'X5'!$B:$AZ,15,FALSE)))))</f>
        <v xml:space="preserve"> </v>
      </c>
      <c r="BI79" s="128" t="str">
        <f ca="1">IF(ISERROR(((VLOOKUP(AD79,'X5'!$B:$AZ,14,FALSE))))=TRUE," ",(((VLOOKUP(AD79,'X5'!$B:$AZ,14,FALSE)))))</f>
        <v xml:space="preserve"> </v>
      </c>
      <c r="BJ79" s="128" t="str">
        <f ca="1">IF(ISERROR(((VLOOKUP(AD79,'X6'!$B:$AO,6,FALSE))/(VLOOKUP(AD79,'X6'!$B:$AO,7,FALSE))-1))=TRUE," ",(((VLOOKUP(AD79,'X6'!$B:$AO,6,FALSE))/(VLOOKUP(AD79,'X6'!$B:$AO,7,FALSE))-1)))</f>
        <v xml:space="preserve"> </v>
      </c>
      <c r="BK79" s="128" t="str">
        <f ca="1">IF(ISERROR((((VLOOKUP(AD79,'X6'!$B:$G,2,FALSE))-(VLOOKUP(AD79,'X6'!$B:$G,3,FALSE)))*100)/(VLOOKUP(AD79,'X6'!$B:$G,5,FALSE)))=TRUE," ",((((VLOOKUP(AD79,'X6'!$B:$G,2,FALSE))-(VLOOKUP(AD79,'X6'!$B:$G,3,FALSE)))*100)/(VLOOKUP(AD79,'X6'!$B:$G,5,FALSE))))</f>
        <v xml:space="preserve"> </v>
      </c>
      <c r="BL79" s="128" t="str">
        <f ca="1">IF(ISERROR(((VLOOKUP(AD79,'X6'!$B:$AZ,42,FALSE))))=TRUE," ",(((VLOOKUP(AD79,'X6'!$B:$AZ,42,FALSE)))))</f>
        <v xml:space="preserve"> </v>
      </c>
      <c r="BM79" s="128" t="str">
        <f ca="1">IF(ISERROR(((VLOOKUP(AD79,'X6'!$B:$AZ,43,FALSE))))=TRUE," ",(((VLOOKUP(AD79,'X6'!$B:$AZ,43,FALSE)))))</f>
        <v xml:space="preserve"> </v>
      </c>
      <c r="BN79" s="128" t="str">
        <f ca="1">IF(ISERROR(((VLOOKUP(AD79,'X6'!$B:$AZ,15,FALSE))))=TRUE," ",(((VLOOKUP(AD79,'X6'!$B:$AZ,15,FALSE)))))</f>
        <v xml:space="preserve"> </v>
      </c>
      <c r="BO79" s="128" t="str">
        <f ca="1">IF(ISERROR(((VLOOKUP(AD79,'X6'!$B:$AZ,14,FALSE))))=TRUE," ",(((VLOOKUP(AD79,'X6'!$B:$AZ,14,FALSE)))))</f>
        <v xml:space="preserve"> </v>
      </c>
    </row>
    <row r="80" spans="1:67" ht="14.1" customHeight="1" x14ac:dyDescent="0.2">
      <c r="A80" s="180">
        <f t="shared" si="18"/>
        <v>33</v>
      </c>
      <c r="B80" s="137" t="str">
        <f>IF($U$16=1,(VLOOKUP(A80,$AC$44:$AH$80,2,FALSE)),IF((IF($X$1=1,'X1'!B39,(IF($X$1=2,'X2'!B39,(IF($X$1=3,'X3'!B39,(IF($X$1=4,'X4'!B39,(IF($X$1=5,'X5'!B39,'X6'!B39))))))))))="","",(IF($X$1=1,'X1'!B39,(IF($X$1=2,'X2'!B39,(IF($X$1=3,'X3'!B39,(IF($X$1=4,'X4'!B39,(IF($X$1=5,'X5'!B39,'X6'!B39))))))))))))</f>
        <v/>
      </c>
      <c r="C80" s="137" t="str">
        <f>IF(ISERROR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=TRUE," ",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)</f>
        <v xml:space="preserve"> </v>
      </c>
      <c r="D80" s="137" t="str">
        <f>IF(ISERROR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=TRUE," ",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)</f>
        <v xml:space="preserve"> </v>
      </c>
      <c r="E80" s="138" t="str">
        <f>IF(ISERROR(((IF($X$1=1,(VLOOKUP(B80,'X1'!$B:$AP,7,FALSE)),(IF($X$1=2,(VLOOKUP(B80,'X2'!$B:$AP,7,FALSE)),(IF($X$1=3,(VLOOKUP(B80,'X3'!$B:$AP,7,FALSE)),(IF($X$1=4,(VLOOKUP(B80,'X4'!$B:$AP,7,FALSE)),(IF($X$1=5,(VLOOKUP(B80,'X5'!$B:$AP,7,FALSE)),(VLOOKUP(B80,'X6'!$B:$AP,7,FALSE))))))))))))))=TRUE," ",(((IF($X$1=1,(VLOOKUP(B80,'X1'!$B:$AP,7,FALSE)),(IF($X$1=2,(VLOOKUP(B80,'X2'!$B:$AP,7,FALSE)),(IF($X$1=3,(VLOOKUP(B80,'X3'!$B:$AP,7,FALSE)),(IF($X$1=4,(VLOOKUP(B80,'X4'!$B:$AP,7,FALSE)),(IF($X$1=5,(VLOOKUP(B80,'X5'!$B:$AP,7,FALSE)),(VLOOKUP(B80,'X6'!$B:$AP,7,FALSE)))))))))))))))</f>
        <v xml:space="preserve"> </v>
      </c>
      <c r="F80" s="138" t="str">
        <f>IF(ISERROR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=TRUE," ",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)</f>
        <v xml:space="preserve"> </v>
      </c>
      <c r="G80" s="138" t="str">
        <f>IF(ISERROR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=TRUE," ",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)</f>
        <v xml:space="preserve"> </v>
      </c>
      <c r="H80" s="138" t="str">
        <f>IF(ISERROR((IF($X$1=1,(VLOOKUP(B80,'X1'!$B:$AZ,8,FALSE)),(IF($X$1=2,(VLOOKUP(B80,'X2'!$B:$AZ,8,FALSE)),(IF($X$1=3,(VLOOKUP(B80,'X3'!$B:$AZ,8,FALSE)),(IF($X$1=4,(VLOOKUP(B80,'X4'!$B:$AZ,8,FALSE)),(IF($X$1=5,(VLOOKUP(B80,'X5'!$B:$AZ,8,FALSE)),(VLOOKUP(B80,'X6'!$B:$AZ,8,FALSE)))))))))))))=TRUE," ",((IF($X$1=1,(VLOOKUP(B80,'X1'!$B:$AZ,8,FALSE)),(IF($X$1=2,(VLOOKUP(B80,'X2'!$B:$AZ,8,FALSE)),(IF($X$1=3,(VLOOKUP(B80,'X3'!$B:$AZ,8,FALSE)),(IF($X$1=4,(VLOOKUP(B80,'X4'!$B:$AZ,8,FALSE)),(IF($X$1=5,(VLOOKUP(B80,'X5'!$B:$AZ,8,FALSE)),(VLOOKUP(B80,'X6'!$B:$AZ,8,FALSE))))))))))))))</f>
        <v xml:space="preserve"> </v>
      </c>
      <c r="I80" s="139" t="str">
        <f>IF(ISERROR((IF($X$1=1,(VLOOKUP(B80,'X1'!$B:$AZ,2,FALSE)),(IF($X$1=2,(VLOOKUP(B80,'X2'!$B:$AZ,2,FALSE)),(IF($X$1=3,(VLOOKUP(B80,'X3'!$B:$AZ,2,FALSE)),(IF($X$1=4,(VLOOKUP(B80,'X4'!$B:$AZ,2,FALSE)),(IF($X$1=5,(VLOOKUP(B80,'X5'!$B:$AZ,2,FALSE)),(VLOOKUP(B80,'X6'!$B:$AZ,2,FALSE)))))))))))))=TRUE," ",((IF($X$1=1,(VLOOKUP(B80,'X1'!$B:$AZ,2,FALSE)),(IF($X$1=2,(VLOOKUP(B80,'X2'!$B:$AZ,2,FALSE)),(IF($X$1=3,(VLOOKUP(B80,'X3'!$B:$AZ,2,FALSE)),(IF($X$1=4,(VLOOKUP(B80,'X4'!$B:$AZ,2,FALSE)),(IF($X$1=5,(VLOOKUP(B80,'X5'!$B:$AZ,2,FALSE)),(VLOOKUP(B80,'X6'!$B:$AZ,2,FALSE))))))))))))))</f>
        <v xml:space="preserve"> </v>
      </c>
      <c r="J80" s="139" t="str">
        <f>IF(ISERROR((IF($X$1=1,(VLOOKUP(B80,'X1'!$B:$AZ,3,FALSE)),(IF($X$1=2,(VLOOKUP(B80,'X2'!$B:$AZ,3,FALSE)),(IF($X$1=3,(VLOOKUP(B80,'X3'!$B:$AZ,3,FALSE)),(IF($X$1=4,(VLOOKUP(B80,'X4'!$B:$AZ,3,FALSE)),(IF($X$1=5,(VLOOKUP(B80,'X5'!$B:$AZ,3,FALSE)),(VLOOKUP(B80,'X6'!$B:$AZ,3,FALSE)))))))))))))=TRUE," ",((IF($X$1=1,(VLOOKUP(B80,'X1'!$B:$AZ,3,FALSE)),(IF($X$1=2,(VLOOKUP(B80,'X2'!$B:$AZ,3,FALSE)),(IF($X$1=3,(VLOOKUP(B80,'X3'!$B:$AZ,3,FALSE)),(IF($X$1=4,(VLOOKUP(B80,'X4'!$B:$AZ,3,FALSE)),(IF($X$1=5,(VLOOKUP(B80,'X5'!$B:$AZ,3,FALSE)),(VLOOKUP(B80,'X6'!$B:$AZ,3,FALSE))))))))))))))</f>
        <v xml:space="preserve"> </v>
      </c>
      <c r="K80" s="139" t="str">
        <f>IF(ISERROR((IF($X$1=1,(VLOOKUP(B80,'X1'!$B:$AZ,5,FALSE)),(IF($X$1=2,(VLOOKUP(B80,'X2'!$B:$AZ,5,FALSE)),(IF($X$1=3,(VLOOKUP(B80,'X3'!$B:$AZ,5,FALSE)),(IF($X$1=4,(VLOOKUP(B80,'X4'!$B:$AZ,5,FALSE)),(IF($X$1=5,(VLOOKUP(B80,'X5'!$B:$AZ,5,FALSE)),(VLOOKUP(B80,'X6'!$B:$AZ,5,FALSE)))))))))))))=TRUE," ",((IF($X$1=1,(VLOOKUP(B80,'X1'!$B:$AZ,5,FALSE)),(IF($X$1=2,(VLOOKUP(B80,'X2'!$B:$AZ,5,FALSE)),(IF($X$1=3,(VLOOKUP(B80,'X3'!$B:$AZ,5,FALSE)),(IF($X$1=4,(VLOOKUP(B80,'X4'!$B:$AZ,5,FALSE)),(IF($X$1=5,(VLOOKUP(B80,'X5'!$B:$AZ,5,FALSE)),(VLOOKUP(B80,'X6'!$B:$AZ,5,FALSE))))))))))))))</f>
        <v xml:space="preserve"> </v>
      </c>
      <c r="L80" s="140" t="str">
        <f>IF(ISERROR((IF($X$1=1,(VLOOKUP(B80,'X1'!$B:$AZ,9,FALSE)),(IF($X$1=2,(VLOOKUP(B80,'X2'!$B:$AZ,9,FALSE)),(IF($X$1=3,(VLOOKUP(B80,'X3'!$B:$AZ,9,FALSE)),(IF($X$1=4,(VLOOKUP(B80,'X4'!$B:$AZ,9,FALSE)),(IF($X$1=5,(VLOOKUP(B80,'X5'!$B:$AZ,9,FALSE)),(VLOOKUP(B80,'X6'!$B:$AZ,9,FALSE)))))))))))))=TRUE," ",((IF($X$1=1,(VLOOKUP(B80,'X1'!$B:$AZ,9,FALSE)),(IF($X$1=2,(VLOOKUP(B80,'X2'!$B:$AZ,9,FALSE)),(IF($X$1=3,(VLOOKUP(B80,'X3'!$B:$AZ,9,FALSE)),(IF($X$1=4,(VLOOKUP(B80,'X4'!$B:$AZ,9,FALSE)),(IF($X$1=5,(VLOOKUP(B80,'X5'!$B:$AZ,9,FALSE)),(VLOOKUP(B80,'X6'!$B:$AZ,9,FALSE))))))))))))))</f>
        <v xml:space="preserve"> </v>
      </c>
      <c r="M80" s="140" t="str">
        <f>IF(ISERROR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=TRUE," ",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)</f>
        <v xml:space="preserve"> </v>
      </c>
      <c r="N80" s="141" t="str">
        <f>IF(ISERROR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=TRUE," ",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)</f>
        <v xml:space="preserve"> </v>
      </c>
      <c r="O80" s="140" t="str">
        <f>IF(ISERROR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=TRUE," ",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)</f>
        <v xml:space="preserve"> </v>
      </c>
      <c r="P80" s="140" t="str">
        <f>IF(ISERROR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=TRUE," ",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)</f>
        <v xml:space="preserve"> </v>
      </c>
      <c r="Q80" s="141" t="str">
        <f>IF(ISERROR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=TRUE," ",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)</f>
        <v xml:space="preserve"> </v>
      </c>
      <c r="R80" s="141" t="str">
        <f>IF(ISERROR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=TRUE," ",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)</f>
        <v xml:space="preserve"> </v>
      </c>
      <c r="S80" s="141" t="str">
        <f>IF(ISERROR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=TRUE," ",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)</f>
        <v xml:space="preserve"> </v>
      </c>
      <c r="V80" s="46"/>
      <c r="W80" s="46">
        <f t="shared" si="15"/>
        <v>37</v>
      </c>
      <c r="X80" s="46"/>
      <c r="Y80" s="148">
        <f>IF($Z$41="A",0,IF($Z$41="B",((Y79+$Z$42)+0.00001),Y79+$AE$43))</f>
        <v>11.859469459459451</v>
      </c>
      <c r="AB80" s="42">
        <f t="shared" si="13"/>
        <v>2</v>
      </c>
      <c r="AC80" s="42">
        <f t="shared" si="17"/>
        <v>36</v>
      </c>
      <c r="AD80" s="126" t="str">
        <f>(IF((OR($AD$44=$AC$26,$AD$44=$AC$32,$AD$44=$AC$14,$AD$44=$AC$20,$AD$44=$AC$2,$AD$44=$AC$8))=TRUE,(Alf!F40),IF((OR($AD$44=$AC$27,$AD$44=$AC$33,$AD$44=$AC$15,$AD$44=$AC$21,$AD$44=$AC$3,$AD$44=$AC$9))=TRUE,(Alf!F80),IF(OR($AD$44=$AC$28,$AD$44=$AC$34,$AD$44=$AC$16,$AD$44=$AC$22,$AD$44=$AC$4,$AD$44=$AC$10)=TRUE,(Alf!F119),IF((OR($AD$44=$AC$29,$AD$44=$AC$35,$AD$44=$AC$17,$AD$44=$AC$23,$AD$44=$AC$5,$AD$44=$AC$11))=TRUE,(Alf!F157),IF((OR($AD$44=$AC$30,$AD$44=$AC$36,$AD$44=$AC$18,$AD$44=$AC$24,$AD$44=$AC$6,$AD$44=$AC$12))=TRUE,(Alf!F195),IF((OR($AD$44=$AC$31,$AD$44=$AC$37,$AD$44=$AC$19,$AD$44=$AC$25,$AD$44=$AC$7,$AD$44=$AC$13))=TRUE,(Alf!F234),"B")))))))</f>
        <v/>
      </c>
      <c r="AE80" s="127" t="str">
        <f t="shared" si="14"/>
        <v xml:space="preserve"> </v>
      </c>
      <c r="AF80" s="128" t="str">
        <f>IF(ISERROR(((VLOOKUP(AD80,'X1'!$B:$AO,6,FALSE))/(VLOOKUP(AD80,'X1'!$B:$AO,7,FALSE))-1))=TRUE," ",(((VLOOKUP(AD80,'X1'!$B:$AO,6,FALSE))/(VLOOKUP(AD80,'X1'!$B:$AO,7,FALSE))-1)))</f>
        <v xml:space="preserve"> </v>
      </c>
      <c r="AG80" s="128" t="str">
        <f>IF(ISERROR((((VLOOKUP(AD80,'X1'!$B:$G,2,FALSE))-(VLOOKUP(AD80,'X1'!$B:$G,3,FALSE)))*100)/(VLOOKUP(AD80,'X1'!$B:$G,5,FALSE)))=TRUE," ",((((VLOOKUP(AD80,'X1'!$B:$G,2,FALSE))-(VLOOKUP(AD80,'X1'!$B:$G,3,FALSE)))*100)/(VLOOKUP(AD80,'X1'!$B:$G,5,FALSE))))</f>
        <v xml:space="preserve"> </v>
      </c>
      <c r="AH80" s="128" t="str">
        <f>IF(ISERROR(((VLOOKUP(AD80,'X1'!$B:$AZ,42,FALSE))))=TRUE," ",(((VLOOKUP(AD80,'X1'!$B:$AZ,42,FALSE)))))</f>
        <v xml:space="preserve"> </v>
      </c>
      <c r="AI80" s="128" t="str">
        <f>IF(ISERROR(((VLOOKUP(AD80,'X1'!$B:$AZ,43,FALSE))))=TRUE," ",(((VLOOKUP(AD80,'X1'!$B:$AZ,43,FALSE)))))</f>
        <v xml:space="preserve"> </v>
      </c>
      <c r="AJ80" s="128" t="str">
        <f>IF(ISERROR(((VLOOKUP(AD80,'X1'!$B:$AZ,15,FALSE))))=TRUE," ",(((VLOOKUP(AD80,'X1'!$B:$AZ,15,FALSE)))))</f>
        <v xml:space="preserve"> </v>
      </c>
      <c r="AK80" s="128" t="str">
        <f>IF(ISERROR(((VLOOKUP(AD80,'X1'!$B:$AZ,14,FALSE))))=TRUE," ",(((VLOOKUP(AD80,'X1'!$B:$AZ,14,FALSE)))))</f>
        <v xml:space="preserve"> </v>
      </c>
      <c r="AL80" s="128" t="str">
        <f ca="1">IF(ISERROR(((VLOOKUP(AD80,'X2'!$B:$AO,6,FALSE))/(VLOOKUP(AD80,'X2'!$B:$AO,7,FALSE))-1))=TRUE," ",(((VLOOKUP(AD80,'X2'!$B:$AO,6,FALSE))/(VLOOKUP(AD80,'X2'!$B:$AO,7,FALSE))-1)))</f>
        <v xml:space="preserve"> </v>
      </c>
      <c r="AM80" s="128" t="str">
        <f ca="1">IF(ISERROR((((VLOOKUP(AD80,'X2'!$B:$G,2,FALSE))-(VLOOKUP(AD80,'X2'!$B:$G,3,FALSE)))*100)/(VLOOKUP(AD80,'X2'!$B:$G,5,FALSE)))=TRUE," ",((((VLOOKUP(AD80,'X2'!$B:$G,2,FALSE))-(VLOOKUP(AD80,'X2'!$B:$G,3,FALSE)))*100)/(VLOOKUP(AD80,'X2'!$B:$G,5,FALSE))))</f>
        <v xml:space="preserve"> </v>
      </c>
      <c r="AN80" s="128" t="str">
        <f ca="1">IF(ISERROR(((VLOOKUP(AD80,'X2'!$B:$AZ,42,FALSE))))=TRUE," ",(((VLOOKUP(AD80,'X2'!$B:$AZ,42,FALSE)))))</f>
        <v xml:space="preserve"> </v>
      </c>
      <c r="AO80" s="128" t="str">
        <f ca="1">IF(ISERROR(((VLOOKUP(AD80,'X2'!$B:$AZ,43,FALSE))))=TRUE," ",(((VLOOKUP(AD80,'X2'!$B:$AZ,43,FALSE)))))</f>
        <v xml:space="preserve"> </v>
      </c>
      <c r="AP80" s="128" t="str">
        <f ca="1">IF(ISERROR(((VLOOKUP(AD80,'X2'!$B:$AZ,15,FALSE))))=TRUE," ",(((VLOOKUP(AD80,'X2'!$B:$AZ,15,FALSE)))))</f>
        <v xml:space="preserve"> </v>
      </c>
      <c r="AQ80" s="128" t="str">
        <f ca="1">IF(ISERROR(((VLOOKUP(AD80,'X2'!$B:$AZ,14,FALSE))))=TRUE," ",(((VLOOKUP(AD80,'X2'!$B:$AZ,14,FALSE)))))</f>
        <v xml:space="preserve"> </v>
      </c>
      <c r="AR80" s="128" t="str">
        <f ca="1">IF(ISERROR(((VLOOKUP(AD80,'X3'!$B:$AO,6,FALSE))/(VLOOKUP(AD80,'X3'!$B:$AO,7,FALSE))-1))=TRUE," ",(((VLOOKUP(AD80,'X3'!$B:$AO,6,FALSE))/(VLOOKUP(AD80,'X3'!$B:$AO,7,FALSE))-1)))</f>
        <v xml:space="preserve"> </v>
      </c>
      <c r="AS80" s="128" t="str">
        <f ca="1">IF(ISERROR((((VLOOKUP(AD80,'X3'!$B:$G,2,FALSE))-(VLOOKUP(AD80,'X3'!$B:$G,3,FALSE)))*100)/(VLOOKUP(AD80,'X3'!$B:$G,5,FALSE)))=TRUE," ",((((VLOOKUP(AD80,'X3'!$B:$G,2,FALSE))-(VLOOKUP(AD80,'X3'!$B:$G,3,FALSE)))*100)/(VLOOKUP(AD80,'X3'!$B:$G,5,FALSE))))</f>
        <v xml:space="preserve"> </v>
      </c>
      <c r="AT80" s="128" t="str">
        <f ca="1">IF(ISERROR(((VLOOKUP(AD80,'X3'!$B:$AZ,42,FALSE))))=TRUE," ",(((VLOOKUP(AD80,'X3'!$B:$AZ,42,FALSE)))))</f>
        <v xml:space="preserve"> </v>
      </c>
      <c r="AU80" s="128" t="str">
        <f ca="1">IF(ISERROR(((VLOOKUP(AD80,'X3'!$B:$AZ,43,FALSE))))=TRUE," ",(((VLOOKUP(AD80,'X3'!$B:$AZ,43,FALSE)))))</f>
        <v xml:space="preserve"> </v>
      </c>
      <c r="AV80" s="128" t="str">
        <f ca="1">IF(ISERROR(((VLOOKUP(AD80,'X3'!$B:$AZ,15,FALSE))))=TRUE," ",(((VLOOKUP(AD80,'X3'!$B:$AZ,15,FALSE)))))</f>
        <v xml:space="preserve"> </v>
      </c>
      <c r="AW80" s="128" t="str">
        <f ca="1">IF(ISERROR(((VLOOKUP(AD80,'X3'!$B:$AZ,14,FALSE))))=TRUE," ",(((VLOOKUP(AD80,'X3'!$B:$AZ,14,FALSE)))))</f>
        <v xml:space="preserve"> </v>
      </c>
      <c r="AX80" s="128" t="str">
        <f ca="1">IF(ISERROR(((VLOOKUP(AD80,'X4'!$B:$AO,6,FALSE))/(VLOOKUP(AD80,'X4'!$B:$AO,7,FALSE))-1))=TRUE," ",(((VLOOKUP(AD80,'X4'!$B:$AO,6,FALSE))/(VLOOKUP(AD80,'X4'!$B:$AO,7,FALSE))-1)))</f>
        <v xml:space="preserve"> </v>
      </c>
      <c r="AY80" s="128" t="str">
        <f ca="1">IF(ISERROR((((VLOOKUP(AD80,'X4'!$B:$G,2,FALSE))-(VLOOKUP(AD80,'X4'!$B:$G,3,FALSE)))*100)/(VLOOKUP(AD80,'X4'!$B:$G,5,FALSE)))=TRUE," ",((((VLOOKUP(AD80,'X4'!$B:$G,2,FALSE))-(VLOOKUP(AD80,'X4'!$B:$G,3,FALSE)))*100)/(VLOOKUP(AD80,'X4'!$B:$G,5,FALSE))))</f>
        <v xml:space="preserve"> </v>
      </c>
      <c r="AZ80" s="128" t="str">
        <f ca="1">IF(ISERROR(((VLOOKUP(AD80,'X4'!$B:$AZ,42,FALSE))))=TRUE," ",(((VLOOKUP(AD80,'X4'!$B:$AZ,42,FALSE)))))</f>
        <v xml:space="preserve"> </v>
      </c>
      <c r="BA80" s="128" t="str">
        <f ca="1">IF(ISERROR(((VLOOKUP(AD80,'X4'!$B:$AZ,43,FALSE))))=TRUE," ",(((VLOOKUP(AD80,'X4'!$B:$AZ,43,FALSE)))))</f>
        <v xml:space="preserve"> </v>
      </c>
      <c r="BB80" s="128" t="str">
        <f ca="1">IF(ISERROR(((VLOOKUP(AD80,'X4'!$B:$AZ,15,FALSE))))=TRUE," ",(((VLOOKUP(AD80,'X4'!$B:$AZ,15,FALSE)))))</f>
        <v xml:space="preserve"> </v>
      </c>
      <c r="BC80" s="128" t="str">
        <f ca="1">IF(ISERROR(((VLOOKUP(AD80,'X4'!$B:$AZ,14,FALSE))))=TRUE," ",(((VLOOKUP(AD80,'X4'!$B:$AZ,14,FALSE)))))</f>
        <v xml:space="preserve"> </v>
      </c>
      <c r="BD80" s="128" t="str">
        <f ca="1">IF(ISERROR(((VLOOKUP(AD80,'X5'!$B:$AO,6,FALSE))/(VLOOKUP(AD80,'X5'!$B:$AO,7,FALSE))-1))=TRUE," ",(((VLOOKUP(AD80,'X5'!$B:$AO,6,FALSE))/(VLOOKUP(AD80,'X5'!$B:$AO,7,FALSE))-1)))</f>
        <v xml:space="preserve"> </v>
      </c>
      <c r="BE80" s="128" t="str">
        <f ca="1">IF(ISERROR((((VLOOKUP(AD80,'X5'!$B:$G,2,FALSE))-(VLOOKUP(AD80,'X5'!$B:$G,3,FALSE)))*100)/(VLOOKUP(AD80,'X5'!$B:$G,5,FALSE)))=TRUE," ",((((VLOOKUP(AD80,'X5'!$B:$G,2,FALSE))-(VLOOKUP(AD80,'X5'!$B:$G,3,FALSE)))*100)/(VLOOKUP(AD80,'X5'!$B:$G,5,FALSE))))</f>
        <v xml:space="preserve"> </v>
      </c>
      <c r="BF80" s="128" t="str">
        <f ca="1">IF(ISERROR(((VLOOKUP(AD80,'X5'!$B:$AZ,42,FALSE))))=TRUE," ",(((VLOOKUP(AD80,'X5'!$B:$AZ,42,FALSE)))))</f>
        <v xml:space="preserve"> </v>
      </c>
      <c r="BG80" s="128" t="str">
        <f ca="1">IF(ISERROR(((VLOOKUP(AD80,'X5'!$B:$AZ,43,FALSE))))=TRUE," ",(((VLOOKUP(AD80,'X5'!$B:$AZ,43,FALSE)))))</f>
        <v xml:space="preserve"> </v>
      </c>
      <c r="BH80" s="128" t="str">
        <f ca="1">IF(ISERROR(((VLOOKUP(AD80,'X5'!$B:$AZ,15,FALSE))))=TRUE," ",(((VLOOKUP(AD80,'X5'!$B:$AZ,15,FALSE)))))</f>
        <v xml:space="preserve"> </v>
      </c>
      <c r="BI80" s="128" t="str">
        <f ca="1">IF(ISERROR(((VLOOKUP(AD80,'X5'!$B:$AZ,14,FALSE))))=TRUE," ",(((VLOOKUP(AD80,'X5'!$B:$AZ,14,FALSE)))))</f>
        <v xml:space="preserve"> </v>
      </c>
      <c r="BJ80" s="128" t="str">
        <f ca="1">IF(ISERROR(((VLOOKUP(AD80,'X6'!$B:$AO,6,FALSE))/(VLOOKUP(AD80,'X6'!$B:$AO,7,FALSE))-1))=TRUE," ",(((VLOOKUP(AD80,'X6'!$B:$AO,6,FALSE))/(VLOOKUP(AD80,'X6'!$B:$AO,7,FALSE))-1)))</f>
        <v xml:space="preserve"> </v>
      </c>
      <c r="BK80" s="128" t="str">
        <f ca="1">IF(ISERROR((((VLOOKUP(AD80,'X6'!$B:$G,2,FALSE))-(VLOOKUP(AD80,'X6'!$B:$G,3,FALSE)))*100)/(VLOOKUP(AD80,'X6'!$B:$G,5,FALSE)))=TRUE," ",((((VLOOKUP(AD80,'X6'!$B:$G,2,FALSE))-(VLOOKUP(AD80,'X6'!$B:$G,3,FALSE)))*100)/(VLOOKUP(AD80,'X6'!$B:$G,5,FALSE))))</f>
        <v xml:space="preserve"> </v>
      </c>
      <c r="BL80" s="128" t="str">
        <f ca="1">IF(ISERROR(((VLOOKUP(AD80,'X6'!$B:$AZ,42,FALSE))))=TRUE," ",(((VLOOKUP(AD80,'X6'!$B:$AZ,42,FALSE)))))</f>
        <v xml:space="preserve"> </v>
      </c>
      <c r="BM80" s="128" t="str">
        <f ca="1">IF(ISERROR(((VLOOKUP(AD80,'X6'!$B:$AZ,43,FALSE))))=TRUE," ",(((VLOOKUP(AD80,'X6'!$B:$AZ,43,FALSE)))))</f>
        <v xml:space="preserve"> </v>
      </c>
      <c r="BN80" s="128" t="str">
        <f ca="1">IF(ISERROR(((VLOOKUP(AD80,'X6'!$B:$AZ,15,FALSE))))=TRUE," ",(((VLOOKUP(AD80,'X6'!$B:$AZ,15,FALSE)))))</f>
        <v xml:space="preserve"> </v>
      </c>
      <c r="BO80" s="128" t="str">
        <f ca="1">IF(ISERROR(((VLOOKUP(AD80,'X6'!$B:$AZ,14,FALSE))))=TRUE," ",(((VLOOKUP(AD80,'X6'!$B:$AZ,14,FALSE)))))</f>
        <v xml:space="preserve"> </v>
      </c>
    </row>
    <row r="81" spans="1:67" ht="14.1" customHeight="1" x14ac:dyDescent="0.2">
      <c r="A81" s="180">
        <f t="shared" si="18"/>
        <v>34</v>
      </c>
      <c r="B81" s="137" t="str">
        <f>IF($U$16=1,(VLOOKUP(A81,$AC$44:$AH$80,2,FALSE)),IF((IF($X$1=1,'X1'!B40,(IF($X$1=2,'X2'!B40,(IF($X$1=3,'X3'!B40,(IF($X$1=4,'X4'!B40,(IF($X$1=5,'X5'!B40,'X6'!B40))))))))))="","",(IF($X$1=1,'X1'!B40,(IF($X$1=2,'X2'!B40,(IF($X$1=3,'X3'!B40,(IF($X$1=4,'X4'!B40,(IF($X$1=5,'X5'!B40,'X6'!B40))))))))))))</f>
        <v/>
      </c>
      <c r="C81" s="137" t="str">
        <f>IF(ISERROR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=TRUE," ",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)</f>
        <v xml:space="preserve"> </v>
      </c>
      <c r="D81" s="137" t="str">
        <f>IF(ISERROR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=TRUE," ",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)</f>
        <v xml:space="preserve"> </v>
      </c>
      <c r="E81" s="138" t="str">
        <f>IF(ISERROR(((IF($X$1=1,(VLOOKUP(B81,'X1'!$B:$AP,7,FALSE)),(IF($X$1=2,(VLOOKUP(B81,'X2'!$B:$AP,7,FALSE)),(IF($X$1=3,(VLOOKUP(B81,'X3'!$B:$AP,7,FALSE)),(IF($X$1=4,(VLOOKUP(B81,'X4'!$B:$AP,7,FALSE)),(IF($X$1=5,(VLOOKUP(B81,'X5'!$B:$AP,7,FALSE)),(VLOOKUP(B81,'X6'!$B:$AP,7,FALSE))))))))))))))=TRUE," ",(((IF($X$1=1,(VLOOKUP(B81,'X1'!$B:$AP,7,FALSE)),(IF($X$1=2,(VLOOKUP(B81,'X2'!$B:$AP,7,FALSE)),(IF($X$1=3,(VLOOKUP(B81,'X3'!$B:$AP,7,FALSE)),(IF($X$1=4,(VLOOKUP(B81,'X4'!$B:$AP,7,FALSE)),(IF($X$1=5,(VLOOKUP(B81,'X5'!$B:$AP,7,FALSE)),(VLOOKUP(B81,'X6'!$B:$AP,7,FALSE)))))))))))))))</f>
        <v xml:space="preserve"> </v>
      </c>
      <c r="F81" s="138" t="str">
        <f>IF(ISERROR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=TRUE," ",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)</f>
        <v xml:space="preserve"> </v>
      </c>
      <c r="G81" s="138" t="str">
        <f>IF(ISERROR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=TRUE," ",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)</f>
        <v xml:space="preserve"> </v>
      </c>
      <c r="H81" s="138" t="str">
        <f>IF(ISERROR((IF($X$1=1,(VLOOKUP(B81,'X1'!$B:$AZ,8,FALSE)),(IF($X$1=2,(VLOOKUP(B81,'X2'!$B:$AZ,8,FALSE)),(IF($X$1=3,(VLOOKUP(B81,'X3'!$B:$AZ,8,FALSE)),(IF($X$1=4,(VLOOKUP(B81,'X4'!$B:$AZ,8,FALSE)),(IF($X$1=5,(VLOOKUP(B81,'X5'!$B:$AZ,8,FALSE)),(VLOOKUP(B81,'X6'!$B:$AZ,8,FALSE)))))))))))))=TRUE," ",((IF($X$1=1,(VLOOKUP(B81,'X1'!$B:$AZ,8,FALSE)),(IF($X$1=2,(VLOOKUP(B81,'X2'!$B:$AZ,8,FALSE)),(IF($X$1=3,(VLOOKUP(B81,'X3'!$B:$AZ,8,FALSE)),(IF($X$1=4,(VLOOKUP(B81,'X4'!$B:$AZ,8,FALSE)),(IF($X$1=5,(VLOOKUP(B81,'X5'!$B:$AZ,8,FALSE)),(VLOOKUP(B81,'X6'!$B:$AZ,8,FALSE))))))))))))))</f>
        <v xml:space="preserve"> </v>
      </c>
      <c r="I81" s="139" t="str">
        <f>IF(ISERROR((IF($X$1=1,(VLOOKUP(B81,'X1'!$B:$AZ,2,FALSE)),(IF($X$1=2,(VLOOKUP(B81,'X2'!$B:$AZ,2,FALSE)),(IF($X$1=3,(VLOOKUP(B81,'X3'!$B:$AZ,2,FALSE)),(IF($X$1=4,(VLOOKUP(B81,'X4'!$B:$AZ,2,FALSE)),(IF($X$1=5,(VLOOKUP(B81,'X5'!$B:$AZ,2,FALSE)),(VLOOKUP(B81,'X6'!$B:$AZ,2,FALSE)))))))))))))=TRUE," ",((IF($X$1=1,(VLOOKUP(B81,'X1'!$B:$AZ,2,FALSE)),(IF($X$1=2,(VLOOKUP(B81,'X2'!$B:$AZ,2,FALSE)),(IF($X$1=3,(VLOOKUP(B81,'X3'!$B:$AZ,2,FALSE)),(IF($X$1=4,(VLOOKUP(B81,'X4'!$B:$AZ,2,FALSE)),(IF($X$1=5,(VLOOKUP(B81,'X5'!$B:$AZ,2,FALSE)),(VLOOKUP(B81,'X6'!$B:$AZ,2,FALSE))))))))))))))</f>
        <v xml:space="preserve"> </v>
      </c>
      <c r="J81" s="139" t="str">
        <f>IF(ISERROR((IF($X$1=1,(VLOOKUP(B81,'X1'!$B:$AZ,3,FALSE)),(IF($X$1=2,(VLOOKUP(B81,'X2'!$B:$AZ,3,FALSE)),(IF($X$1=3,(VLOOKUP(B81,'X3'!$B:$AZ,3,FALSE)),(IF($X$1=4,(VLOOKUP(B81,'X4'!$B:$AZ,3,FALSE)),(IF($X$1=5,(VLOOKUP(B81,'X5'!$B:$AZ,3,FALSE)),(VLOOKUP(B81,'X6'!$B:$AZ,3,FALSE)))))))))))))=TRUE," ",((IF($X$1=1,(VLOOKUP(B81,'X1'!$B:$AZ,3,FALSE)),(IF($X$1=2,(VLOOKUP(B81,'X2'!$B:$AZ,3,FALSE)),(IF($X$1=3,(VLOOKUP(B81,'X3'!$B:$AZ,3,FALSE)),(IF($X$1=4,(VLOOKUP(B81,'X4'!$B:$AZ,3,FALSE)),(IF($X$1=5,(VLOOKUP(B81,'X5'!$B:$AZ,3,FALSE)),(VLOOKUP(B81,'X6'!$B:$AZ,3,FALSE))))))))))))))</f>
        <v xml:space="preserve"> </v>
      </c>
      <c r="K81" s="139" t="str">
        <f>IF(ISERROR((IF($X$1=1,(VLOOKUP(B81,'X1'!$B:$AZ,5,FALSE)),(IF($X$1=2,(VLOOKUP(B81,'X2'!$B:$AZ,5,FALSE)),(IF($X$1=3,(VLOOKUP(B81,'X3'!$B:$AZ,5,FALSE)),(IF($X$1=4,(VLOOKUP(B81,'X4'!$B:$AZ,5,FALSE)),(IF($X$1=5,(VLOOKUP(B81,'X5'!$B:$AZ,5,FALSE)),(VLOOKUP(B81,'X6'!$B:$AZ,5,FALSE)))))))))))))=TRUE," ",((IF($X$1=1,(VLOOKUP(B81,'X1'!$B:$AZ,5,FALSE)),(IF($X$1=2,(VLOOKUP(B81,'X2'!$B:$AZ,5,FALSE)),(IF($X$1=3,(VLOOKUP(B81,'X3'!$B:$AZ,5,FALSE)),(IF($X$1=4,(VLOOKUP(B81,'X4'!$B:$AZ,5,FALSE)),(IF($X$1=5,(VLOOKUP(B81,'X5'!$B:$AZ,5,FALSE)),(VLOOKUP(B81,'X6'!$B:$AZ,5,FALSE))))))))))))))</f>
        <v xml:space="preserve"> </v>
      </c>
      <c r="L81" s="140" t="str">
        <f>IF(ISERROR((IF($X$1=1,(VLOOKUP(B81,'X1'!$B:$AZ,9,FALSE)),(IF($X$1=2,(VLOOKUP(B81,'X2'!$B:$AZ,9,FALSE)),(IF($X$1=3,(VLOOKUP(B81,'X3'!$B:$AZ,9,FALSE)),(IF($X$1=4,(VLOOKUP(B81,'X4'!$B:$AZ,9,FALSE)),(IF($X$1=5,(VLOOKUP(B81,'X5'!$B:$AZ,9,FALSE)),(VLOOKUP(B81,'X6'!$B:$AZ,9,FALSE)))))))))))))=TRUE," ",((IF($X$1=1,(VLOOKUP(B81,'X1'!$B:$AZ,9,FALSE)),(IF($X$1=2,(VLOOKUP(B81,'X2'!$B:$AZ,9,FALSE)),(IF($X$1=3,(VLOOKUP(B81,'X3'!$B:$AZ,9,FALSE)),(IF($X$1=4,(VLOOKUP(B81,'X4'!$B:$AZ,9,FALSE)),(IF($X$1=5,(VLOOKUP(B81,'X5'!$B:$AZ,9,FALSE)),(VLOOKUP(B81,'X6'!$B:$AZ,9,FALSE))))))))))))))</f>
        <v xml:space="preserve"> </v>
      </c>
      <c r="M81" s="140" t="str">
        <f>IF(ISERROR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=TRUE," ",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)</f>
        <v xml:space="preserve"> </v>
      </c>
      <c r="N81" s="141" t="str">
        <f>IF(ISERROR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=TRUE," ",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)</f>
        <v xml:space="preserve"> </v>
      </c>
      <c r="O81" s="140" t="str">
        <f>IF(ISERROR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=TRUE," ",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)</f>
        <v xml:space="preserve"> </v>
      </c>
      <c r="P81" s="140" t="str">
        <f>IF(ISERROR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=TRUE," ",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)</f>
        <v xml:space="preserve"> </v>
      </c>
      <c r="Q81" s="141" t="str">
        <f>IF(ISERROR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=TRUE," ",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)</f>
        <v xml:space="preserve"> </v>
      </c>
      <c r="R81" s="141" t="str">
        <f>IF(ISERROR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=TRUE," ",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)</f>
        <v xml:space="preserve"> </v>
      </c>
      <c r="S81" s="141" t="str">
        <f>IF(ISERROR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=TRUE," ",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)</f>
        <v xml:space="preserve"> </v>
      </c>
      <c r="V81" s="46"/>
      <c r="W81" s="46"/>
      <c r="X81" s="46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</row>
    <row r="82" spans="1:67" ht="14.1" customHeight="1" x14ac:dyDescent="0.2">
      <c r="A82" s="180">
        <f t="shared" si="18"/>
        <v>35</v>
      </c>
      <c r="B82" s="137" t="str">
        <f>IF($U$16=1,(VLOOKUP(A82,$AC$44:$AH$80,2,FALSE)),IF((IF($X$1=1,'X1'!B41,(IF($X$1=2,'X2'!B41,(IF($X$1=3,'X3'!B41,(IF($X$1=4,'X4'!B41,(IF($X$1=5,'X5'!B41,'X6'!B41))))))))))="","",(IF($X$1=1,'X1'!B41,(IF($X$1=2,'X2'!B41,(IF($X$1=3,'X3'!B41,(IF($X$1=4,'X4'!B41,(IF($X$1=5,'X5'!B41,'X6'!B41))))))))))))</f>
        <v/>
      </c>
      <c r="C82" s="137" t="str">
        <f>IF(ISERROR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=TRUE," ",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)</f>
        <v xml:space="preserve"> </v>
      </c>
      <c r="D82" s="137" t="str">
        <f>IF(ISERROR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=TRUE," ",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)</f>
        <v xml:space="preserve"> </v>
      </c>
      <c r="E82" s="138" t="str">
        <f>IF(ISERROR(((IF($X$1=1,(VLOOKUP(B82,'X1'!$B:$AP,7,FALSE)),(IF($X$1=2,(VLOOKUP(B82,'X2'!$B:$AP,7,FALSE)),(IF($X$1=3,(VLOOKUP(B82,'X3'!$B:$AP,7,FALSE)),(IF($X$1=4,(VLOOKUP(B82,'X4'!$B:$AP,7,FALSE)),(IF($X$1=5,(VLOOKUP(B82,'X5'!$B:$AP,7,FALSE)),(VLOOKUP(B82,'X6'!$B:$AP,7,FALSE))))))))))))))=TRUE," ",(((IF($X$1=1,(VLOOKUP(B82,'X1'!$B:$AP,7,FALSE)),(IF($X$1=2,(VLOOKUP(B82,'X2'!$B:$AP,7,FALSE)),(IF($X$1=3,(VLOOKUP(B82,'X3'!$B:$AP,7,FALSE)),(IF($X$1=4,(VLOOKUP(B82,'X4'!$B:$AP,7,FALSE)),(IF($X$1=5,(VLOOKUP(B82,'X5'!$B:$AP,7,FALSE)),(VLOOKUP(B82,'X6'!$B:$AP,7,FALSE)))))))))))))))</f>
        <v xml:space="preserve"> </v>
      </c>
      <c r="F82" s="138" t="str">
        <f>IF(ISERROR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=TRUE," ",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)</f>
        <v xml:space="preserve"> </v>
      </c>
      <c r="G82" s="138" t="str">
        <f>IF(ISERROR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=TRUE," ",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)</f>
        <v xml:space="preserve"> </v>
      </c>
      <c r="H82" s="138" t="str">
        <f>IF(ISERROR((IF($X$1=1,(VLOOKUP(B82,'X1'!$B:$AZ,8,FALSE)),(IF($X$1=2,(VLOOKUP(B82,'X2'!$B:$AZ,8,FALSE)),(IF($X$1=3,(VLOOKUP(B82,'X3'!$B:$AZ,8,FALSE)),(IF($X$1=4,(VLOOKUP(B82,'X4'!$B:$AZ,8,FALSE)),(IF($X$1=5,(VLOOKUP(B82,'X5'!$B:$AZ,8,FALSE)),(VLOOKUP(B82,'X6'!$B:$AZ,8,FALSE)))))))))))))=TRUE," ",((IF($X$1=1,(VLOOKUP(B82,'X1'!$B:$AZ,8,FALSE)),(IF($X$1=2,(VLOOKUP(B82,'X2'!$B:$AZ,8,FALSE)),(IF($X$1=3,(VLOOKUP(B82,'X3'!$B:$AZ,8,FALSE)),(IF($X$1=4,(VLOOKUP(B82,'X4'!$B:$AZ,8,FALSE)),(IF($X$1=5,(VLOOKUP(B82,'X5'!$B:$AZ,8,FALSE)),(VLOOKUP(B82,'X6'!$B:$AZ,8,FALSE))))))))))))))</f>
        <v xml:space="preserve"> </v>
      </c>
      <c r="I82" s="139" t="str">
        <f>IF(ISERROR((IF($X$1=1,(VLOOKUP(B82,'X1'!$B:$AZ,2,FALSE)),(IF($X$1=2,(VLOOKUP(B82,'X2'!$B:$AZ,2,FALSE)),(IF($X$1=3,(VLOOKUP(B82,'X3'!$B:$AZ,2,FALSE)),(IF($X$1=4,(VLOOKUP(B82,'X4'!$B:$AZ,2,FALSE)),(IF($X$1=5,(VLOOKUP(B82,'X5'!$B:$AZ,2,FALSE)),(VLOOKUP(B82,'X6'!$B:$AZ,2,FALSE)))))))))))))=TRUE," ",((IF($X$1=1,(VLOOKUP(B82,'X1'!$B:$AZ,2,FALSE)),(IF($X$1=2,(VLOOKUP(B82,'X2'!$B:$AZ,2,FALSE)),(IF($X$1=3,(VLOOKUP(B82,'X3'!$B:$AZ,2,FALSE)),(IF($X$1=4,(VLOOKUP(B82,'X4'!$B:$AZ,2,FALSE)),(IF($X$1=5,(VLOOKUP(B82,'X5'!$B:$AZ,2,FALSE)),(VLOOKUP(B82,'X6'!$B:$AZ,2,FALSE))))))))))))))</f>
        <v xml:space="preserve"> </v>
      </c>
      <c r="J82" s="139" t="str">
        <f>IF(ISERROR((IF($X$1=1,(VLOOKUP(B82,'X1'!$B:$AZ,3,FALSE)),(IF($X$1=2,(VLOOKUP(B82,'X2'!$B:$AZ,3,FALSE)),(IF($X$1=3,(VLOOKUP(B82,'X3'!$B:$AZ,3,FALSE)),(IF($X$1=4,(VLOOKUP(B82,'X4'!$B:$AZ,3,FALSE)),(IF($X$1=5,(VLOOKUP(B82,'X5'!$B:$AZ,3,FALSE)),(VLOOKUP(B82,'X6'!$B:$AZ,3,FALSE)))))))))))))=TRUE," ",((IF($X$1=1,(VLOOKUP(B82,'X1'!$B:$AZ,3,FALSE)),(IF($X$1=2,(VLOOKUP(B82,'X2'!$B:$AZ,3,FALSE)),(IF($X$1=3,(VLOOKUP(B82,'X3'!$B:$AZ,3,FALSE)),(IF($X$1=4,(VLOOKUP(B82,'X4'!$B:$AZ,3,FALSE)),(IF($X$1=5,(VLOOKUP(B82,'X5'!$B:$AZ,3,FALSE)),(VLOOKUP(B82,'X6'!$B:$AZ,3,FALSE))))))))))))))</f>
        <v xml:space="preserve"> </v>
      </c>
      <c r="K82" s="139" t="str">
        <f>IF(ISERROR((IF($X$1=1,(VLOOKUP(B82,'X1'!$B:$AZ,5,FALSE)),(IF($X$1=2,(VLOOKUP(B82,'X2'!$B:$AZ,5,FALSE)),(IF($X$1=3,(VLOOKUP(B82,'X3'!$B:$AZ,5,FALSE)),(IF($X$1=4,(VLOOKUP(B82,'X4'!$B:$AZ,5,FALSE)),(IF($X$1=5,(VLOOKUP(B82,'X5'!$B:$AZ,5,FALSE)),(VLOOKUP(B82,'X6'!$B:$AZ,5,FALSE)))))))))))))=TRUE," ",((IF($X$1=1,(VLOOKUP(B82,'X1'!$B:$AZ,5,FALSE)),(IF($X$1=2,(VLOOKUP(B82,'X2'!$B:$AZ,5,FALSE)),(IF($X$1=3,(VLOOKUP(B82,'X3'!$B:$AZ,5,FALSE)),(IF($X$1=4,(VLOOKUP(B82,'X4'!$B:$AZ,5,FALSE)),(IF($X$1=5,(VLOOKUP(B82,'X5'!$B:$AZ,5,FALSE)),(VLOOKUP(B82,'X6'!$B:$AZ,5,FALSE))))))))))))))</f>
        <v xml:space="preserve"> </v>
      </c>
      <c r="L82" s="140" t="str">
        <f>IF(ISERROR((IF($X$1=1,(VLOOKUP(B82,'X1'!$B:$AZ,9,FALSE)),(IF($X$1=2,(VLOOKUP(B82,'X2'!$B:$AZ,9,FALSE)),(IF($X$1=3,(VLOOKUP(B82,'X3'!$B:$AZ,9,FALSE)),(IF($X$1=4,(VLOOKUP(B82,'X4'!$B:$AZ,9,FALSE)),(IF($X$1=5,(VLOOKUP(B82,'X5'!$B:$AZ,9,FALSE)),(VLOOKUP(B82,'X6'!$B:$AZ,9,FALSE)))))))))))))=TRUE," ",((IF($X$1=1,(VLOOKUP(B82,'X1'!$B:$AZ,9,FALSE)),(IF($X$1=2,(VLOOKUP(B82,'X2'!$B:$AZ,9,FALSE)),(IF($X$1=3,(VLOOKUP(B82,'X3'!$B:$AZ,9,FALSE)),(IF($X$1=4,(VLOOKUP(B82,'X4'!$B:$AZ,9,FALSE)),(IF($X$1=5,(VLOOKUP(B82,'X5'!$B:$AZ,9,FALSE)),(VLOOKUP(B82,'X6'!$B:$AZ,9,FALSE))))))))))))))</f>
        <v xml:space="preserve"> </v>
      </c>
      <c r="M82" s="140" t="str">
        <f>IF(ISERROR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=TRUE," ",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)</f>
        <v xml:space="preserve"> </v>
      </c>
      <c r="N82" s="141" t="str">
        <f>IF(ISERROR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=TRUE," ",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)</f>
        <v xml:space="preserve"> </v>
      </c>
      <c r="O82" s="140" t="str">
        <f>IF(ISERROR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=TRUE," ",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)</f>
        <v xml:space="preserve"> </v>
      </c>
      <c r="P82" s="140" t="str">
        <f>IF(ISERROR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=TRUE," ",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)</f>
        <v xml:space="preserve"> </v>
      </c>
      <c r="Q82" s="141" t="str">
        <f>IF(ISERROR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=TRUE," ",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)</f>
        <v xml:space="preserve"> </v>
      </c>
      <c r="R82" s="141" t="str">
        <f>IF(ISERROR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=TRUE," ",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)</f>
        <v xml:space="preserve"> </v>
      </c>
      <c r="S82" s="141" t="str">
        <f>IF(ISERROR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=TRUE," ",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)</f>
        <v xml:space="preserve"> </v>
      </c>
      <c r="V82" s="46"/>
      <c r="W82" s="46"/>
      <c r="X82" s="46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</row>
    <row r="83" spans="1:67" ht="14.1" customHeight="1" x14ac:dyDescent="0.2">
      <c r="A83" s="180">
        <f t="shared" si="18"/>
        <v>36</v>
      </c>
      <c r="B83" s="137" t="str">
        <f>IF($U$16=1,(VLOOKUP(A83,$AC$44:$AH$80,2,FALSE)),IF((IF($X$1=1,'X1'!B42,(IF($X$1=2,'X2'!B42,(IF($X$1=3,'X3'!B42,(IF($X$1=4,'X4'!B42,(IF($X$1=5,'X5'!B42,'X6'!B42))))))))))="","",(IF($X$1=1,'X1'!B42,(IF($X$1=2,'X2'!B42,(IF($X$1=3,'X3'!B42,(IF($X$1=4,'X4'!B42,(IF($X$1=5,'X5'!B42,'X6'!B42))))))))))))</f>
        <v/>
      </c>
      <c r="C83" s="137" t="str">
        <f>IF(ISERROR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=TRUE," ",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)</f>
        <v xml:space="preserve"> </v>
      </c>
      <c r="D83" s="137" t="str">
        <f>IF(ISERROR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=TRUE," ",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)</f>
        <v xml:space="preserve"> </v>
      </c>
      <c r="E83" s="138" t="str">
        <f>IF(ISERROR(((IF($X$1=1,(VLOOKUP(B83,'X1'!$B:$AP,7,FALSE)),(IF($X$1=2,(VLOOKUP(B83,'X2'!$B:$AP,7,FALSE)),(IF($X$1=3,(VLOOKUP(B83,'X3'!$B:$AP,7,FALSE)),(IF($X$1=4,(VLOOKUP(B83,'X4'!$B:$AP,7,FALSE)),(IF($X$1=5,(VLOOKUP(B83,'X5'!$B:$AP,7,FALSE)),(VLOOKUP(B83,'X6'!$B:$AP,7,FALSE))))))))))))))=TRUE," ",(((IF($X$1=1,(VLOOKUP(B83,'X1'!$B:$AP,7,FALSE)),(IF($X$1=2,(VLOOKUP(B83,'X2'!$B:$AP,7,FALSE)),(IF($X$1=3,(VLOOKUP(B83,'X3'!$B:$AP,7,FALSE)),(IF($X$1=4,(VLOOKUP(B83,'X4'!$B:$AP,7,FALSE)),(IF($X$1=5,(VLOOKUP(B83,'X5'!$B:$AP,7,FALSE)),(VLOOKUP(B83,'X6'!$B:$AP,7,FALSE)))))))))))))))</f>
        <v xml:space="preserve"> </v>
      </c>
      <c r="F83" s="138" t="str">
        <f>IF(ISERROR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=TRUE," ",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)</f>
        <v xml:space="preserve"> </v>
      </c>
      <c r="G83" s="138" t="str">
        <f>IF(ISERROR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=TRUE," ",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)</f>
        <v xml:space="preserve"> </v>
      </c>
      <c r="H83" s="138" t="str">
        <f>IF(ISERROR((IF($X$1=1,(VLOOKUP(B83,'X1'!$B:$AZ,8,FALSE)),(IF($X$1=2,(VLOOKUP(B83,'X2'!$B:$AZ,8,FALSE)),(IF($X$1=3,(VLOOKUP(B83,'X3'!$B:$AZ,8,FALSE)),(IF($X$1=4,(VLOOKUP(B83,'X4'!$B:$AZ,8,FALSE)),(IF($X$1=5,(VLOOKUP(B83,'X5'!$B:$AZ,8,FALSE)),(VLOOKUP(B83,'X6'!$B:$AZ,8,FALSE)))))))))))))=TRUE," ",((IF($X$1=1,(VLOOKUP(B83,'X1'!$B:$AZ,8,FALSE)),(IF($X$1=2,(VLOOKUP(B83,'X2'!$B:$AZ,8,FALSE)),(IF($X$1=3,(VLOOKUP(B83,'X3'!$B:$AZ,8,FALSE)),(IF($X$1=4,(VLOOKUP(B83,'X4'!$B:$AZ,8,FALSE)),(IF($X$1=5,(VLOOKUP(B83,'X5'!$B:$AZ,8,FALSE)),(VLOOKUP(B83,'X6'!$B:$AZ,8,FALSE))))))))))))))</f>
        <v xml:space="preserve"> </v>
      </c>
      <c r="I83" s="139" t="str">
        <f>IF(ISERROR((IF($X$1=1,(VLOOKUP(B83,'X1'!$B:$AZ,2,FALSE)),(IF($X$1=2,(VLOOKUP(B83,'X2'!$B:$AZ,2,FALSE)),(IF($X$1=3,(VLOOKUP(B83,'X3'!$B:$AZ,2,FALSE)),(IF($X$1=4,(VLOOKUP(B83,'X4'!$B:$AZ,2,FALSE)),(IF($X$1=5,(VLOOKUP(B83,'X5'!$B:$AZ,2,FALSE)),(VLOOKUP(B83,'X6'!$B:$AZ,2,FALSE)))))))))))))=TRUE," ",((IF($X$1=1,(VLOOKUP(B83,'X1'!$B:$AZ,2,FALSE)),(IF($X$1=2,(VLOOKUP(B83,'X2'!$B:$AZ,2,FALSE)),(IF($X$1=3,(VLOOKUP(B83,'X3'!$B:$AZ,2,FALSE)),(IF($X$1=4,(VLOOKUP(B83,'X4'!$B:$AZ,2,FALSE)),(IF($X$1=5,(VLOOKUP(B83,'X5'!$B:$AZ,2,FALSE)),(VLOOKUP(B83,'X6'!$B:$AZ,2,FALSE))))))))))))))</f>
        <v xml:space="preserve"> </v>
      </c>
      <c r="J83" s="139" t="str">
        <f>IF(ISERROR((IF($X$1=1,(VLOOKUP(B83,'X1'!$B:$AZ,3,FALSE)),(IF($X$1=2,(VLOOKUP(B83,'X2'!$B:$AZ,3,FALSE)),(IF($X$1=3,(VLOOKUP(B83,'X3'!$B:$AZ,3,FALSE)),(IF($X$1=4,(VLOOKUP(B83,'X4'!$B:$AZ,3,FALSE)),(IF($X$1=5,(VLOOKUP(B83,'X5'!$B:$AZ,3,FALSE)),(VLOOKUP(B83,'X6'!$B:$AZ,3,FALSE)))))))))))))=TRUE," ",((IF($X$1=1,(VLOOKUP(B83,'X1'!$B:$AZ,3,FALSE)),(IF($X$1=2,(VLOOKUP(B83,'X2'!$B:$AZ,3,FALSE)),(IF($X$1=3,(VLOOKUP(B83,'X3'!$B:$AZ,3,FALSE)),(IF($X$1=4,(VLOOKUP(B83,'X4'!$B:$AZ,3,FALSE)),(IF($X$1=5,(VLOOKUP(B83,'X5'!$B:$AZ,3,FALSE)),(VLOOKUP(B83,'X6'!$B:$AZ,3,FALSE))))))))))))))</f>
        <v xml:space="preserve"> </v>
      </c>
      <c r="K83" s="139" t="str">
        <f>IF(ISERROR((IF($X$1=1,(VLOOKUP(B83,'X1'!$B:$AZ,5,FALSE)),(IF($X$1=2,(VLOOKUP(B83,'X2'!$B:$AZ,5,FALSE)),(IF($X$1=3,(VLOOKUP(B83,'X3'!$B:$AZ,5,FALSE)),(IF($X$1=4,(VLOOKUP(B83,'X4'!$B:$AZ,5,FALSE)),(IF($X$1=5,(VLOOKUP(B83,'X5'!$B:$AZ,5,FALSE)),(VLOOKUP(B83,'X6'!$B:$AZ,5,FALSE)))))))))))))=TRUE," ",((IF($X$1=1,(VLOOKUP(B83,'X1'!$B:$AZ,5,FALSE)),(IF($X$1=2,(VLOOKUP(B83,'X2'!$B:$AZ,5,FALSE)),(IF($X$1=3,(VLOOKUP(B83,'X3'!$B:$AZ,5,FALSE)),(IF($X$1=4,(VLOOKUP(B83,'X4'!$B:$AZ,5,FALSE)),(IF($X$1=5,(VLOOKUP(B83,'X5'!$B:$AZ,5,FALSE)),(VLOOKUP(B83,'X6'!$B:$AZ,5,FALSE))))))))))))))</f>
        <v xml:space="preserve"> </v>
      </c>
      <c r="L83" s="140" t="str">
        <f>IF(ISERROR((IF($X$1=1,(VLOOKUP(B83,'X1'!$B:$AZ,9,FALSE)),(IF($X$1=2,(VLOOKUP(B83,'X2'!$B:$AZ,9,FALSE)),(IF($X$1=3,(VLOOKUP(B83,'X3'!$B:$AZ,9,FALSE)),(IF($X$1=4,(VLOOKUP(B83,'X4'!$B:$AZ,9,FALSE)),(IF($X$1=5,(VLOOKUP(B83,'X5'!$B:$AZ,9,FALSE)),(VLOOKUP(B83,'X6'!$B:$AZ,9,FALSE)))))))))))))=TRUE," ",((IF($X$1=1,(VLOOKUP(B83,'X1'!$B:$AZ,9,FALSE)),(IF($X$1=2,(VLOOKUP(B83,'X2'!$B:$AZ,9,FALSE)),(IF($X$1=3,(VLOOKUP(B83,'X3'!$B:$AZ,9,FALSE)),(IF($X$1=4,(VLOOKUP(B83,'X4'!$B:$AZ,9,FALSE)),(IF($X$1=5,(VLOOKUP(B83,'X5'!$B:$AZ,9,FALSE)),(VLOOKUP(B83,'X6'!$B:$AZ,9,FALSE))))))))))))))</f>
        <v xml:space="preserve"> </v>
      </c>
      <c r="M83" s="140" t="str">
        <f>IF(ISERROR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=TRUE," ",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)</f>
        <v xml:space="preserve"> </v>
      </c>
      <c r="N83" s="141" t="str">
        <f>IF(ISERROR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=TRUE," ",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)</f>
        <v xml:space="preserve"> </v>
      </c>
      <c r="O83" s="140" t="str">
        <f>IF(ISERROR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=TRUE," ",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)</f>
        <v xml:space="preserve"> </v>
      </c>
      <c r="P83" s="140" t="str">
        <f>IF(ISERROR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=TRUE," ",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)</f>
        <v xml:space="preserve"> </v>
      </c>
      <c r="Q83" s="141" t="str">
        <f>IF(ISERROR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=TRUE," ",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)</f>
        <v xml:space="preserve"> </v>
      </c>
      <c r="R83" s="141" t="str">
        <f>IF(ISERROR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=TRUE," ",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)</f>
        <v xml:space="preserve"> </v>
      </c>
      <c r="S83" s="141" t="str">
        <f>IF(ISERROR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=TRUE," ",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)</f>
        <v xml:space="preserve"> </v>
      </c>
      <c r="V83" s="46"/>
      <c r="W83" s="46"/>
      <c r="X83" s="46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  <c r="BA83" s="128"/>
      <c r="BB83" s="128"/>
      <c r="BC83" s="128"/>
      <c r="BD83" s="128"/>
      <c r="BE83" s="128"/>
      <c r="BF83" s="128"/>
      <c r="BG83" s="128"/>
      <c r="BH83" s="128"/>
      <c r="BI83" s="128"/>
      <c r="BJ83" s="128"/>
      <c r="BK83" s="128"/>
      <c r="BL83" s="128"/>
      <c r="BM83" s="128"/>
      <c r="BN83" s="128"/>
      <c r="BO83" s="128"/>
    </row>
    <row r="84" spans="1:67" ht="14.1" customHeight="1" x14ac:dyDescent="0.2">
      <c r="A84" s="180" t="s">
        <v>1195</v>
      </c>
      <c r="B84" s="137" t="e">
        <f>IF($U$16=1,(VLOOKUP(A84,$AC$44:$AH$80,2,FALSE)),IF((IF($X$1=1,'X1'!B43,(IF($X$1=2,'X2'!B43,(IF($X$1=3,'X3'!B43,(IF($X$1=4,'X4'!B43,(IF($X$1=5,'X5'!B43,'X6'!B43))))))))))="","",(IF($X$1=1,'X1'!B43,(IF($X$1=2,'X2'!B43,(IF($X$1=3,'X3'!B43,(IF($X$1=4,'X4'!B43,(IF($X$1=5,'X5'!B43,'X6'!B43))))))))))))</f>
        <v>#N/A</v>
      </c>
      <c r="C84" s="137" t="str">
        <f>IF(ISERROR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=TRUE," ",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)</f>
        <v xml:space="preserve"> </v>
      </c>
      <c r="D84" s="137" t="str">
        <f>IF(ISERROR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=TRUE," ",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)</f>
        <v xml:space="preserve"> </v>
      </c>
      <c r="E84" s="138" t="str">
        <f>IF(ISERROR(((IF($X$1=1,(VLOOKUP(B84,'X1'!$B:$AP,7,FALSE)),(IF($X$1=2,(VLOOKUP(B84,'X2'!$B:$AP,7,FALSE)),(IF($X$1=3,(VLOOKUP(B84,'X3'!$B:$AP,7,FALSE)),(IF($X$1=4,(VLOOKUP(B84,'X4'!$B:$AP,7,FALSE)),(IF($X$1=5,(VLOOKUP(B84,'X5'!$B:$AP,7,FALSE)),(VLOOKUP(B84,'X6'!$B:$AP,7,FALSE))))))))))))))=TRUE," ",(((IF($X$1=1,(VLOOKUP(B84,'X1'!$B:$AP,7,FALSE)),(IF($X$1=2,(VLOOKUP(B84,'X2'!$B:$AP,7,FALSE)),(IF($X$1=3,(VLOOKUP(B84,'X3'!$B:$AP,7,FALSE)),(IF($X$1=4,(VLOOKUP(B84,'X4'!$B:$AP,7,FALSE)),(IF($X$1=5,(VLOOKUP(B84,'X5'!$B:$AP,7,FALSE)),(VLOOKUP(B84,'X6'!$B:$AP,7,FALSE)))))))))))))))</f>
        <v xml:space="preserve"> </v>
      </c>
      <c r="F84" s="138" t="str">
        <f>IF(ISERROR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=TRUE," ",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)</f>
        <v xml:space="preserve"> </v>
      </c>
      <c r="G84" s="138" t="str">
        <f>IF(ISERROR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=TRUE," ",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)</f>
        <v xml:space="preserve"> </v>
      </c>
      <c r="H84" s="138" t="str">
        <f>IF(ISERROR((IF($X$1=1,(VLOOKUP(B84,'X1'!$B:$AZ,8,FALSE)),(IF($X$1=2,(VLOOKUP(B84,'X2'!$B:$AZ,8,FALSE)),(IF($X$1=3,(VLOOKUP(B84,'X3'!$B:$AZ,8,FALSE)),(IF($X$1=4,(VLOOKUP(B84,'X4'!$B:$AZ,8,FALSE)),(IF($X$1=5,(VLOOKUP(B84,'X5'!$B:$AZ,8,FALSE)),(VLOOKUP(B84,'X6'!$B:$AZ,8,FALSE)))))))))))))=TRUE," ",((IF($X$1=1,(VLOOKUP(B84,'X1'!$B:$AZ,8,FALSE)),(IF($X$1=2,(VLOOKUP(B84,'X2'!$B:$AZ,8,FALSE)),(IF($X$1=3,(VLOOKUP(B84,'X3'!$B:$AZ,8,FALSE)),(IF($X$1=4,(VLOOKUP(B84,'X4'!$B:$AZ,8,FALSE)),(IF($X$1=5,(VLOOKUP(B84,'X5'!$B:$AZ,8,FALSE)),(VLOOKUP(B84,'X6'!$B:$AZ,8,FALSE))))))))))))))</f>
        <v xml:space="preserve"> </v>
      </c>
      <c r="I84" s="139" t="str">
        <f>IF(ISERROR((IF($X$1=1,(VLOOKUP(B84,'X1'!$B:$AZ,2,FALSE)),(IF($X$1=2,(VLOOKUP(B84,'X2'!$B:$AZ,2,FALSE)),(IF($X$1=3,(VLOOKUP(B84,'X3'!$B:$AZ,2,FALSE)),(IF($X$1=4,(VLOOKUP(B84,'X4'!$B:$AZ,2,FALSE)),(IF($X$1=5,(VLOOKUP(B84,'X5'!$B:$AZ,2,FALSE)),(VLOOKUP(B84,'X6'!$B:$AZ,2,FALSE)))))))))))))=TRUE," ",((IF($X$1=1,(VLOOKUP(B84,'X1'!$B:$AZ,2,FALSE)),(IF($X$1=2,(VLOOKUP(B84,'X2'!$B:$AZ,2,FALSE)),(IF($X$1=3,(VLOOKUP(B84,'X3'!$B:$AZ,2,FALSE)),(IF($X$1=4,(VLOOKUP(B84,'X4'!$B:$AZ,2,FALSE)),(IF($X$1=5,(VLOOKUP(B84,'X5'!$B:$AZ,2,FALSE)),(VLOOKUP(B84,'X6'!$B:$AZ,2,FALSE))))))))))))))</f>
        <v xml:space="preserve"> </v>
      </c>
      <c r="J84" s="139" t="str">
        <f>IF(ISERROR((IF($X$1=1,(VLOOKUP(B84,'X1'!$B:$AZ,3,FALSE)),(IF($X$1=2,(VLOOKUP(B84,'X2'!$B:$AZ,3,FALSE)),(IF($X$1=3,(VLOOKUP(B84,'X3'!$B:$AZ,3,FALSE)),(IF($X$1=4,(VLOOKUP(B84,'X4'!$B:$AZ,3,FALSE)),(IF($X$1=5,(VLOOKUP(B84,'X5'!$B:$AZ,3,FALSE)),(VLOOKUP(B84,'X6'!$B:$AZ,3,FALSE)))))))))))))=TRUE," ",((IF($X$1=1,(VLOOKUP(B84,'X1'!$B:$AZ,3,FALSE)),(IF($X$1=2,(VLOOKUP(B84,'X2'!$B:$AZ,3,FALSE)),(IF($X$1=3,(VLOOKUP(B84,'X3'!$B:$AZ,3,FALSE)),(IF($X$1=4,(VLOOKUP(B84,'X4'!$B:$AZ,3,FALSE)),(IF($X$1=5,(VLOOKUP(B84,'X5'!$B:$AZ,3,FALSE)),(VLOOKUP(B84,'X6'!$B:$AZ,3,FALSE))))))))))))))</f>
        <v xml:space="preserve"> </v>
      </c>
      <c r="K84" s="139" t="str">
        <f>IF(ISERROR((IF($X$1=1,(VLOOKUP(B84,'X1'!$B:$AZ,5,FALSE)),(IF($X$1=2,(VLOOKUP(B84,'X2'!$B:$AZ,5,FALSE)),(IF($X$1=3,(VLOOKUP(B84,'X3'!$B:$AZ,5,FALSE)),(IF($X$1=4,(VLOOKUP(B84,'X4'!$B:$AZ,5,FALSE)),(IF($X$1=5,(VLOOKUP(B84,'X5'!$B:$AZ,5,FALSE)),(VLOOKUP(B84,'X6'!$B:$AZ,5,FALSE)))))))))))))=TRUE," ",((IF($X$1=1,(VLOOKUP(B84,'X1'!$B:$AZ,5,FALSE)),(IF($X$1=2,(VLOOKUP(B84,'X2'!$B:$AZ,5,FALSE)),(IF($X$1=3,(VLOOKUP(B84,'X3'!$B:$AZ,5,FALSE)),(IF($X$1=4,(VLOOKUP(B84,'X4'!$B:$AZ,5,FALSE)),(IF($X$1=5,(VLOOKUP(B84,'X5'!$B:$AZ,5,FALSE)),(VLOOKUP(B84,'X6'!$B:$AZ,5,FALSE))))))))))))))</f>
        <v xml:space="preserve"> </v>
      </c>
      <c r="L84" s="140" t="str">
        <f>IF(ISERROR((IF($X$1=1,(VLOOKUP(B84,'X1'!$B:$AZ,9,FALSE)),(IF($X$1=2,(VLOOKUP(B84,'X2'!$B:$AZ,9,FALSE)),(IF($X$1=3,(VLOOKUP(B84,'X3'!$B:$AZ,9,FALSE)),(IF($X$1=4,(VLOOKUP(B84,'X4'!$B:$AZ,9,FALSE)),(IF($X$1=5,(VLOOKUP(B84,'X5'!$B:$AZ,9,FALSE)),(VLOOKUP(B84,'X6'!$B:$AZ,9,FALSE)))))))))))))=TRUE," ",((IF($X$1=1,(VLOOKUP(B84,'X1'!$B:$AZ,9,FALSE)),(IF($X$1=2,(VLOOKUP(B84,'X2'!$B:$AZ,9,FALSE)),(IF($X$1=3,(VLOOKUP(B84,'X3'!$B:$AZ,9,FALSE)),(IF($X$1=4,(VLOOKUP(B84,'X4'!$B:$AZ,9,FALSE)),(IF($X$1=5,(VLOOKUP(B84,'X5'!$B:$AZ,9,FALSE)),(VLOOKUP(B84,'X6'!$B:$AZ,9,FALSE))))))))))))))</f>
        <v xml:space="preserve"> </v>
      </c>
      <c r="M84" s="140" t="str">
        <f>IF(ISERROR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=TRUE," ",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)</f>
        <v xml:space="preserve"> </v>
      </c>
      <c r="N84" s="141" t="str">
        <f>IF(ISERROR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=TRUE," ",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)</f>
        <v xml:space="preserve"> </v>
      </c>
      <c r="O84" s="140" t="str">
        <f>IF(ISERROR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=TRUE," ",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)</f>
        <v xml:space="preserve"> </v>
      </c>
      <c r="P84" s="140" t="str">
        <f>IF(ISERROR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=TRUE," ",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)</f>
        <v xml:space="preserve"> </v>
      </c>
      <c r="Q84" s="141" t="str">
        <f>IF(ISERROR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=TRUE," ",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)</f>
        <v xml:space="preserve"> </v>
      </c>
      <c r="R84" s="141" t="str">
        <f>IF(ISERROR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=TRUE," ",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)</f>
        <v xml:space="preserve"> </v>
      </c>
      <c r="S84" s="141" t="str">
        <f>IF(ISERROR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=TRUE," ",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)</f>
        <v xml:space="preserve"> </v>
      </c>
      <c r="V84" s="46"/>
      <c r="W84" s="46"/>
      <c r="X84" s="46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  <c r="BA84" s="128"/>
      <c r="BB84" s="128"/>
      <c r="BC84" s="128"/>
      <c r="BD84" s="128"/>
      <c r="BE84" s="128"/>
      <c r="BF84" s="128"/>
      <c r="BG84" s="128"/>
      <c r="BH84" s="128"/>
      <c r="BI84" s="128"/>
      <c r="BJ84" s="128"/>
      <c r="BK84" s="128"/>
      <c r="BL84" s="128"/>
      <c r="BM84" s="128"/>
      <c r="BN84" s="128"/>
      <c r="BO84" s="128"/>
    </row>
    <row r="85" spans="1:67" ht="14.1" customHeight="1" x14ac:dyDescent="0.2">
      <c r="A85" s="180" t="s">
        <v>1195</v>
      </c>
      <c r="B85" s="137" t="e">
        <f>IF($U$16=1,(VLOOKUP(A85,$AC$44:$AH$80,2,FALSE)),IF((IF($X$1=1,'X1'!B44,(IF($X$1=2,'X2'!B44,(IF($X$1=3,'X3'!B44,(IF($X$1=4,'X4'!B44,(IF($X$1=5,'X5'!B44,'X6'!B44))))))))))="","",(IF($X$1=1,'X1'!B44,(IF($X$1=2,'X2'!B44,(IF($X$1=3,'X3'!B44,(IF($X$1=4,'X4'!B44,(IF($X$1=5,'X5'!B44,'X6'!B44))))))))))))</f>
        <v>#N/A</v>
      </c>
      <c r="C85" s="137" t="str">
        <f>IF(ISERROR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=TRUE," ",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)</f>
        <v xml:space="preserve"> </v>
      </c>
      <c r="D85" s="137" t="str">
        <f>IF(ISERROR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=TRUE," ",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)</f>
        <v xml:space="preserve"> </v>
      </c>
      <c r="E85" s="138" t="str">
        <f>IF(ISERROR(((IF($X$1=1,(VLOOKUP(B85,'X1'!$B:$AP,7,FALSE)),(IF($X$1=2,(VLOOKUP(B85,'X2'!$B:$AP,7,FALSE)),(IF($X$1=3,(VLOOKUP(B85,'X3'!$B:$AP,7,FALSE)),(IF($X$1=4,(VLOOKUP(B85,'X4'!$B:$AP,7,FALSE)),(IF($X$1=5,(VLOOKUP(B85,'X5'!$B:$AP,7,FALSE)),(VLOOKUP(B85,'X6'!$B:$AP,7,FALSE))))))))))))))=TRUE," ",(((IF($X$1=1,(VLOOKUP(B85,'X1'!$B:$AP,7,FALSE)),(IF($X$1=2,(VLOOKUP(B85,'X2'!$B:$AP,7,FALSE)),(IF($X$1=3,(VLOOKUP(B85,'X3'!$B:$AP,7,FALSE)),(IF($X$1=4,(VLOOKUP(B85,'X4'!$B:$AP,7,FALSE)),(IF($X$1=5,(VLOOKUP(B85,'X5'!$B:$AP,7,FALSE)),(VLOOKUP(B85,'X6'!$B:$AP,7,FALSE)))))))))))))))</f>
        <v xml:space="preserve"> </v>
      </c>
      <c r="F85" s="138" t="str">
        <f>IF(ISERROR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=TRUE," ",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)</f>
        <v xml:space="preserve"> </v>
      </c>
      <c r="G85" s="138" t="str">
        <f>IF(ISERROR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=TRUE," ",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)</f>
        <v xml:space="preserve"> </v>
      </c>
      <c r="H85" s="138" t="str">
        <f>IF(ISERROR((IF($X$1=1,(VLOOKUP(B85,'X1'!$B:$AZ,8,FALSE)),(IF($X$1=2,(VLOOKUP(B85,'X2'!$B:$AZ,8,FALSE)),(IF($X$1=3,(VLOOKUP(B85,'X3'!$B:$AZ,8,FALSE)),(IF($X$1=4,(VLOOKUP(B85,'X4'!$B:$AZ,8,FALSE)),(IF($X$1=5,(VLOOKUP(B85,'X5'!$B:$AZ,8,FALSE)),(VLOOKUP(B85,'X6'!$B:$AZ,8,FALSE)))))))))))))=TRUE," ",((IF($X$1=1,(VLOOKUP(B85,'X1'!$B:$AZ,8,FALSE)),(IF($X$1=2,(VLOOKUP(B85,'X2'!$B:$AZ,8,FALSE)),(IF($X$1=3,(VLOOKUP(B85,'X3'!$B:$AZ,8,FALSE)),(IF($X$1=4,(VLOOKUP(B85,'X4'!$B:$AZ,8,FALSE)),(IF($X$1=5,(VLOOKUP(B85,'X5'!$B:$AZ,8,FALSE)),(VLOOKUP(B85,'X6'!$B:$AZ,8,FALSE))))))))))))))</f>
        <v xml:space="preserve"> </v>
      </c>
      <c r="I85" s="139" t="str">
        <f>IF(ISERROR((IF($X$1=1,(VLOOKUP(B85,'X1'!$B:$AZ,2,FALSE)),(IF($X$1=2,(VLOOKUP(B85,'X2'!$B:$AZ,2,FALSE)),(IF($X$1=3,(VLOOKUP(B85,'X3'!$B:$AZ,2,FALSE)),(IF($X$1=4,(VLOOKUP(B85,'X4'!$B:$AZ,2,FALSE)),(IF($X$1=5,(VLOOKUP(B85,'X5'!$B:$AZ,2,FALSE)),(VLOOKUP(B85,'X6'!$B:$AZ,2,FALSE)))))))))))))=TRUE," ",((IF($X$1=1,(VLOOKUP(B85,'X1'!$B:$AZ,2,FALSE)),(IF($X$1=2,(VLOOKUP(B85,'X2'!$B:$AZ,2,FALSE)),(IF($X$1=3,(VLOOKUP(B85,'X3'!$B:$AZ,2,FALSE)),(IF($X$1=4,(VLOOKUP(B85,'X4'!$B:$AZ,2,FALSE)),(IF($X$1=5,(VLOOKUP(B85,'X5'!$B:$AZ,2,FALSE)),(VLOOKUP(B85,'X6'!$B:$AZ,2,FALSE))))))))))))))</f>
        <v xml:space="preserve"> </v>
      </c>
      <c r="J85" s="139" t="str">
        <f>IF(ISERROR((IF($X$1=1,(VLOOKUP(B85,'X1'!$B:$AZ,3,FALSE)),(IF($X$1=2,(VLOOKUP(B85,'X2'!$B:$AZ,3,FALSE)),(IF($X$1=3,(VLOOKUP(B85,'X3'!$B:$AZ,3,FALSE)),(IF($X$1=4,(VLOOKUP(B85,'X4'!$B:$AZ,3,FALSE)),(IF($X$1=5,(VLOOKUP(B85,'X5'!$B:$AZ,3,FALSE)),(VLOOKUP(B85,'X6'!$B:$AZ,3,FALSE)))))))))))))=TRUE," ",((IF($X$1=1,(VLOOKUP(B85,'X1'!$B:$AZ,3,FALSE)),(IF($X$1=2,(VLOOKUP(B85,'X2'!$B:$AZ,3,FALSE)),(IF($X$1=3,(VLOOKUP(B85,'X3'!$B:$AZ,3,FALSE)),(IF($X$1=4,(VLOOKUP(B85,'X4'!$B:$AZ,3,FALSE)),(IF($X$1=5,(VLOOKUP(B85,'X5'!$B:$AZ,3,FALSE)),(VLOOKUP(B85,'X6'!$B:$AZ,3,FALSE))))))))))))))</f>
        <v xml:space="preserve"> </v>
      </c>
      <c r="K85" s="139" t="str">
        <f>IF(ISERROR((IF($X$1=1,(VLOOKUP(B85,'X1'!$B:$AZ,5,FALSE)),(IF($X$1=2,(VLOOKUP(B85,'X2'!$B:$AZ,5,FALSE)),(IF($X$1=3,(VLOOKUP(B85,'X3'!$B:$AZ,5,FALSE)),(IF($X$1=4,(VLOOKUP(B85,'X4'!$B:$AZ,5,FALSE)),(IF($X$1=5,(VLOOKUP(B85,'X5'!$B:$AZ,5,FALSE)),(VLOOKUP(B85,'X6'!$B:$AZ,5,FALSE)))))))))))))=TRUE," ",((IF($X$1=1,(VLOOKUP(B85,'X1'!$B:$AZ,5,FALSE)),(IF($X$1=2,(VLOOKUP(B85,'X2'!$B:$AZ,5,FALSE)),(IF($X$1=3,(VLOOKUP(B85,'X3'!$B:$AZ,5,FALSE)),(IF($X$1=4,(VLOOKUP(B85,'X4'!$B:$AZ,5,FALSE)),(IF($X$1=5,(VLOOKUP(B85,'X5'!$B:$AZ,5,FALSE)),(VLOOKUP(B85,'X6'!$B:$AZ,5,FALSE))))))))))))))</f>
        <v xml:space="preserve"> </v>
      </c>
      <c r="L85" s="140" t="str">
        <f>IF(ISERROR((IF($X$1=1,(VLOOKUP(B85,'X1'!$B:$AZ,9,FALSE)),(IF($X$1=2,(VLOOKUP(B85,'X2'!$B:$AZ,9,FALSE)),(IF($X$1=3,(VLOOKUP(B85,'X3'!$B:$AZ,9,FALSE)),(IF($X$1=4,(VLOOKUP(B85,'X4'!$B:$AZ,9,FALSE)),(IF($X$1=5,(VLOOKUP(B85,'X5'!$B:$AZ,9,FALSE)),(VLOOKUP(B85,'X6'!$B:$AZ,9,FALSE)))))))))))))=TRUE," ",((IF($X$1=1,(VLOOKUP(B85,'X1'!$B:$AZ,9,FALSE)),(IF($X$1=2,(VLOOKUP(B85,'X2'!$B:$AZ,9,FALSE)),(IF($X$1=3,(VLOOKUP(B85,'X3'!$B:$AZ,9,FALSE)),(IF($X$1=4,(VLOOKUP(B85,'X4'!$B:$AZ,9,FALSE)),(IF($X$1=5,(VLOOKUP(B85,'X5'!$B:$AZ,9,FALSE)),(VLOOKUP(B85,'X6'!$B:$AZ,9,FALSE))))))))))))))</f>
        <v xml:space="preserve"> </v>
      </c>
      <c r="M85" s="140" t="str">
        <f>IF(ISERROR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=TRUE," ",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)</f>
        <v xml:space="preserve"> </v>
      </c>
      <c r="N85" s="141" t="str">
        <f>IF(ISERROR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=TRUE," ",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)</f>
        <v xml:space="preserve"> </v>
      </c>
      <c r="O85" s="140" t="str">
        <f>IF(ISERROR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=TRUE," ",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)</f>
        <v xml:space="preserve"> </v>
      </c>
      <c r="P85" s="140" t="str">
        <f>IF(ISERROR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=TRUE," ",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)</f>
        <v xml:space="preserve"> </v>
      </c>
      <c r="Q85" s="141" t="str">
        <f>IF(ISERROR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=TRUE," ",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)</f>
        <v xml:space="preserve"> </v>
      </c>
      <c r="R85" s="141" t="str">
        <f>IF(ISERROR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=TRUE," ",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)</f>
        <v xml:space="preserve"> </v>
      </c>
      <c r="S85" s="141" t="str">
        <f>IF(ISERROR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=TRUE," ",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)</f>
        <v xml:space="preserve"> </v>
      </c>
      <c r="V85" s="46"/>
      <c r="W85" s="46"/>
      <c r="X85" s="46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  <c r="BA85" s="128"/>
      <c r="BB85" s="128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</row>
    <row r="86" spans="1:67" ht="14.1" customHeight="1" x14ac:dyDescent="0.2">
      <c r="A86" s="180" t="s">
        <v>1195</v>
      </c>
      <c r="B86" s="137" t="e">
        <f>IF($U$16=1,(VLOOKUP(A86,$AC$44:$AH$80,2,FALSE)),IF((IF($X$1=1,'X1'!B45,(IF($X$1=2,'X2'!B45,(IF($X$1=3,'X3'!B45,(IF($X$1=4,'X4'!B45,(IF($X$1=5,'X5'!B45,'X6'!B45))))))))))="","",(IF($X$1=1,'X1'!B45,(IF($X$1=2,'X2'!B45,(IF($X$1=3,'X3'!B45,(IF($X$1=4,'X4'!B45,(IF($X$1=5,'X5'!B45,'X6'!B45))))))))))))</f>
        <v>#N/A</v>
      </c>
      <c r="C86" s="137" t="str">
        <f>IF(ISERROR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=TRUE," ",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)</f>
        <v xml:space="preserve"> </v>
      </c>
      <c r="D86" s="137" t="str">
        <f>IF(ISERROR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=TRUE," ",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)</f>
        <v xml:space="preserve"> </v>
      </c>
      <c r="E86" s="138" t="str">
        <f>IF(ISERROR(((IF($X$1=1,(VLOOKUP(B86,'X1'!$B:$AP,7,FALSE)),(IF($X$1=2,(VLOOKUP(B86,'X2'!$B:$AP,7,FALSE)),(IF($X$1=3,(VLOOKUP(B86,'X3'!$B:$AP,7,FALSE)),(IF($X$1=4,(VLOOKUP(B86,'X4'!$B:$AP,7,FALSE)),(IF($X$1=5,(VLOOKUP(B86,'X5'!$B:$AP,7,FALSE)),(VLOOKUP(B86,'X6'!$B:$AP,7,FALSE))))))))))))))=TRUE," ",(((IF($X$1=1,(VLOOKUP(B86,'X1'!$B:$AP,7,FALSE)),(IF($X$1=2,(VLOOKUP(B86,'X2'!$B:$AP,7,FALSE)),(IF($X$1=3,(VLOOKUP(B86,'X3'!$B:$AP,7,FALSE)),(IF($X$1=4,(VLOOKUP(B86,'X4'!$B:$AP,7,FALSE)),(IF($X$1=5,(VLOOKUP(B86,'X5'!$B:$AP,7,FALSE)),(VLOOKUP(B86,'X6'!$B:$AP,7,FALSE)))))))))))))))</f>
        <v xml:space="preserve"> </v>
      </c>
      <c r="F86" s="138" t="str">
        <f>IF(ISERROR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=TRUE," ",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)</f>
        <v xml:space="preserve"> </v>
      </c>
      <c r="G86" s="138" t="str">
        <f>IF(ISERROR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=TRUE," ",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)</f>
        <v xml:space="preserve"> </v>
      </c>
      <c r="H86" s="138" t="str">
        <f>IF(ISERROR((IF($X$1=1,(VLOOKUP(B86,'X1'!$B:$AZ,8,FALSE)),(IF($X$1=2,(VLOOKUP(B86,'X2'!$B:$AZ,8,FALSE)),(IF($X$1=3,(VLOOKUP(B86,'X3'!$B:$AZ,8,FALSE)),(IF($X$1=4,(VLOOKUP(B86,'X4'!$B:$AZ,8,FALSE)),(IF($X$1=5,(VLOOKUP(B86,'X5'!$B:$AZ,8,FALSE)),(VLOOKUP(B86,'X6'!$B:$AZ,8,FALSE)))))))))))))=TRUE," ",((IF($X$1=1,(VLOOKUP(B86,'X1'!$B:$AZ,8,FALSE)),(IF($X$1=2,(VLOOKUP(B86,'X2'!$B:$AZ,8,FALSE)),(IF($X$1=3,(VLOOKUP(B86,'X3'!$B:$AZ,8,FALSE)),(IF($X$1=4,(VLOOKUP(B86,'X4'!$B:$AZ,8,FALSE)),(IF($X$1=5,(VLOOKUP(B86,'X5'!$B:$AZ,8,FALSE)),(VLOOKUP(B86,'X6'!$B:$AZ,8,FALSE))))))))))))))</f>
        <v xml:space="preserve"> </v>
      </c>
      <c r="I86" s="139" t="str">
        <f>IF(ISERROR((IF($X$1=1,(VLOOKUP(B86,'X1'!$B:$AZ,2,FALSE)),(IF($X$1=2,(VLOOKUP(B86,'X2'!$B:$AZ,2,FALSE)),(IF($X$1=3,(VLOOKUP(B86,'X3'!$B:$AZ,2,FALSE)),(IF($X$1=4,(VLOOKUP(B86,'X4'!$B:$AZ,2,FALSE)),(IF($X$1=5,(VLOOKUP(B86,'X5'!$B:$AZ,2,FALSE)),(VLOOKUP(B86,'X6'!$B:$AZ,2,FALSE)))))))))))))=TRUE," ",((IF($X$1=1,(VLOOKUP(B86,'X1'!$B:$AZ,2,FALSE)),(IF($X$1=2,(VLOOKUP(B86,'X2'!$B:$AZ,2,FALSE)),(IF($X$1=3,(VLOOKUP(B86,'X3'!$B:$AZ,2,FALSE)),(IF($X$1=4,(VLOOKUP(B86,'X4'!$B:$AZ,2,FALSE)),(IF($X$1=5,(VLOOKUP(B86,'X5'!$B:$AZ,2,FALSE)),(VLOOKUP(B86,'X6'!$B:$AZ,2,FALSE))))))))))))))</f>
        <v xml:space="preserve"> </v>
      </c>
      <c r="J86" s="139" t="str">
        <f>IF(ISERROR((IF($X$1=1,(VLOOKUP(B86,'X1'!$B:$AZ,3,FALSE)),(IF($X$1=2,(VLOOKUP(B86,'X2'!$B:$AZ,3,FALSE)),(IF($X$1=3,(VLOOKUP(B86,'X3'!$B:$AZ,3,FALSE)),(IF($X$1=4,(VLOOKUP(B86,'X4'!$B:$AZ,3,FALSE)),(IF($X$1=5,(VLOOKUP(B86,'X5'!$B:$AZ,3,FALSE)),(VLOOKUP(B86,'X6'!$B:$AZ,3,FALSE)))))))))))))=TRUE," ",((IF($X$1=1,(VLOOKUP(B86,'X1'!$B:$AZ,3,FALSE)),(IF($X$1=2,(VLOOKUP(B86,'X2'!$B:$AZ,3,FALSE)),(IF($X$1=3,(VLOOKUP(B86,'X3'!$B:$AZ,3,FALSE)),(IF($X$1=4,(VLOOKUP(B86,'X4'!$B:$AZ,3,FALSE)),(IF($X$1=5,(VLOOKUP(B86,'X5'!$B:$AZ,3,FALSE)),(VLOOKUP(B86,'X6'!$B:$AZ,3,FALSE))))))))))))))</f>
        <v xml:space="preserve"> </v>
      </c>
      <c r="K86" s="139" t="str">
        <f>IF(ISERROR((IF($X$1=1,(VLOOKUP(B86,'X1'!$B:$AZ,5,FALSE)),(IF($X$1=2,(VLOOKUP(B86,'X2'!$B:$AZ,5,FALSE)),(IF($X$1=3,(VLOOKUP(B86,'X3'!$B:$AZ,5,FALSE)),(IF($X$1=4,(VLOOKUP(B86,'X4'!$B:$AZ,5,FALSE)),(IF($X$1=5,(VLOOKUP(B86,'X5'!$B:$AZ,5,FALSE)),(VLOOKUP(B86,'X6'!$B:$AZ,5,FALSE)))))))))))))=TRUE," ",((IF($X$1=1,(VLOOKUP(B86,'X1'!$B:$AZ,5,FALSE)),(IF($X$1=2,(VLOOKUP(B86,'X2'!$B:$AZ,5,FALSE)),(IF($X$1=3,(VLOOKUP(B86,'X3'!$B:$AZ,5,FALSE)),(IF($X$1=4,(VLOOKUP(B86,'X4'!$B:$AZ,5,FALSE)),(IF($X$1=5,(VLOOKUP(B86,'X5'!$B:$AZ,5,FALSE)),(VLOOKUP(B86,'X6'!$B:$AZ,5,FALSE))))))))))))))</f>
        <v xml:space="preserve"> </v>
      </c>
      <c r="L86" s="140" t="str">
        <f>IF(ISERROR((IF($X$1=1,(VLOOKUP(B86,'X1'!$B:$AZ,9,FALSE)),(IF($X$1=2,(VLOOKUP(B86,'X2'!$B:$AZ,9,FALSE)),(IF($X$1=3,(VLOOKUP(B86,'X3'!$B:$AZ,9,FALSE)),(IF($X$1=4,(VLOOKUP(B86,'X4'!$B:$AZ,9,FALSE)),(IF($X$1=5,(VLOOKUP(B86,'X5'!$B:$AZ,9,FALSE)),(VLOOKUP(B86,'X6'!$B:$AZ,9,FALSE)))))))))))))=TRUE," ",((IF($X$1=1,(VLOOKUP(B86,'X1'!$B:$AZ,9,FALSE)),(IF($X$1=2,(VLOOKUP(B86,'X2'!$B:$AZ,9,FALSE)),(IF($X$1=3,(VLOOKUP(B86,'X3'!$B:$AZ,9,FALSE)),(IF($X$1=4,(VLOOKUP(B86,'X4'!$B:$AZ,9,FALSE)),(IF($X$1=5,(VLOOKUP(B86,'X5'!$B:$AZ,9,FALSE)),(VLOOKUP(B86,'X6'!$B:$AZ,9,FALSE))))))))))))))</f>
        <v xml:space="preserve"> </v>
      </c>
      <c r="M86" s="140" t="str">
        <f>IF(ISERROR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=TRUE," ",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)</f>
        <v xml:space="preserve"> </v>
      </c>
      <c r="N86" s="141" t="str">
        <f>IF(ISERROR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=TRUE," ",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)</f>
        <v xml:space="preserve"> </v>
      </c>
      <c r="O86" s="140" t="str">
        <f>IF(ISERROR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=TRUE," ",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)</f>
        <v xml:space="preserve"> </v>
      </c>
      <c r="P86" s="140" t="str">
        <f>IF(ISERROR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=TRUE," ",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)</f>
        <v xml:space="preserve"> </v>
      </c>
      <c r="Q86" s="141" t="str">
        <f>IF(ISERROR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=TRUE," ",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)</f>
        <v xml:space="preserve"> </v>
      </c>
      <c r="R86" s="141" t="str">
        <f>IF(ISERROR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=TRUE," ",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)</f>
        <v xml:space="preserve"> </v>
      </c>
      <c r="S86" s="141" t="str">
        <f>IF(ISERROR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=TRUE," ",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)</f>
        <v xml:space="preserve"> </v>
      </c>
      <c r="V86" s="46"/>
      <c r="W86" s="46"/>
      <c r="X86" s="46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  <c r="BA86" s="128"/>
      <c r="BB86" s="128"/>
      <c r="BC86" s="128"/>
      <c r="BD86" s="128"/>
      <c r="BE86" s="128"/>
      <c r="BF86" s="128"/>
      <c r="BG86" s="128"/>
      <c r="BH86" s="128"/>
      <c r="BI86" s="128"/>
      <c r="BJ86" s="128"/>
      <c r="BK86" s="128"/>
      <c r="BL86" s="128"/>
      <c r="BM86" s="128"/>
      <c r="BN86" s="128"/>
      <c r="BO86" s="128"/>
    </row>
    <row r="87" spans="1:67" ht="14.1" customHeight="1" x14ac:dyDescent="0.2">
      <c r="A87" s="180" t="s">
        <v>1195</v>
      </c>
      <c r="B87" s="137" t="e">
        <f>IF($U$16=1,(VLOOKUP(A87,$AC$44:$AH$80,2,FALSE)),IF((IF($X$1=1,'X1'!B46,(IF($X$1=2,'X2'!B46,(IF($X$1=3,'X3'!B46,(IF($X$1=4,'X4'!B46,(IF($X$1=5,'X5'!B46,'X6'!B46))))))))))="","",(IF($X$1=1,'X1'!B46,(IF($X$1=2,'X2'!B46,(IF($X$1=3,'X3'!B46,(IF($X$1=4,'X4'!B46,(IF($X$1=5,'X5'!B46,'X6'!B46))))))))))))</f>
        <v>#N/A</v>
      </c>
      <c r="C87" s="137" t="str">
        <f>IF(ISERROR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=TRUE," ",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)</f>
        <v xml:space="preserve"> </v>
      </c>
      <c r="D87" s="137" t="str">
        <f>IF(ISERROR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=TRUE," ",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)</f>
        <v xml:space="preserve"> </v>
      </c>
      <c r="E87" s="138" t="str">
        <f>IF(ISERROR(((IF($X$1=1,(VLOOKUP(B87,'X1'!$B:$AP,7,FALSE)),(IF($X$1=2,(VLOOKUP(B87,'X2'!$B:$AP,7,FALSE)),(IF($X$1=3,(VLOOKUP(B87,'X3'!$B:$AP,7,FALSE)),(IF($X$1=4,(VLOOKUP(B87,'X4'!$B:$AP,7,FALSE)),(IF($X$1=5,(VLOOKUP(B87,'X5'!$B:$AP,7,FALSE)),(VLOOKUP(B87,'X6'!$B:$AP,7,FALSE))))))))))))))=TRUE," ",(((IF($X$1=1,(VLOOKUP(B87,'X1'!$B:$AP,7,FALSE)),(IF($X$1=2,(VLOOKUP(B87,'X2'!$B:$AP,7,FALSE)),(IF($X$1=3,(VLOOKUP(B87,'X3'!$B:$AP,7,FALSE)),(IF($X$1=4,(VLOOKUP(B87,'X4'!$B:$AP,7,FALSE)),(IF($X$1=5,(VLOOKUP(B87,'X5'!$B:$AP,7,FALSE)),(VLOOKUP(B87,'X6'!$B:$AP,7,FALSE)))))))))))))))</f>
        <v xml:space="preserve"> </v>
      </c>
      <c r="F87" s="138" t="str">
        <f>IF(ISERROR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=TRUE," ",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)</f>
        <v xml:space="preserve"> </v>
      </c>
      <c r="G87" s="138" t="str">
        <f>IF(ISERROR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=TRUE," ",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)</f>
        <v xml:space="preserve"> </v>
      </c>
      <c r="H87" s="138" t="str">
        <f>IF(ISERROR((IF($X$1=1,(VLOOKUP(B87,'X1'!$B:$AZ,8,FALSE)),(IF($X$1=2,(VLOOKUP(B87,'X2'!$B:$AZ,8,FALSE)),(IF($X$1=3,(VLOOKUP(B87,'X3'!$B:$AZ,8,FALSE)),(IF($X$1=4,(VLOOKUP(B87,'X4'!$B:$AZ,8,FALSE)),(IF($X$1=5,(VLOOKUP(B87,'X5'!$B:$AZ,8,FALSE)),(VLOOKUP(B87,'X6'!$B:$AZ,8,FALSE)))))))))))))=TRUE," ",((IF($X$1=1,(VLOOKUP(B87,'X1'!$B:$AZ,8,FALSE)),(IF($X$1=2,(VLOOKUP(B87,'X2'!$B:$AZ,8,FALSE)),(IF($X$1=3,(VLOOKUP(B87,'X3'!$B:$AZ,8,FALSE)),(IF($X$1=4,(VLOOKUP(B87,'X4'!$B:$AZ,8,FALSE)),(IF($X$1=5,(VLOOKUP(B87,'X5'!$B:$AZ,8,FALSE)),(VLOOKUP(B87,'X6'!$B:$AZ,8,FALSE))))))))))))))</f>
        <v xml:space="preserve"> </v>
      </c>
      <c r="I87" s="139" t="str">
        <f>IF(ISERROR((IF($X$1=1,(VLOOKUP(B87,'X1'!$B:$AZ,2,FALSE)),(IF($X$1=2,(VLOOKUP(B87,'X2'!$B:$AZ,2,FALSE)),(IF($X$1=3,(VLOOKUP(B87,'X3'!$B:$AZ,2,FALSE)),(IF($X$1=4,(VLOOKUP(B87,'X4'!$B:$AZ,2,FALSE)),(IF($X$1=5,(VLOOKUP(B87,'X5'!$B:$AZ,2,FALSE)),(VLOOKUP(B87,'X6'!$B:$AZ,2,FALSE)))))))))))))=TRUE," ",((IF($X$1=1,(VLOOKUP(B87,'X1'!$B:$AZ,2,FALSE)),(IF($X$1=2,(VLOOKUP(B87,'X2'!$B:$AZ,2,FALSE)),(IF($X$1=3,(VLOOKUP(B87,'X3'!$B:$AZ,2,FALSE)),(IF($X$1=4,(VLOOKUP(B87,'X4'!$B:$AZ,2,FALSE)),(IF($X$1=5,(VLOOKUP(B87,'X5'!$B:$AZ,2,FALSE)),(VLOOKUP(B87,'X6'!$B:$AZ,2,FALSE))))))))))))))</f>
        <v xml:space="preserve"> </v>
      </c>
      <c r="J87" s="139" t="str">
        <f>IF(ISERROR((IF($X$1=1,(VLOOKUP(B87,'X1'!$B:$AZ,3,FALSE)),(IF($X$1=2,(VLOOKUP(B87,'X2'!$B:$AZ,3,FALSE)),(IF($X$1=3,(VLOOKUP(B87,'X3'!$B:$AZ,3,FALSE)),(IF($X$1=4,(VLOOKUP(B87,'X4'!$B:$AZ,3,FALSE)),(IF($X$1=5,(VLOOKUP(B87,'X5'!$B:$AZ,3,FALSE)),(VLOOKUP(B87,'X6'!$B:$AZ,3,FALSE)))))))))))))=TRUE," ",((IF($X$1=1,(VLOOKUP(B87,'X1'!$B:$AZ,3,FALSE)),(IF($X$1=2,(VLOOKUP(B87,'X2'!$B:$AZ,3,FALSE)),(IF($X$1=3,(VLOOKUP(B87,'X3'!$B:$AZ,3,FALSE)),(IF($X$1=4,(VLOOKUP(B87,'X4'!$B:$AZ,3,FALSE)),(IF($X$1=5,(VLOOKUP(B87,'X5'!$B:$AZ,3,FALSE)),(VLOOKUP(B87,'X6'!$B:$AZ,3,FALSE))))))))))))))</f>
        <v xml:space="preserve"> </v>
      </c>
      <c r="K87" s="139" t="str">
        <f>IF(ISERROR((IF($X$1=1,(VLOOKUP(B87,'X1'!$B:$AZ,5,FALSE)),(IF($X$1=2,(VLOOKUP(B87,'X2'!$B:$AZ,5,FALSE)),(IF($X$1=3,(VLOOKUP(B87,'X3'!$B:$AZ,5,FALSE)),(IF($X$1=4,(VLOOKUP(B87,'X4'!$B:$AZ,5,FALSE)),(IF($X$1=5,(VLOOKUP(B87,'X5'!$B:$AZ,5,FALSE)),(VLOOKUP(B87,'X6'!$B:$AZ,5,FALSE)))))))))))))=TRUE," ",((IF($X$1=1,(VLOOKUP(B87,'X1'!$B:$AZ,5,FALSE)),(IF($X$1=2,(VLOOKUP(B87,'X2'!$B:$AZ,5,FALSE)),(IF($X$1=3,(VLOOKUP(B87,'X3'!$B:$AZ,5,FALSE)),(IF($X$1=4,(VLOOKUP(B87,'X4'!$B:$AZ,5,FALSE)),(IF($X$1=5,(VLOOKUP(B87,'X5'!$B:$AZ,5,FALSE)),(VLOOKUP(B87,'X6'!$B:$AZ,5,FALSE))))))))))))))</f>
        <v xml:space="preserve"> </v>
      </c>
      <c r="L87" s="140" t="str">
        <f>IF(ISERROR((IF($X$1=1,(VLOOKUP(B87,'X1'!$B:$AZ,9,FALSE)),(IF($X$1=2,(VLOOKUP(B87,'X2'!$B:$AZ,9,FALSE)),(IF($X$1=3,(VLOOKUP(B87,'X3'!$B:$AZ,9,FALSE)),(IF($X$1=4,(VLOOKUP(B87,'X4'!$B:$AZ,9,FALSE)),(IF($X$1=5,(VLOOKUP(B87,'X5'!$B:$AZ,9,FALSE)),(VLOOKUP(B87,'X6'!$B:$AZ,9,FALSE)))))))))))))=TRUE," ",((IF($X$1=1,(VLOOKUP(B87,'X1'!$B:$AZ,9,FALSE)),(IF($X$1=2,(VLOOKUP(B87,'X2'!$B:$AZ,9,FALSE)),(IF($X$1=3,(VLOOKUP(B87,'X3'!$B:$AZ,9,FALSE)),(IF($X$1=4,(VLOOKUP(B87,'X4'!$B:$AZ,9,FALSE)),(IF($X$1=5,(VLOOKUP(B87,'X5'!$B:$AZ,9,FALSE)),(VLOOKUP(B87,'X6'!$B:$AZ,9,FALSE))))))))))))))</f>
        <v xml:space="preserve"> </v>
      </c>
      <c r="M87" s="140" t="str">
        <f>IF(ISERROR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=TRUE," ",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)</f>
        <v xml:space="preserve"> </v>
      </c>
      <c r="N87" s="141" t="str">
        <f>IF(ISERROR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=TRUE," ",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)</f>
        <v xml:space="preserve"> </v>
      </c>
      <c r="O87" s="140" t="str">
        <f>IF(ISERROR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=TRUE," ",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)</f>
        <v xml:space="preserve"> </v>
      </c>
      <c r="P87" s="140" t="str">
        <f>IF(ISERROR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=TRUE," ",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)</f>
        <v xml:space="preserve"> </v>
      </c>
      <c r="Q87" s="141" t="str">
        <f>IF(ISERROR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=TRUE," ",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)</f>
        <v xml:space="preserve"> </v>
      </c>
      <c r="R87" s="141" t="str">
        <f>IF(ISERROR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=TRUE," ",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)</f>
        <v xml:space="preserve"> </v>
      </c>
      <c r="S87" s="141" t="str">
        <f>IF(ISERROR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=TRUE," ",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)</f>
        <v xml:space="preserve"> </v>
      </c>
      <c r="V87" s="46"/>
      <c r="W87" s="46"/>
      <c r="X87" s="46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  <c r="BA87" s="128"/>
      <c r="BB87" s="128"/>
      <c r="BC87" s="128"/>
      <c r="BD87" s="128"/>
      <c r="BE87" s="128"/>
      <c r="BF87" s="128"/>
      <c r="BG87" s="128"/>
      <c r="BH87" s="128"/>
      <c r="BI87" s="128"/>
      <c r="BJ87" s="128"/>
      <c r="BK87" s="128"/>
      <c r="BL87" s="128"/>
      <c r="BM87" s="128"/>
      <c r="BN87" s="128"/>
      <c r="BO87" s="128"/>
    </row>
    <row r="88" spans="1:67" ht="14.1" customHeight="1" x14ac:dyDescent="0.2">
      <c r="A88" s="180" t="s">
        <v>1195</v>
      </c>
      <c r="B88" s="137" t="e">
        <f>IF($U$16=1,(VLOOKUP(A88,$AC$44:$AH$80,2,FALSE)),IF((IF($X$1=1,'X1'!B47,(IF($X$1=2,'X2'!B47,(IF($X$1=3,'X3'!B47,(IF($X$1=4,'X4'!B47,(IF($X$1=5,'X5'!B47,'X6'!B47))))))))))="","",(IF($X$1=1,'X1'!B47,(IF($X$1=2,'X2'!B47,(IF($X$1=3,'X3'!B47,(IF($X$1=4,'X4'!B47,(IF($X$1=5,'X5'!B47,'X6'!B47))))))))))))</f>
        <v>#N/A</v>
      </c>
      <c r="C88" s="137" t="str">
        <f>IF(ISERROR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=TRUE," ",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)</f>
        <v xml:space="preserve"> </v>
      </c>
      <c r="D88" s="137" t="str">
        <f>IF(ISERROR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=TRUE," ",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)</f>
        <v xml:space="preserve"> </v>
      </c>
      <c r="E88" s="138" t="str">
        <f>IF(ISERROR(((IF($X$1=1,(VLOOKUP(B88,'X1'!$B:$AP,7,FALSE)),(IF($X$1=2,(VLOOKUP(B88,'X2'!$B:$AP,7,FALSE)),(IF($X$1=3,(VLOOKUP(B88,'X3'!$B:$AP,7,FALSE)),(IF($X$1=4,(VLOOKUP(B88,'X4'!$B:$AP,7,FALSE)),(IF($X$1=5,(VLOOKUP(B88,'X5'!$B:$AP,7,FALSE)),(VLOOKUP(B88,'X6'!$B:$AP,7,FALSE))))))))))))))=TRUE," ",(((IF($X$1=1,(VLOOKUP(B88,'X1'!$B:$AP,7,FALSE)),(IF($X$1=2,(VLOOKUP(B88,'X2'!$B:$AP,7,FALSE)),(IF($X$1=3,(VLOOKUP(B88,'X3'!$B:$AP,7,FALSE)),(IF($X$1=4,(VLOOKUP(B88,'X4'!$B:$AP,7,FALSE)),(IF($X$1=5,(VLOOKUP(B88,'X5'!$B:$AP,7,FALSE)),(VLOOKUP(B88,'X6'!$B:$AP,7,FALSE)))))))))))))))</f>
        <v xml:space="preserve"> </v>
      </c>
      <c r="F88" s="138" t="str">
        <f>IF(ISERROR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=TRUE," ",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)</f>
        <v xml:space="preserve"> </v>
      </c>
      <c r="G88" s="138" t="str">
        <f>IF(ISERROR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=TRUE," ",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)</f>
        <v xml:space="preserve"> </v>
      </c>
      <c r="H88" s="138" t="str">
        <f>IF(ISERROR((IF($X$1=1,(VLOOKUP(B88,'X1'!$B:$AZ,8,FALSE)),(IF($X$1=2,(VLOOKUP(B88,'X2'!$B:$AZ,8,FALSE)),(IF($X$1=3,(VLOOKUP(B88,'X3'!$B:$AZ,8,FALSE)),(IF($X$1=4,(VLOOKUP(B88,'X4'!$B:$AZ,8,FALSE)),(IF($X$1=5,(VLOOKUP(B88,'X5'!$B:$AZ,8,FALSE)),(VLOOKUP(B88,'X6'!$B:$AZ,8,FALSE)))))))))))))=TRUE," ",((IF($X$1=1,(VLOOKUP(B88,'X1'!$B:$AZ,8,FALSE)),(IF($X$1=2,(VLOOKUP(B88,'X2'!$B:$AZ,8,FALSE)),(IF($X$1=3,(VLOOKUP(B88,'X3'!$B:$AZ,8,FALSE)),(IF($X$1=4,(VLOOKUP(B88,'X4'!$B:$AZ,8,FALSE)),(IF($X$1=5,(VLOOKUP(B88,'X5'!$B:$AZ,8,FALSE)),(VLOOKUP(B88,'X6'!$B:$AZ,8,FALSE))))))))))))))</f>
        <v xml:space="preserve"> </v>
      </c>
      <c r="I88" s="139" t="str">
        <f>IF(ISERROR((IF($X$1=1,(VLOOKUP(B88,'X1'!$B:$AZ,2,FALSE)),(IF($X$1=2,(VLOOKUP(B88,'X2'!$B:$AZ,2,FALSE)),(IF($X$1=3,(VLOOKUP(B88,'X3'!$B:$AZ,2,FALSE)),(IF($X$1=4,(VLOOKUP(B88,'X4'!$B:$AZ,2,FALSE)),(IF($X$1=5,(VLOOKUP(B88,'X5'!$B:$AZ,2,FALSE)),(VLOOKUP(B88,'X6'!$B:$AZ,2,FALSE)))))))))))))=TRUE," ",((IF($X$1=1,(VLOOKUP(B88,'X1'!$B:$AZ,2,FALSE)),(IF($X$1=2,(VLOOKUP(B88,'X2'!$B:$AZ,2,FALSE)),(IF($X$1=3,(VLOOKUP(B88,'X3'!$B:$AZ,2,FALSE)),(IF($X$1=4,(VLOOKUP(B88,'X4'!$B:$AZ,2,FALSE)),(IF($X$1=5,(VLOOKUP(B88,'X5'!$B:$AZ,2,FALSE)),(VLOOKUP(B88,'X6'!$B:$AZ,2,FALSE))))))))))))))</f>
        <v xml:space="preserve"> </v>
      </c>
      <c r="J88" s="139" t="str">
        <f>IF(ISERROR((IF($X$1=1,(VLOOKUP(B88,'X1'!$B:$AZ,3,FALSE)),(IF($X$1=2,(VLOOKUP(B88,'X2'!$B:$AZ,3,FALSE)),(IF($X$1=3,(VLOOKUP(B88,'X3'!$B:$AZ,3,FALSE)),(IF($X$1=4,(VLOOKUP(B88,'X4'!$B:$AZ,3,FALSE)),(IF($X$1=5,(VLOOKUP(B88,'X5'!$B:$AZ,3,FALSE)),(VLOOKUP(B88,'X6'!$B:$AZ,3,FALSE)))))))))))))=TRUE," ",((IF($X$1=1,(VLOOKUP(B88,'X1'!$B:$AZ,3,FALSE)),(IF($X$1=2,(VLOOKUP(B88,'X2'!$B:$AZ,3,FALSE)),(IF($X$1=3,(VLOOKUP(B88,'X3'!$B:$AZ,3,FALSE)),(IF($X$1=4,(VLOOKUP(B88,'X4'!$B:$AZ,3,FALSE)),(IF($X$1=5,(VLOOKUP(B88,'X5'!$B:$AZ,3,FALSE)),(VLOOKUP(B88,'X6'!$B:$AZ,3,FALSE))))))))))))))</f>
        <v xml:space="preserve"> </v>
      </c>
      <c r="K88" s="139" t="str">
        <f>IF(ISERROR((IF($X$1=1,(VLOOKUP(B88,'X1'!$B:$AZ,5,FALSE)),(IF($X$1=2,(VLOOKUP(B88,'X2'!$B:$AZ,5,FALSE)),(IF($X$1=3,(VLOOKUP(B88,'X3'!$B:$AZ,5,FALSE)),(IF($X$1=4,(VLOOKUP(B88,'X4'!$B:$AZ,5,FALSE)),(IF($X$1=5,(VLOOKUP(B88,'X5'!$B:$AZ,5,FALSE)),(VLOOKUP(B88,'X6'!$B:$AZ,5,FALSE)))))))))))))=TRUE," ",((IF($X$1=1,(VLOOKUP(B88,'X1'!$B:$AZ,5,FALSE)),(IF($X$1=2,(VLOOKUP(B88,'X2'!$B:$AZ,5,FALSE)),(IF($X$1=3,(VLOOKUP(B88,'X3'!$B:$AZ,5,FALSE)),(IF($X$1=4,(VLOOKUP(B88,'X4'!$B:$AZ,5,FALSE)),(IF($X$1=5,(VLOOKUP(B88,'X5'!$B:$AZ,5,FALSE)),(VLOOKUP(B88,'X6'!$B:$AZ,5,FALSE))))))))))))))</f>
        <v xml:space="preserve"> </v>
      </c>
      <c r="L88" s="140" t="str">
        <f>IF(ISERROR((IF($X$1=1,(VLOOKUP(B88,'X1'!$B:$AZ,9,FALSE)),(IF($X$1=2,(VLOOKUP(B88,'X2'!$B:$AZ,9,FALSE)),(IF($X$1=3,(VLOOKUP(B88,'X3'!$B:$AZ,9,FALSE)),(IF($X$1=4,(VLOOKUP(B88,'X4'!$B:$AZ,9,FALSE)),(IF($X$1=5,(VLOOKUP(B88,'X5'!$B:$AZ,9,FALSE)),(VLOOKUP(B88,'X6'!$B:$AZ,9,FALSE)))))))))))))=TRUE," ",((IF($X$1=1,(VLOOKUP(B88,'X1'!$B:$AZ,9,FALSE)),(IF($X$1=2,(VLOOKUP(B88,'X2'!$B:$AZ,9,FALSE)),(IF($X$1=3,(VLOOKUP(B88,'X3'!$B:$AZ,9,FALSE)),(IF($X$1=4,(VLOOKUP(B88,'X4'!$B:$AZ,9,FALSE)),(IF($X$1=5,(VLOOKUP(B88,'X5'!$B:$AZ,9,FALSE)),(VLOOKUP(B88,'X6'!$B:$AZ,9,FALSE))))))))))))))</f>
        <v xml:space="preserve"> </v>
      </c>
      <c r="M88" s="140" t="str">
        <f>IF(ISERROR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=TRUE," ",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)</f>
        <v xml:space="preserve"> </v>
      </c>
      <c r="N88" s="141" t="str">
        <f>IF(ISERROR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=TRUE," ",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)</f>
        <v xml:space="preserve"> </v>
      </c>
      <c r="O88" s="140" t="str">
        <f>IF(ISERROR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=TRUE," ",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)</f>
        <v xml:space="preserve"> </v>
      </c>
      <c r="P88" s="140" t="str">
        <f>IF(ISERROR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=TRUE," ",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)</f>
        <v xml:space="preserve"> </v>
      </c>
      <c r="Q88" s="141" t="str">
        <f>IF(ISERROR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=TRUE," ",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)</f>
        <v xml:space="preserve"> </v>
      </c>
      <c r="R88" s="141" t="str">
        <f>IF(ISERROR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=TRUE," ",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)</f>
        <v xml:space="preserve"> </v>
      </c>
      <c r="S88" s="141" t="str">
        <f>IF(ISERROR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=TRUE," ",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)</f>
        <v xml:space="preserve"> </v>
      </c>
      <c r="V88" s="46"/>
      <c r="W88" s="46"/>
      <c r="X88" s="46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  <c r="BA88" s="128"/>
      <c r="BB88" s="128"/>
      <c r="BC88" s="128"/>
      <c r="BD88" s="128"/>
      <c r="BE88" s="128"/>
      <c r="BF88" s="128"/>
      <c r="BG88" s="128"/>
      <c r="BH88" s="128"/>
      <c r="BI88" s="128"/>
      <c r="BJ88" s="128"/>
      <c r="BK88" s="128"/>
      <c r="BL88" s="128"/>
      <c r="BM88" s="128"/>
      <c r="BN88" s="128"/>
      <c r="BO88" s="128"/>
    </row>
    <row r="89" spans="1:67" ht="14.1" customHeight="1" x14ac:dyDescent="0.2">
      <c r="A89" s="180" t="s">
        <v>1195</v>
      </c>
      <c r="B89" s="137" t="e">
        <f>IF($U$16=1,(VLOOKUP(A89,$AC$44:$AH$80,2,FALSE)),IF((IF($X$1=1,'X1'!B48,(IF($X$1=2,'X2'!B48,(IF($X$1=3,'X3'!B48,(IF($X$1=4,'X4'!B48,(IF($X$1=5,'X5'!B48,'X6'!B48))))))))))="","",(IF($X$1=1,'X1'!B48,(IF($X$1=2,'X2'!B48,(IF($X$1=3,'X3'!B48,(IF($X$1=4,'X4'!B48,(IF($X$1=5,'X5'!B48,'X6'!B48))))))))))))</f>
        <v>#N/A</v>
      </c>
      <c r="C89" s="137" t="str">
        <f>IF(ISERROR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=TRUE," ",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)</f>
        <v xml:space="preserve"> </v>
      </c>
      <c r="D89" s="137" t="str">
        <f>IF(ISERROR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=TRUE," ",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)</f>
        <v xml:space="preserve"> </v>
      </c>
      <c r="E89" s="138" t="str">
        <f>IF(ISERROR(((IF($X$1=1,(VLOOKUP(B89,'X1'!$B:$AP,7,FALSE)),(IF($X$1=2,(VLOOKUP(B89,'X2'!$B:$AP,7,FALSE)),(IF($X$1=3,(VLOOKUP(B89,'X3'!$B:$AP,7,FALSE)),(IF($X$1=4,(VLOOKUP(B89,'X4'!$B:$AP,7,FALSE)),(IF($X$1=5,(VLOOKUP(B89,'X5'!$B:$AP,7,FALSE)),(VLOOKUP(B89,'X6'!$B:$AP,7,FALSE))))))))))))))=TRUE," ",(((IF($X$1=1,(VLOOKUP(B89,'X1'!$B:$AP,7,FALSE)),(IF($X$1=2,(VLOOKUP(B89,'X2'!$B:$AP,7,FALSE)),(IF($X$1=3,(VLOOKUP(B89,'X3'!$B:$AP,7,FALSE)),(IF($X$1=4,(VLOOKUP(B89,'X4'!$B:$AP,7,FALSE)),(IF($X$1=5,(VLOOKUP(B89,'X5'!$B:$AP,7,FALSE)),(VLOOKUP(B89,'X6'!$B:$AP,7,FALSE)))))))))))))))</f>
        <v xml:space="preserve"> </v>
      </c>
      <c r="F89" s="138" t="str">
        <f>IF(ISERROR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=TRUE," ",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)</f>
        <v xml:space="preserve"> </v>
      </c>
      <c r="G89" s="138" t="str">
        <f>IF(ISERROR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=TRUE," ",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)</f>
        <v xml:space="preserve"> </v>
      </c>
      <c r="H89" s="138" t="str">
        <f>IF(ISERROR((IF($X$1=1,(VLOOKUP(B89,'X1'!$B:$AZ,8,FALSE)),(IF($X$1=2,(VLOOKUP(B89,'X2'!$B:$AZ,8,FALSE)),(IF($X$1=3,(VLOOKUP(B89,'X3'!$B:$AZ,8,FALSE)),(IF($X$1=4,(VLOOKUP(B89,'X4'!$B:$AZ,8,FALSE)),(IF($X$1=5,(VLOOKUP(B89,'X5'!$B:$AZ,8,FALSE)),(VLOOKUP(B89,'X6'!$B:$AZ,8,FALSE)))))))))))))=TRUE," ",((IF($X$1=1,(VLOOKUP(B89,'X1'!$B:$AZ,8,FALSE)),(IF($X$1=2,(VLOOKUP(B89,'X2'!$B:$AZ,8,FALSE)),(IF($X$1=3,(VLOOKUP(B89,'X3'!$B:$AZ,8,FALSE)),(IF($X$1=4,(VLOOKUP(B89,'X4'!$B:$AZ,8,FALSE)),(IF($X$1=5,(VLOOKUP(B89,'X5'!$B:$AZ,8,FALSE)),(VLOOKUP(B89,'X6'!$B:$AZ,8,FALSE))))))))))))))</f>
        <v xml:space="preserve"> </v>
      </c>
      <c r="I89" s="139" t="str">
        <f>IF(ISERROR((IF($X$1=1,(VLOOKUP(B89,'X1'!$B:$AZ,2,FALSE)),(IF($X$1=2,(VLOOKUP(B89,'X2'!$B:$AZ,2,FALSE)),(IF($X$1=3,(VLOOKUP(B89,'X3'!$B:$AZ,2,FALSE)),(IF($X$1=4,(VLOOKUP(B89,'X4'!$B:$AZ,2,FALSE)),(IF($X$1=5,(VLOOKUP(B89,'X5'!$B:$AZ,2,FALSE)),(VLOOKUP(B89,'X6'!$B:$AZ,2,FALSE)))))))))))))=TRUE," ",((IF($X$1=1,(VLOOKUP(B89,'X1'!$B:$AZ,2,FALSE)),(IF($X$1=2,(VLOOKUP(B89,'X2'!$B:$AZ,2,FALSE)),(IF($X$1=3,(VLOOKUP(B89,'X3'!$B:$AZ,2,FALSE)),(IF($X$1=4,(VLOOKUP(B89,'X4'!$B:$AZ,2,FALSE)),(IF($X$1=5,(VLOOKUP(B89,'X5'!$B:$AZ,2,FALSE)),(VLOOKUP(B89,'X6'!$B:$AZ,2,FALSE))))))))))))))</f>
        <v xml:space="preserve"> </v>
      </c>
      <c r="J89" s="139" t="str">
        <f>IF(ISERROR((IF($X$1=1,(VLOOKUP(B89,'X1'!$B:$AZ,3,FALSE)),(IF($X$1=2,(VLOOKUP(B89,'X2'!$B:$AZ,3,FALSE)),(IF($X$1=3,(VLOOKUP(B89,'X3'!$B:$AZ,3,FALSE)),(IF($X$1=4,(VLOOKUP(B89,'X4'!$B:$AZ,3,FALSE)),(IF($X$1=5,(VLOOKUP(B89,'X5'!$B:$AZ,3,FALSE)),(VLOOKUP(B89,'X6'!$B:$AZ,3,FALSE)))))))))))))=TRUE," ",((IF($X$1=1,(VLOOKUP(B89,'X1'!$B:$AZ,3,FALSE)),(IF($X$1=2,(VLOOKUP(B89,'X2'!$B:$AZ,3,FALSE)),(IF($X$1=3,(VLOOKUP(B89,'X3'!$B:$AZ,3,FALSE)),(IF($X$1=4,(VLOOKUP(B89,'X4'!$B:$AZ,3,FALSE)),(IF($X$1=5,(VLOOKUP(B89,'X5'!$B:$AZ,3,FALSE)),(VLOOKUP(B89,'X6'!$B:$AZ,3,FALSE))))))))))))))</f>
        <v xml:space="preserve"> </v>
      </c>
      <c r="K89" s="139" t="str">
        <f>IF(ISERROR((IF($X$1=1,(VLOOKUP(B89,'X1'!$B:$AZ,5,FALSE)),(IF($X$1=2,(VLOOKUP(B89,'X2'!$B:$AZ,5,FALSE)),(IF($X$1=3,(VLOOKUP(B89,'X3'!$B:$AZ,5,FALSE)),(IF($X$1=4,(VLOOKUP(B89,'X4'!$B:$AZ,5,FALSE)),(IF($X$1=5,(VLOOKUP(B89,'X5'!$B:$AZ,5,FALSE)),(VLOOKUP(B89,'X6'!$B:$AZ,5,FALSE)))))))))))))=TRUE," ",((IF($X$1=1,(VLOOKUP(B89,'X1'!$B:$AZ,5,FALSE)),(IF($X$1=2,(VLOOKUP(B89,'X2'!$B:$AZ,5,FALSE)),(IF($X$1=3,(VLOOKUP(B89,'X3'!$B:$AZ,5,FALSE)),(IF($X$1=4,(VLOOKUP(B89,'X4'!$B:$AZ,5,FALSE)),(IF($X$1=5,(VLOOKUP(B89,'X5'!$B:$AZ,5,FALSE)),(VLOOKUP(B89,'X6'!$B:$AZ,5,FALSE))))))))))))))</f>
        <v xml:space="preserve"> </v>
      </c>
      <c r="L89" s="140" t="str">
        <f>IF(ISERROR((IF($X$1=1,(VLOOKUP(B89,'X1'!$B:$AZ,9,FALSE)),(IF($X$1=2,(VLOOKUP(B89,'X2'!$B:$AZ,9,FALSE)),(IF($X$1=3,(VLOOKUP(B89,'X3'!$B:$AZ,9,FALSE)),(IF($X$1=4,(VLOOKUP(B89,'X4'!$B:$AZ,9,FALSE)),(IF($X$1=5,(VLOOKUP(B89,'X5'!$B:$AZ,9,FALSE)),(VLOOKUP(B89,'X6'!$B:$AZ,9,FALSE)))))))))))))=TRUE," ",((IF($X$1=1,(VLOOKUP(B89,'X1'!$B:$AZ,9,FALSE)),(IF($X$1=2,(VLOOKUP(B89,'X2'!$B:$AZ,9,FALSE)),(IF($X$1=3,(VLOOKUP(B89,'X3'!$B:$AZ,9,FALSE)),(IF($X$1=4,(VLOOKUP(B89,'X4'!$B:$AZ,9,FALSE)),(IF($X$1=5,(VLOOKUP(B89,'X5'!$B:$AZ,9,FALSE)),(VLOOKUP(B89,'X6'!$B:$AZ,9,FALSE))))))))))))))</f>
        <v xml:space="preserve"> </v>
      </c>
      <c r="M89" s="140" t="str">
        <f>IF(ISERROR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=TRUE," ",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)</f>
        <v xml:space="preserve"> </v>
      </c>
      <c r="N89" s="141" t="str">
        <f>IF(ISERROR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=TRUE," ",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)</f>
        <v xml:space="preserve"> </v>
      </c>
      <c r="O89" s="140" t="str">
        <f>IF(ISERROR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=TRUE," ",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)</f>
        <v xml:space="preserve"> </v>
      </c>
      <c r="P89" s="140" t="str">
        <f>IF(ISERROR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=TRUE," ",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)</f>
        <v xml:space="preserve"> </v>
      </c>
      <c r="Q89" s="141" t="str">
        <f>IF(ISERROR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=TRUE," ",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)</f>
        <v xml:space="preserve"> </v>
      </c>
      <c r="R89" s="141" t="str">
        <f>IF(ISERROR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=TRUE," ",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)</f>
        <v xml:space="preserve"> </v>
      </c>
      <c r="S89" s="141" t="str">
        <f>IF(ISERROR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=TRUE," ",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)</f>
        <v xml:space="preserve"> </v>
      </c>
      <c r="V89" s="46"/>
      <c r="W89" s="46"/>
      <c r="X89" s="46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  <c r="BA89" s="128"/>
      <c r="BB89" s="128"/>
      <c r="BC89" s="128"/>
      <c r="BD89" s="128"/>
      <c r="BE89" s="128"/>
      <c r="BF89" s="128"/>
      <c r="BG89" s="128"/>
      <c r="BH89" s="128"/>
      <c r="BI89" s="128"/>
      <c r="BJ89" s="128"/>
      <c r="BK89" s="128"/>
      <c r="BL89" s="128"/>
      <c r="BM89" s="128"/>
      <c r="BN89" s="128"/>
      <c r="BO89" s="128"/>
    </row>
    <row r="90" spans="1:67" ht="14.1" customHeight="1" x14ac:dyDescent="0.2">
      <c r="A90" s="180" t="s">
        <v>1195</v>
      </c>
      <c r="B90" s="137" t="e">
        <f>IF($U$16=1,(VLOOKUP(A90,$AC$44:$AH$80,2,FALSE)),IF((IF($X$1=1,'X1'!B49,(IF($X$1=2,'X2'!B49,(IF($X$1=3,'X3'!B49,(IF($X$1=4,'X4'!B49,(IF($X$1=5,'X5'!B49,'X6'!B49))))))))))="","",(IF($X$1=1,'X1'!B49,(IF($X$1=2,'X2'!B49,(IF($X$1=3,'X3'!B49,(IF($X$1=4,'X4'!B49,(IF($X$1=5,'X5'!B49,'X6'!B49))))))))))))</f>
        <v>#N/A</v>
      </c>
      <c r="C90" s="137" t="str">
        <f>IF(ISERROR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=TRUE," ",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)</f>
        <v xml:space="preserve"> </v>
      </c>
      <c r="D90" s="137" t="str">
        <f>IF(ISERROR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=TRUE," ",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)</f>
        <v xml:space="preserve"> </v>
      </c>
      <c r="E90" s="138" t="str">
        <f>IF(ISERROR(((IF($X$1=1,(VLOOKUP(B90,'X1'!$B:$AP,7,FALSE)),(IF($X$1=2,(VLOOKUP(B90,'X2'!$B:$AP,7,FALSE)),(IF($X$1=3,(VLOOKUP(B90,'X3'!$B:$AP,7,FALSE)),(IF($X$1=4,(VLOOKUP(B90,'X4'!$B:$AP,7,FALSE)),(IF($X$1=5,(VLOOKUP(B90,'X5'!$B:$AP,7,FALSE)),(VLOOKUP(B90,'X6'!$B:$AP,7,FALSE))))))))))))))=TRUE," ",(((IF($X$1=1,(VLOOKUP(B90,'X1'!$B:$AP,7,FALSE)),(IF($X$1=2,(VLOOKUP(B90,'X2'!$B:$AP,7,FALSE)),(IF($X$1=3,(VLOOKUP(B90,'X3'!$B:$AP,7,FALSE)),(IF($X$1=4,(VLOOKUP(B90,'X4'!$B:$AP,7,FALSE)),(IF($X$1=5,(VLOOKUP(B90,'X5'!$B:$AP,7,FALSE)),(VLOOKUP(B90,'X6'!$B:$AP,7,FALSE)))))))))))))))</f>
        <v xml:space="preserve"> </v>
      </c>
      <c r="F90" s="138" t="str">
        <f>IF(ISERROR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=TRUE," ",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)</f>
        <v xml:space="preserve"> </v>
      </c>
      <c r="G90" s="138" t="str">
        <f>IF(ISERROR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=TRUE," ",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)</f>
        <v xml:space="preserve"> </v>
      </c>
      <c r="H90" s="138" t="str">
        <f>IF(ISERROR((IF($X$1=1,(VLOOKUP(B90,'X1'!$B:$AZ,8,FALSE)),(IF($X$1=2,(VLOOKUP(B90,'X2'!$B:$AZ,8,FALSE)),(IF($X$1=3,(VLOOKUP(B90,'X3'!$B:$AZ,8,FALSE)),(IF($X$1=4,(VLOOKUP(B90,'X4'!$B:$AZ,8,FALSE)),(IF($X$1=5,(VLOOKUP(B90,'X5'!$B:$AZ,8,FALSE)),(VLOOKUP(B90,'X6'!$B:$AZ,8,FALSE)))))))))))))=TRUE," ",((IF($X$1=1,(VLOOKUP(B90,'X1'!$B:$AZ,8,FALSE)),(IF($X$1=2,(VLOOKUP(B90,'X2'!$B:$AZ,8,FALSE)),(IF($X$1=3,(VLOOKUP(B90,'X3'!$B:$AZ,8,FALSE)),(IF($X$1=4,(VLOOKUP(B90,'X4'!$B:$AZ,8,FALSE)),(IF($X$1=5,(VLOOKUP(B90,'X5'!$B:$AZ,8,FALSE)),(VLOOKUP(B90,'X6'!$B:$AZ,8,FALSE))))))))))))))</f>
        <v xml:space="preserve"> </v>
      </c>
      <c r="I90" s="139" t="str">
        <f>IF(ISERROR((IF($X$1=1,(VLOOKUP(B90,'X1'!$B:$AZ,2,FALSE)),(IF($X$1=2,(VLOOKUP(B90,'X2'!$B:$AZ,2,FALSE)),(IF($X$1=3,(VLOOKUP(B90,'X3'!$B:$AZ,2,FALSE)),(IF($X$1=4,(VLOOKUP(B90,'X4'!$B:$AZ,2,FALSE)),(IF($X$1=5,(VLOOKUP(B90,'X5'!$B:$AZ,2,FALSE)),(VLOOKUP(B90,'X6'!$B:$AZ,2,FALSE)))))))))))))=TRUE," ",((IF($X$1=1,(VLOOKUP(B90,'X1'!$B:$AZ,2,FALSE)),(IF($X$1=2,(VLOOKUP(B90,'X2'!$B:$AZ,2,FALSE)),(IF($X$1=3,(VLOOKUP(B90,'X3'!$B:$AZ,2,FALSE)),(IF($X$1=4,(VLOOKUP(B90,'X4'!$B:$AZ,2,FALSE)),(IF($X$1=5,(VLOOKUP(B90,'X5'!$B:$AZ,2,FALSE)),(VLOOKUP(B90,'X6'!$B:$AZ,2,FALSE))))))))))))))</f>
        <v xml:space="preserve"> </v>
      </c>
      <c r="J90" s="139" t="str">
        <f>IF(ISERROR((IF($X$1=1,(VLOOKUP(B90,'X1'!$B:$AZ,3,FALSE)),(IF($X$1=2,(VLOOKUP(B90,'X2'!$B:$AZ,3,FALSE)),(IF($X$1=3,(VLOOKUP(B90,'X3'!$B:$AZ,3,FALSE)),(IF($X$1=4,(VLOOKUP(B90,'X4'!$B:$AZ,3,FALSE)),(IF($X$1=5,(VLOOKUP(B90,'X5'!$B:$AZ,3,FALSE)),(VLOOKUP(B90,'X6'!$B:$AZ,3,FALSE)))))))))))))=TRUE," ",((IF($X$1=1,(VLOOKUP(B90,'X1'!$B:$AZ,3,FALSE)),(IF($X$1=2,(VLOOKUP(B90,'X2'!$B:$AZ,3,FALSE)),(IF($X$1=3,(VLOOKUP(B90,'X3'!$B:$AZ,3,FALSE)),(IF($X$1=4,(VLOOKUP(B90,'X4'!$B:$AZ,3,FALSE)),(IF($X$1=5,(VLOOKUP(B90,'X5'!$B:$AZ,3,FALSE)),(VLOOKUP(B90,'X6'!$B:$AZ,3,FALSE))))))))))))))</f>
        <v xml:space="preserve"> </v>
      </c>
      <c r="K90" s="139" t="str">
        <f>IF(ISERROR((IF($X$1=1,(VLOOKUP(B90,'X1'!$B:$AZ,5,FALSE)),(IF($X$1=2,(VLOOKUP(B90,'X2'!$B:$AZ,5,FALSE)),(IF($X$1=3,(VLOOKUP(B90,'X3'!$B:$AZ,5,FALSE)),(IF($X$1=4,(VLOOKUP(B90,'X4'!$B:$AZ,5,FALSE)),(IF($X$1=5,(VLOOKUP(B90,'X5'!$B:$AZ,5,FALSE)),(VLOOKUP(B90,'X6'!$B:$AZ,5,FALSE)))))))))))))=TRUE," ",((IF($X$1=1,(VLOOKUP(B90,'X1'!$B:$AZ,5,FALSE)),(IF($X$1=2,(VLOOKUP(B90,'X2'!$B:$AZ,5,FALSE)),(IF($X$1=3,(VLOOKUP(B90,'X3'!$B:$AZ,5,FALSE)),(IF($X$1=4,(VLOOKUP(B90,'X4'!$B:$AZ,5,FALSE)),(IF($X$1=5,(VLOOKUP(B90,'X5'!$B:$AZ,5,FALSE)),(VLOOKUP(B90,'X6'!$B:$AZ,5,FALSE))))))))))))))</f>
        <v xml:space="preserve"> </v>
      </c>
      <c r="L90" s="140" t="str">
        <f>IF(ISERROR((IF($X$1=1,(VLOOKUP(B90,'X1'!$B:$AZ,9,FALSE)),(IF($X$1=2,(VLOOKUP(B90,'X2'!$B:$AZ,9,FALSE)),(IF($X$1=3,(VLOOKUP(B90,'X3'!$B:$AZ,9,FALSE)),(IF($X$1=4,(VLOOKUP(B90,'X4'!$B:$AZ,9,FALSE)),(IF($X$1=5,(VLOOKUP(B90,'X5'!$B:$AZ,9,FALSE)),(VLOOKUP(B90,'X6'!$B:$AZ,9,FALSE)))))))))))))=TRUE," ",((IF($X$1=1,(VLOOKUP(B90,'X1'!$B:$AZ,9,FALSE)),(IF($X$1=2,(VLOOKUP(B90,'X2'!$B:$AZ,9,FALSE)),(IF($X$1=3,(VLOOKUP(B90,'X3'!$B:$AZ,9,FALSE)),(IF($X$1=4,(VLOOKUP(B90,'X4'!$B:$AZ,9,FALSE)),(IF($X$1=5,(VLOOKUP(B90,'X5'!$B:$AZ,9,FALSE)),(VLOOKUP(B90,'X6'!$B:$AZ,9,FALSE))))))))))))))</f>
        <v xml:space="preserve"> </v>
      </c>
      <c r="M90" s="140" t="str">
        <f>IF(ISERROR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=TRUE," ",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)</f>
        <v xml:space="preserve"> </v>
      </c>
      <c r="N90" s="141" t="str">
        <f>IF(ISERROR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=TRUE," ",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)</f>
        <v xml:space="preserve"> </v>
      </c>
      <c r="O90" s="140" t="str">
        <f>IF(ISERROR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=TRUE," ",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)</f>
        <v xml:space="preserve"> </v>
      </c>
      <c r="P90" s="140" t="str">
        <f>IF(ISERROR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=TRUE," ",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)</f>
        <v xml:space="preserve"> </v>
      </c>
      <c r="Q90" s="141" t="str">
        <f>IF(ISERROR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=TRUE," ",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)</f>
        <v xml:space="preserve"> </v>
      </c>
      <c r="R90" s="141" t="str">
        <f>IF(ISERROR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=TRUE," ",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)</f>
        <v xml:space="preserve"> </v>
      </c>
      <c r="S90" s="141" t="str">
        <f>IF(ISERROR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=TRUE," ",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)</f>
        <v xml:space="preserve"> </v>
      </c>
      <c r="V90" s="46"/>
      <c r="W90" s="46"/>
      <c r="X90" s="46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  <c r="BA90" s="128"/>
      <c r="BB90" s="128"/>
      <c r="BC90" s="128"/>
      <c r="BD90" s="128"/>
      <c r="BE90" s="128"/>
      <c r="BF90" s="128"/>
      <c r="BG90" s="128"/>
      <c r="BH90" s="128"/>
      <c r="BI90" s="128"/>
      <c r="BJ90" s="128"/>
      <c r="BK90" s="128"/>
      <c r="BL90" s="128"/>
      <c r="BM90" s="128"/>
      <c r="BN90" s="128"/>
      <c r="BO90" s="128"/>
    </row>
    <row r="91" spans="1:67" ht="14.1" customHeight="1" x14ac:dyDescent="0.2">
      <c r="A91" s="180" t="s">
        <v>1195</v>
      </c>
      <c r="B91" s="137" t="e">
        <f>IF($U$16=1,(VLOOKUP(A91,$AC$44:$AH$80,2,FALSE)),IF((IF($X$1=1,'X1'!B50,(IF($X$1=2,'X2'!B50,(IF($X$1=3,'X3'!B50,(IF($X$1=4,'X4'!B50,(IF($X$1=5,'X5'!B50,'X6'!B50))))))))))="","",(IF($X$1=1,'X1'!B50,(IF($X$1=2,'X2'!B50,(IF($X$1=3,'X3'!B50,(IF($X$1=4,'X4'!B50,(IF($X$1=5,'X5'!B50,'X6'!B50))))))))))))</f>
        <v>#N/A</v>
      </c>
      <c r="C91" s="137" t="str">
        <f>IF(ISERROR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=TRUE," ",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)</f>
        <v xml:space="preserve"> </v>
      </c>
      <c r="D91" s="137" t="str">
        <f>IF(ISERROR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=TRUE," ",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)</f>
        <v xml:space="preserve"> </v>
      </c>
      <c r="E91" s="138" t="str">
        <f>IF(ISERROR(((IF($X$1=1,(VLOOKUP(B91,'X1'!$B:$AP,7,FALSE)),(IF($X$1=2,(VLOOKUP(B91,'X2'!$B:$AP,7,FALSE)),(IF($X$1=3,(VLOOKUP(B91,'X3'!$B:$AP,7,FALSE)),(IF($X$1=4,(VLOOKUP(B91,'X4'!$B:$AP,7,FALSE)),(IF($X$1=5,(VLOOKUP(B91,'X5'!$B:$AP,7,FALSE)),(VLOOKUP(B91,'X6'!$B:$AP,7,FALSE))))))))))))))=TRUE," ",(((IF($X$1=1,(VLOOKUP(B91,'X1'!$B:$AP,7,FALSE)),(IF($X$1=2,(VLOOKUP(B91,'X2'!$B:$AP,7,FALSE)),(IF($X$1=3,(VLOOKUP(B91,'X3'!$B:$AP,7,FALSE)),(IF($X$1=4,(VLOOKUP(B91,'X4'!$B:$AP,7,FALSE)),(IF($X$1=5,(VLOOKUP(B91,'X5'!$B:$AP,7,FALSE)),(VLOOKUP(B91,'X6'!$B:$AP,7,FALSE)))))))))))))))</f>
        <v xml:space="preserve"> </v>
      </c>
      <c r="F91" s="138" t="str">
        <f>IF(ISERROR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=TRUE," ",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)</f>
        <v xml:space="preserve"> </v>
      </c>
      <c r="G91" s="138" t="str">
        <f>IF(ISERROR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=TRUE," ",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)</f>
        <v xml:space="preserve"> </v>
      </c>
      <c r="H91" s="138" t="str">
        <f>IF(ISERROR((IF($X$1=1,(VLOOKUP(B91,'X1'!$B:$AZ,8,FALSE)),(IF($X$1=2,(VLOOKUP(B91,'X2'!$B:$AZ,8,FALSE)),(IF($X$1=3,(VLOOKUP(B91,'X3'!$B:$AZ,8,FALSE)),(IF($X$1=4,(VLOOKUP(B91,'X4'!$B:$AZ,8,FALSE)),(IF($X$1=5,(VLOOKUP(B91,'X5'!$B:$AZ,8,FALSE)),(VLOOKUP(B91,'X6'!$B:$AZ,8,FALSE)))))))))))))=TRUE," ",((IF($X$1=1,(VLOOKUP(B91,'X1'!$B:$AZ,8,FALSE)),(IF($X$1=2,(VLOOKUP(B91,'X2'!$B:$AZ,8,FALSE)),(IF($X$1=3,(VLOOKUP(B91,'X3'!$B:$AZ,8,FALSE)),(IF($X$1=4,(VLOOKUP(B91,'X4'!$B:$AZ,8,FALSE)),(IF($X$1=5,(VLOOKUP(B91,'X5'!$B:$AZ,8,FALSE)),(VLOOKUP(B91,'X6'!$B:$AZ,8,FALSE))))))))))))))</f>
        <v xml:space="preserve"> </v>
      </c>
      <c r="I91" s="139" t="str">
        <f>IF(ISERROR((IF($X$1=1,(VLOOKUP(B91,'X1'!$B:$AZ,2,FALSE)),(IF($X$1=2,(VLOOKUP(B91,'X2'!$B:$AZ,2,FALSE)),(IF($X$1=3,(VLOOKUP(B91,'X3'!$B:$AZ,2,FALSE)),(IF($X$1=4,(VLOOKUP(B91,'X4'!$B:$AZ,2,FALSE)),(IF($X$1=5,(VLOOKUP(B91,'X5'!$B:$AZ,2,FALSE)),(VLOOKUP(B91,'X6'!$B:$AZ,2,FALSE)))))))))))))=TRUE," ",((IF($X$1=1,(VLOOKUP(B91,'X1'!$B:$AZ,2,FALSE)),(IF($X$1=2,(VLOOKUP(B91,'X2'!$B:$AZ,2,FALSE)),(IF($X$1=3,(VLOOKUP(B91,'X3'!$B:$AZ,2,FALSE)),(IF($X$1=4,(VLOOKUP(B91,'X4'!$B:$AZ,2,FALSE)),(IF($X$1=5,(VLOOKUP(B91,'X5'!$B:$AZ,2,FALSE)),(VLOOKUP(B91,'X6'!$B:$AZ,2,FALSE))))))))))))))</f>
        <v xml:space="preserve"> </v>
      </c>
      <c r="J91" s="139" t="str">
        <f>IF(ISERROR((IF($X$1=1,(VLOOKUP(B91,'X1'!$B:$AZ,3,FALSE)),(IF($X$1=2,(VLOOKUP(B91,'X2'!$B:$AZ,3,FALSE)),(IF($X$1=3,(VLOOKUP(B91,'X3'!$B:$AZ,3,FALSE)),(IF($X$1=4,(VLOOKUP(B91,'X4'!$B:$AZ,3,FALSE)),(IF($X$1=5,(VLOOKUP(B91,'X5'!$B:$AZ,3,FALSE)),(VLOOKUP(B91,'X6'!$B:$AZ,3,FALSE)))))))))))))=TRUE," ",((IF($X$1=1,(VLOOKUP(B91,'X1'!$B:$AZ,3,FALSE)),(IF($X$1=2,(VLOOKUP(B91,'X2'!$B:$AZ,3,FALSE)),(IF($X$1=3,(VLOOKUP(B91,'X3'!$B:$AZ,3,FALSE)),(IF($X$1=4,(VLOOKUP(B91,'X4'!$B:$AZ,3,FALSE)),(IF($X$1=5,(VLOOKUP(B91,'X5'!$B:$AZ,3,FALSE)),(VLOOKUP(B91,'X6'!$B:$AZ,3,FALSE))))))))))))))</f>
        <v xml:space="preserve"> </v>
      </c>
      <c r="K91" s="139" t="str">
        <f>IF(ISERROR((IF($X$1=1,(VLOOKUP(B91,'X1'!$B:$AZ,5,FALSE)),(IF($X$1=2,(VLOOKUP(B91,'X2'!$B:$AZ,5,FALSE)),(IF($X$1=3,(VLOOKUP(B91,'X3'!$B:$AZ,5,FALSE)),(IF($X$1=4,(VLOOKUP(B91,'X4'!$B:$AZ,5,FALSE)),(IF($X$1=5,(VLOOKUP(B91,'X5'!$B:$AZ,5,FALSE)),(VLOOKUP(B91,'X6'!$B:$AZ,5,FALSE)))))))))))))=TRUE," ",((IF($X$1=1,(VLOOKUP(B91,'X1'!$B:$AZ,5,FALSE)),(IF($X$1=2,(VLOOKUP(B91,'X2'!$B:$AZ,5,FALSE)),(IF($X$1=3,(VLOOKUP(B91,'X3'!$B:$AZ,5,FALSE)),(IF($X$1=4,(VLOOKUP(B91,'X4'!$B:$AZ,5,FALSE)),(IF($X$1=5,(VLOOKUP(B91,'X5'!$B:$AZ,5,FALSE)),(VLOOKUP(B91,'X6'!$B:$AZ,5,FALSE))))))))))))))</f>
        <v xml:space="preserve"> </v>
      </c>
      <c r="L91" s="140" t="str">
        <f>IF(ISERROR((IF($X$1=1,(VLOOKUP(B91,'X1'!$B:$AZ,9,FALSE)),(IF($X$1=2,(VLOOKUP(B91,'X2'!$B:$AZ,9,FALSE)),(IF($X$1=3,(VLOOKUP(B91,'X3'!$B:$AZ,9,FALSE)),(IF($X$1=4,(VLOOKUP(B91,'X4'!$B:$AZ,9,FALSE)),(IF($X$1=5,(VLOOKUP(B91,'X5'!$B:$AZ,9,FALSE)),(VLOOKUP(B91,'X6'!$B:$AZ,9,FALSE)))))))))))))=TRUE," ",((IF($X$1=1,(VLOOKUP(B91,'X1'!$B:$AZ,9,FALSE)),(IF($X$1=2,(VLOOKUP(B91,'X2'!$B:$AZ,9,FALSE)),(IF($X$1=3,(VLOOKUP(B91,'X3'!$B:$AZ,9,FALSE)),(IF($X$1=4,(VLOOKUP(B91,'X4'!$B:$AZ,9,FALSE)),(IF($X$1=5,(VLOOKUP(B91,'X5'!$B:$AZ,9,FALSE)),(VLOOKUP(B91,'X6'!$B:$AZ,9,FALSE))))))))))))))</f>
        <v xml:space="preserve"> </v>
      </c>
      <c r="M91" s="140" t="str">
        <f>IF(ISERROR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=TRUE," ",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)</f>
        <v xml:space="preserve"> </v>
      </c>
      <c r="N91" s="141" t="str">
        <f>IF(ISERROR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=TRUE," ",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)</f>
        <v xml:space="preserve"> </v>
      </c>
      <c r="O91" s="140" t="str">
        <f>IF(ISERROR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=TRUE," ",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)</f>
        <v xml:space="preserve"> </v>
      </c>
      <c r="P91" s="140" t="str">
        <f>IF(ISERROR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=TRUE," ",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)</f>
        <v xml:space="preserve"> </v>
      </c>
      <c r="Q91" s="141" t="str">
        <f>IF(ISERROR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=TRUE," ",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)</f>
        <v xml:space="preserve"> </v>
      </c>
      <c r="R91" s="141" t="str">
        <f>IF(ISERROR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=TRUE," ",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)</f>
        <v xml:space="preserve"> </v>
      </c>
      <c r="S91" s="141" t="str">
        <f>IF(ISERROR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=TRUE," ",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)</f>
        <v xml:space="preserve"> </v>
      </c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  <c r="BA91" s="128"/>
      <c r="BB91" s="128"/>
      <c r="BC91" s="128"/>
      <c r="BD91" s="128"/>
      <c r="BE91" s="128"/>
      <c r="BF91" s="128"/>
      <c r="BG91" s="128"/>
      <c r="BH91" s="128"/>
      <c r="BI91" s="128"/>
      <c r="BJ91" s="128"/>
      <c r="BK91" s="128"/>
      <c r="BL91" s="128"/>
      <c r="BM91" s="128"/>
      <c r="BN91" s="128"/>
      <c r="BO91" s="128"/>
    </row>
    <row r="92" spans="1:67" ht="14.1" customHeight="1" x14ac:dyDescent="0.2">
      <c r="A92" s="180" t="s">
        <v>1195</v>
      </c>
      <c r="B92" s="137" t="e">
        <f>IF($U$16=1,(VLOOKUP(A92,$AC$44:$AH$80,2,FALSE)),IF((IF($X$1=1,'X1'!B51,(IF($X$1=2,'X2'!B51,(IF($X$1=3,'X3'!B51,(IF($X$1=4,'X4'!B51,(IF($X$1=5,'X5'!B51,'X6'!B51))))))))))="","",(IF($X$1=1,'X1'!B51,(IF($X$1=2,'X2'!B51,(IF($X$1=3,'X3'!B51,(IF($X$1=4,'X4'!B51,(IF($X$1=5,'X5'!B51,'X6'!B51))))))))))))</f>
        <v>#N/A</v>
      </c>
      <c r="C92" s="137" t="str">
        <f>IF(ISERROR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=TRUE," ",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)</f>
        <v xml:space="preserve"> </v>
      </c>
      <c r="D92" s="137" t="str">
        <f>IF(ISERROR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=TRUE," ",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)</f>
        <v xml:space="preserve"> </v>
      </c>
      <c r="E92" s="138" t="str">
        <f>IF(ISERROR(((IF($X$1=1,(VLOOKUP(B92,'X1'!$B:$AP,7,FALSE)),(IF($X$1=2,(VLOOKUP(B92,'X2'!$B:$AP,7,FALSE)),(IF($X$1=3,(VLOOKUP(B92,'X3'!$B:$AP,7,FALSE)),(IF($X$1=4,(VLOOKUP(B92,'X4'!$B:$AP,7,FALSE)),(IF($X$1=5,(VLOOKUP(B92,'X5'!$B:$AP,7,FALSE)),(VLOOKUP(B92,'X6'!$B:$AP,7,FALSE))))))))))))))=TRUE," ",(((IF($X$1=1,(VLOOKUP(B92,'X1'!$B:$AP,7,FALSE)),(IF($X$1=2,(VLOOKUP(B92,'X2'!$B:$AP,7,FALSE)),(IF($X$1=3,(VLOOKUP(B92,'X3'!$B:$AP,7,FALSE)),(IF($X$1=4,(VLOOKUP(B92,'X4'!$B:$AP,7,FALSE)),(IF($X$1=5,(VLOOKUP(B92,'X5'!$B:$AP,7,FALSE)),(VLOOKUP(B92,'X6'!$B:$AP,7,FALSE)))))))))))))))</f>
        <v xml:space="preserve"> </v>
      </c>
      <c r="F92" s="138" t="str">
        <f>IF(ISERROR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=TRUE," ",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)</f>
        <v xml:space="preserve"> </v>
      </c>
      <c r="G92" s="138" t="str">
        <f>IF(ISERROR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=TRUE," ",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)</f>
        <v xml:space="preserve"> </v>
      </c>
      <c r="H92" s="138" t="str">
        <f>IF(ISERROR((IF($X$1=1,(VLOOKUP(B92,'X1'!$B:$AZ,8,FALSE)),(IF($X$1=2,(VLOOKUP(B92,'X2'!$B:$AZ,8,FALSE)),(IF($X$1=3,(VLOOKUP(B92,'X3'!$B:$AZ,8,FALSE)),(IF($X$1=4,(VLOOKUP(B92,'X4'!$B:$AZ,8,FALSE)),(IF($X$1=5,(VLOOKUP(B92,'X5'!$B:$AZ,8,FALSE)),(VLOOKUP(B92,'X6'!$B:$AZ,8,FALSE)))))))))))))=TRUE," ",((IF($X$1=1,(VLOOKUP(B92,'X1'!$B:$AZ,8,FALSE)),(IF($X$1=2,(VLOOKUP(B92,'X2'!$B:$AZ,8,FALSE)),(IF($X$1=3,(VLOOKUP(B92,'X3'!$B:$AZ,8,FALSE)),(IF($X$1=4,(VLOOKUP(B92,'X4'!$B:$AZ,8,FALSE)),(IF($X$1=5,(VLOOKUP(B92,'X5'!$B:$AZ,8,FALSE)),(VLOOKUP(B92,'X6'!$B:$AZ,8,FALSE))))))))))))))</f>
        <v xml:space="preserve"> </v>
      </c>
      <c r="I92" s="139" t="str">
        <f>IF(ISERROR((IF($X$1=1,(VLOOKUP(B92,'X1'!$B:$AZ,2,FALSE)),(IF($X$1=2,(VLOOKUP(B92,'X2'!$B:$AZ,2,FALSE)),(IF($X$1=3,(VLOOKUP(B92,'X3'!$B:$AZ,2,FALSE)),(IF($X$1=4,(VLOOKUP(B92,'X4'!$B:$AZ,2,FALSE)),(IF($X$1=5,(VLOOKUP(B92,'X5'!$B:$AZ,2,FALSE)),(VLOOKUP(B92,'X6'!$B:$AZ,2,FALSE)))))))))))))=TRUE," ",((IF($X$1=1,(VLOOKUP(B92,'X1'!$B:$AZ,2,FALSE)),(IF($X$1=2,(VLOOKUP(B92,'X2'!$B:$AZ,2,FALSE)),(IF($X$1=3,(VLOOKUP(B92,'X3'!$B:$AZ,2,FALSE)),(IF($X$1=4,(VLOOKUP(B92,'X4'!$B:$AZ,2,FALSE)),(IF($X$1=5,(VLOOKUP(B92,'X5'!$B:$AZ,2,FALSE)),(VLOOKUP(B92,'X6'!$B:$AZ,2,FALSE))))))))))))))</f>
        <v xml:space="preserve"> </v>
      </c>
      <c r="J92" s="139" t="str">
        <f>IF(ISERROR((IF($X$1=1,(VLOOKUP(B92,'X1'!$B:$AZ,3,FALSE)),(IF($X$1=2,(VLOOKUP(B92,'X2'!$B:$AZ,3,FALSE)),(IF($X$1=3,(VLOOKUP(B92,'X3'!$B:$AZ,3,FALSE)),(IF($X$1=4,(VLOOKUP(B92,'X4'!$B:$AZ,3,FALSE)),(IF($X$1=5,(VLOOKUP(B92,'X5'!$B:$AZ,3,FALSE)),(VLOOKUP(B92,'X6'!$B:$AZ,3,FALSE)))))))))))))=TRUE," ",((IF($X$1=1,(VLOOKUP(B92,'X1'!$B:$AZ,3,FALSE)),(IF($X$1=2,(VLOOKUP(B92,'X2'!$B:$AZ,3,FALSE)),(IF($X$1=3,(VLOOKUP(B92,'X3'!$B:$AZ,3,FALSE)),(IF($X$1=4,(VLOOKUP(B92,'X4'!$B:$AZ,3,FALSE)),(IF($X$1=5,(VLOOKUP(B92,'X5'!$B:$AZ,3,FALSE)),(VLOOKUP(B92,'X6'!$B:$AZ,3,FALSE))))))))))))))</f>
        <v xml:space="preserve"> </v>
      </c>
      <c r="K92" s="139" t="str">
        <f>IF(ISERROR((IF($X$1=1,(VLOOKUP(B92,'X1'!$B:$AZ,5,FALSE)),(IF($X$1=2,(VLOOKUP(B92,'X2'!$B:$AZ,5,FALSE)),(IF($X$1=3,(VLOOKUP(B92,'X3'!$B:$AZ,5,FALSE)),(IF($X$1=4,(VLOOKUP(B92,'X4'!$B:$AZ,5,FALSE)),(IF($X$1=5,(VLOOKUP(B92,'X5'!$B:$AZ,5,FALSE)),(VLOOKUP(B92,'X6'!$B:$AZ,5,FALSE)))))))))))))=TRUE," ",((IF($X$1=1,(VLOOKUP(B92,'X1'!$B:$AZ,5,FALSE)),(IF($X$1=2,(VLOOKUP(B92,'X2'!$B:$AZ,5,FALSE)),(IF($X$1=3,(VLOOKUP(B92,'X3'!$B:$AZ,5,FALSE)),(IF($X$1=4,(VLOOKUP(B92,'X4'!$B:$AZ,5,FALSE)),(IF($X$1=5,(VLOOKUP(B92,'X5'!$B:$AZ,5,FALSE)),(VLOOKUP(B92,'X6'!$B:$AZ,5,FALSE))))))))))))))</f>
        <v xml:space="preserve"> </v>
      </c>
      <c r="L92" s="140" t="str">
        <f>IF(ISERROR((IF($X$1=1,(VLOOKUP(B92,'X1'!$B:$AZ,9,FALSE)),(IF($X$1=2,(VLOOKUP(B92,'X2'!$B:$AZ,9,FALSE)),(IF($X$1=3,(VLOOKUP(B92,'X3'!$B:$AZ,9,FALSE)),(IF($X$1=4,(VLOOKUP(B92,'X4'!$B:$AZ,9,FALSE)),(IF($X$1=5,(VLOOKUP(B92,'X5'!$B:$AZ,9,FALSE)),(VLOOKUP(B92,'X6'!$B:$AZ,9,FALSE)))))))))))))=TRUE," ",((IF($X$1=1,(VLOOKUP(B92,'X1'!$B:$AZ,9,FALSE)),(IF($X$1=2,(VLOOKUP(B92,'X2'!$B:$AZ,9,FALSE)),(IF($X$1=3,(VLOOKUP(B92,'X3'!$B:$AZ,9,FALSE)),(IF($X$1=4,(VLOOKUP(B92,'X4'!$B:$AZ,9,FALSE)),(IF($X$1=5,(VLOOKUP(B92,'X5'!$B:$AZ,9,FALSE)),(VLOOKUP(B92,'X6'!$B:$AZ,9,FALSE))))))))))))))</f>
        <v xml:space="preserve"> </v>
      </c>
      <c r="M92" s="140" t="str">
        <f>IF(ISERROR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=TRUE," ",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)</f>
        <v xml:space="preserve"> </v>
      </c>
      <c r="N92" s="141" t="str">
        <f>IF(ISERROR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=TRUE," ",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)</f>
        <v xml:space="preserve"> </v>
      </c>
      <c r="O92" s="140" t="str">
        <f>IF(ISERROR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=TRUE," ",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)</f>
        <v xml:space="preserve"> </v>
      </c>
      <c r="P92" s="140" t="str">
        <f>IF(ISERROR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=TRUE," ",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)</f>
        <v xml:space="preserve"> </v>
      </c>
      <c r="Q92" s="141" t="str">
        <f>IF(ISERROR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=TRUE," ",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)</f>
        <v xml:space="preserve"> </v>
      </c>
      <c r="R92" s="141" t="str">
        <f>IF(ISERROR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=TRUE," ",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)</f>
        <v xml:space="preserve"> </v>
      </c>
      <c r="S92" s="141" t="str">
        <f>IF(ISERROR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=TRUE," ",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)</f>
        <v xml:space="preserve"> </v>
      </c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  <c r="BA92" s="128"/>
      <c r="BB92" s="128"/>
      <c r="BC92" s="128"/>
      <c r="BD92" s="128"/>
      <c r="BE92" s="128"/>
      <c r="BF92" s="128"/>
      <c r="BG92" s="128"/>
      <c r="BH92" s="128"/>
      <c r="BI92" s="128"/>
      <c r="BJ92" s="128"/>
      <c r="BK92" s="128"/>
      <c r="BL92" s="128"/>
      <c r="BM92" s="128"/>
      <c r="BN92" s="128"/>
      <c r="BO92" s="128"/>
    </row>
    <row r="93" spans="1:67" ht="14.1" customHeight="1" x14ac:dyDescent="0.2">
      <c r="A93" s="180" t="s">
        <v>1195</v>
      </c>
      <c r="B93" s="137" t="e">
        <f>IF($U$16=1,(VLOOKUP(A93,$AC$44:$AH$80,2,FALSE)),IF((IF($X$1=1,'X1'!B52,(IF($X$1=2,'X2'!B52,(IF($X$1=3,'X3'!B52,(IF($X$1=4,'X4'!B52,(IF($X$1=5,'X5'!B52,'X6'!B52))))))))))="","",(IF($X$1=1,'X1'!B52,(IF($X$1=2,'X2'!B52,(IF($X$1=3,'X3'!B52,(IF($X$1=4,'X4'!B52,(IF($X$1=5,'X5'!B52,'X6'!B52))))))))))))</f>
        <v>#N/A</v>
      </c>
      <c r="C93" s="137" t="str">
        <f>IF(ISERROR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=TRUE," ",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)</f>
        <v xml:space="preserve"> </v>
      </c>
      <c r="D93" s="137" t="str">
        <f>IF(ISERROR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=TRUE," ",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)</f>
        <v xml:space="preserve"> </v>
      </c>
      <c r="E93" s="138" t="str">
        <f>IF(ISERROR(((IF($X$1=1,(VLOOKUP(B93,'X1'!$B:$AP,7,FALSE)),(IF($X$1=2,(VLOOKUP(B93,'X2'!$B:$AP,7,FALSE)),(IF($X$1=3,(VLOOKUP(B93,'X3'!$B:$AP,7,FALSE)),(IF($X$1=4,(VLOOKUP(B93,'X4'!$B:$AP,7,FALSE)),(IF($X$1=5,(VLOOKUP(B93,'X5'!$B:$AP,7,FALSE)),(VLOOKUP(B93,'X6'!$B:$AP,7,FALSE))))))))))))))=TRUE," ",(((IF($X$1=1,(VLOOKUP(B93,'X1'!$B:$AP,7,FALSE)),(IF($X$1=2,(VLOOKUP(B93,'X2'!$B:$AP,7,FALSE)),(IF($X$1=3,(VLOOKUP(B93,'X3'!$B:$AP,7,FALSE)),(IF($X$1=4,(VLOOKUP(B93,'X4'!$B:$AP,7,FALSE)),(IF($X$1=5,(VLOOKUP(B93,'X5'!$B:$AP,7,FALSE)),(VLOOKUP(B93,'X6'!$B:$AP,7,FALSE)))))))))))))))</f>
        <v xml:space="preserve"> </v>
      </c>
      <c r="F93" s="138" t="str">
        <f>IF(ISERROR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=TRUE," ",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)</f>
        <v xml:space="preserve"> </v>
      </c>
      <c r="G93" s="138" t="str">
        <f>IF(ISERROR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=TRUE," ",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)</f>
        <v xml:space="preserve"> </v>
      </c>
      <c r="H93" s="138" t="str">
        <f>IF(ISERROR((IF($X$1=1,(VLOOKUP(B93,'X1'!$B:$AZ,8,FALSE)),(IF($X$1=2,(VLOOKUP(B93,'X2'!$B:$AZ,8,FALSE)),(IF($X$1=3,(VLOOKUP(B93,'X3'!$B:$AZ,8,FALSE)),(IF($X$1=4,(VLOOKUP(B93,'X4'!$B:$AZ,8,FALSE)),(IF($X$1=5,(VLOOKUP(B93,'X5'!$B:$AZ,8,FALSE)),(VLOOKUP(B93,'X6'!$B:$AZ,8,FALSE)))))))))))))=TRUE," ",((IF($X$1=1,(VLOOKUP(B93,'X1'!$B:$AZ,8,FALSE)),(IF($X$1=2,(VLOOKUP(B93,'X2'!$B:$AZ,8,FALSE)),(IF($X$1=3,(VLOOKUP(B93,'X3'!$B:$AZ,8,FALSE)),(IF($X$1=4,(VLOOKUP(B93,'X4'!$B:$AZ,8,FALSE)),(IF($X$1=5,(VLOOKUP(B93,'X5'!$B:$AZ,8,FALSE)),(VLOOKUP(B93,'X6'!$B:$AZ,8,FALSE))))))))))))))</f>
        <v xml:space="preserve"> </v>
      </c>
      <c r="I93" s="139" t="str">
        <f>IF(ISERROR((IF($X$1=1,(VLOOKUP(B93,'X1'!$B:$AZ,2,FALSE)),(IF($X$1=2,(VLOOKUP(B93,'X2'!$B:$AZ,2,FALSE)),(IF($X$1=3,(VLOOKUP(B93,'X3'!$B:$AZ,2,FALSE)),(IF($X$1=4,(VLOOKUP(B93,'X4'!$B:$AZ,2,FALSE)),(IF($X$1=5,(VLOOKUP(B93,'X5'!$B:$AZ,2,FALSE)),(VLOOKUP(B93,'X6'!$B:$AZ,2,FALSE)))))))))))))=TRUE," ",((IF($X$1=1,(VLOOKUP(B93,'X1'!$B:$AZ,2,FALSE)),(IF($X$1=2,(VLOOKUP(B93,'X2'!$B:$AZ,2,FALSE)),(IF($X$1=3,(VLOOKUP(B93,'X3'!$B:$AZ,2,FALSE)),(IF($X$1=4,(VLOOKUP(B93,'X4'!$B:$AZ,2,FALSE)),(IF($X$1=5,(VLOOKUP(B93,'X5'!$B:$AZ,2,FALSE)),(VLOOKUP(B93,'X6'!$B:$AZ,2,FALSE))))))))))))))</f>
        <v xml:space="preserve"> </v>
      </c>
      <c r="J93" s="139" t="str">
        <f>IF(ISERROR((IF($X$1=1,(VLOOKUP(B93,'X1'!$B:$AZ,3,FALSE)),(IF($X$1=2,(VLOOKUP(B93,'X2'!$B:$AZ,3,FALSE)),(IF($X$1=3,(VLOOKUP(B93,'X3'!$B:$AZ,3,FALSE)),(IF($X$1=4,(VLOOKUP(B93,'X4'!$B:$AZ,3,FALSE)),(IF($X$1=5,(VLOOKUP(B93,'X5'!$B:$AZ,3,FALSE)),(VLOOKUP(B93,'X6'!$B:$AZ,3,FALSE)))))))))))))=TRUE," ",((IF($X$1=1,(VLOOKUP(B93,'X1'!$B:$AZ,3,FALSE)),(IF($X$1=2,(VLOOKUP(B93,'X2'!$B:$AZ,3,FALSE)),(IF($X$1=3,(VLOOKUP(B93,'X3'!$B:$AZ,3,FALSE)),(IF($X$1=4,(VLOOKUP(B93,'X4'!$B:$AZ,3,FALSE)),(IF($X$1=5,(VLOOKUP(B93,'X5'!$B:$AZ,3,FALSE)),(VLOOKUP(B93,'X6'!$B:$AZ,3,FALSE))))))))))))))</f>
        <v xml:space="preserve"> </v>
      </c>
      <c r="K93" s="139" t="str">
        <f>IF(ISERROR((IF($X$1=1,(VLOOKUP(B93,'X1'!$B:$AZ,5,FALSE)),(IF($X$1=2,(VLOOKUP(B93,'X2'!$B:$AZ,5,FALSE)),(IF($X$1=3,(VLOOKUP(B93,'X3'!$B:$AZ,5,FALSE)),(IF($X$1=4,(VLOOKUP(B93,'X4'!$B:$AZ,5,FALSE)),(IF($X$1=5,(VLOOKUP(B93,'X5'!$B:$AZ,5,FALSE)),(VLOOKUP(B93,'X6'!$B:$AZ,5,FALSE)))))))))))))=TRUE," ",((IF($X$1=1,(VLOOKUP(B93,'X1'!$B:$AZ,5,FALSE)),(IF($X$1=2,(VLOOKUP(B93,'X2'!$B:$AZ,5,FALSE)),(IF($X$1=3,(VLOOKUP(B93,'X3'!$B:$AZ,5,FALSE)),(IF($X$1=4,(VLOOKUP(B93,'X4'!$B:$AZ,5,FALSE)),(IF($X$1=5,(VLOOKUP(B93,'X5'!$B:$AZ,5,FALSE)),(VLOOKUP(B93,'X6'!$B:$AZ,5,FALSE))))))))))))))</f>
        <v xml:space="preserve"> </v>
      </c>
      <c r="L93" s="140" t="str">
        <f>IF(ISERROR((IF($X$1=1,(VLOOKUP(B93,'X1'!$B:$AZ,9,FALSE)),(IF($X$1=2,(VLOOKUP(B93,'X2'!$B:$AZ,9,FALSE)),(IF($X$1=3,(VLOOKUP(B93,'X3'!$B:$AZ,9,FALSE)),(IF($X$1=4,(VLOOKUP(B93,'X4'!$B:$AZ,9,FALSE)),(IF($X$1=5,(VLOOKUP(B93,'X5'!$B:$AZ,9,FALSE)),(VLOOKUP(B93,'X6'!$B:$AZ,9,FALSE)))))))))))))=TRUE," ",((IF($X$1=1,(VLOOKUP(B93,'X1'!$B:$AZ,9,FALSE)),(IF($X$1=2,(VLOOKUP(B93,'X2'!$B:$AZ,9,FALSE)),(IF($X$1=3,(VLOOKUP(B93,'X3'!$B:$AZ,9,FALSE)),(IF($X$1=4,(VLOOKUP(B93,'X4'!$B:$AZ,9,FALSE)),(IF($X$1=5,(VLOOKUP(B93,'X5'!$B:$AZ,9,FALSE)),(VLOOKUP(B93,'X6'!$B:$AZ,9,FALSE))))))))))))))</f>
        <v xml:space="preserve"> </v>
      </c>
      <c r="M93" s="140" t="str">
        <f>IF(ISERROR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=TRUE," ",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)</f>
        <v xml:space="preserve"> </v>
      </c>
      <c r="N93" s="141" t="str">
        <f>IF(ISERROR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=TRUE," ",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)</f>
        <v xml:space="preserve"> </v>
      </c>
      <c r="O93" s="140" t="str">
        <f>IF(ISERROR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=TRUE," ",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)</f>
        <v xml:space="preserve"> </v>
      </c>
      <c r="P93" s="140" t="str">
        <f>IF(ISERROR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=TRUE," ",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)</f>
        <v xml:space="preserve"> </v>
      </c>
      <c r="Q93" s="141" t="str">
        <f>IF(ISERROR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=TRUE," ",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)</f>
        <v xml:space="preserve"> </v>
      </c>
      <c r="R93" s="141" t="str">
        <f>IF(ISERROR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=TRUE," ",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)</f>
        <v xml:space="preserve"> </v>
      </c>
      <c r="S93" s="141" t="str">
        <f>IF(ISERROR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=TRUE," ",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)</f>
        <v xml:space="preserve"> </v>
      </c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  <c r="BA93" s="128"/>
      <c r="BB93" s="128"/>
      <c r="BC93" s="128"/>
      <c r="BD93" s="128"/>
      <c r="BE93" s="128"/>
      <c r="BF93" s="128"/>
      <c r="BG93" s="128"/>
      <c r="BH93" s="128"/>
      <c r="BI93" s="128"/>
      <c r="BJ93" s="128"/>
      <c r="BK93" s="128"/>
      <c r="BL93" s="128"/>
      <c r="BM93" s="128"/>
      <c r="BN93" s="128"/>
      <c r="BO93" s="128"/>
    </row>
    <row r="94" spans="1:67" ht="14.1" customHeight="1" x14ac:dyDescent="0.2">
      <c r="A94" s="180" t="s">
        <v>1195</v>
      </c>
      <c r="B94" s="137" t="e">
        <f>IF($U$16=1,(VLOOKUP(A94,$AC$44:$AH$80,2,FALSE)),IF((IF($X$1=1,'X1'!B53,(IF($X$1=2,'X2'!B53,(IF($X$1=3,'X3'!B53,(IF($X$1=4,'X4'!B53,(IF($X$1=5,'X5'!B53,'X6'!B53))))))))))="","",(IF($X$1=1,'X1'!B53,(IF($X$1=2,'X2'!B53,(IF($X$1=3,'X3'!B53,(IF($X$1=4,'X4'!B53,(IF($X$1=5,'X5'!B53,'X6'!B53))))))))))))</f>
        <v>#N/A</v>
      </c>
      <c r="C94" s="137" t="str">
        <f>IF(ISERROR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=TRUE," ",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)</f>
        <v xml:space="preserve"> </v>
      </c>
      <c r="D94" s="137" t="str">
        <f>IF(ISERROR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=TRUE," ",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)</f>
        <v xml:space="preserve"> </v>
      </c>
      <c r="E94" s="138" t="str">
        <f>IF(ISERROR(((IF($X$1=1,(VLOOKUP(B94,'X1'!$B:$AP,7,FALSE)),(IF($X$1=2,(VLOOKUP(B94,'X2'!$B:$AP,7,FALSE)),(IF($X$1=3,(VLOOKUP(B94,'X3'!$B:$AP,7,FALSE)),(IF($X$1=4,(VLOOKUP(B94,'X4'!$B:$AP,7,FALSE)),(IF($X$1=5,(VLOOKUP(B94,'X5'!$B:$AP,7,FALSE)),(VLOOKUP(B94,'X6'!$B:$AP,7,FALSE))))))))))))))=TRUE," ",(((IF($X$1=1,(VLOOKUP(B94,'X1'!$B:$AP,7,FALSE)),(IF($X$1=2,(VLOOKUP(B94,'X2'!$B:$AP,7,FALSE)),(IF($X$1=3,(VLOOKUP(B94,'X3'!$B:$AP,7,FALSE)),(IF($X$1=4,(VLOOKUP(B94,'X4'!$B:$AP,7,FALSE)),(IF($X$1=5,(VLOOKUP(B94,'X5'!$B:$AP,7,FALSE)),(VLOOKUP(B94,'X6'!$B:$AP,7,FALSE)))))))))))))))</f>
        <v xml:space="preserve"> </v>
      </c>
      <c r="F94" s="138" t="str">
        <f>IF(ISERROR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=TRUE," ",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)</f>
        <v xml:space="preserve"> </v>
      </c>
      <c r="G94" s="138" t="str">
        <f>IF(ISERROR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=TRUE," ",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)</f>
        <v xml:space="preserve"> </v>
      </c>
      <c r="H94" s="138" t="str">
        <f>IF(ISERROR((IF($X$1=1,(VLOOKUP(B94,'X1'!$B:$AZ,8,FALSE)),(IF($X$1=2,(VLOOKUP(B94,'X2'!$B:$AZ,8,FALSE)),(IF($X$1=3,(VLOOKUP(B94,'X3'!$B:$AZ,8,FALSE)),(IF($X$1=4,(VLOOKUP(B94,'X4'!$B:$AZ,8,FALSE)),(IF($X$1=5,(VLOOKUP(B94,'X5'!$B:$AZ,8,FALSE)),(VLOOKUP(B94,'X6'!$B:$AZ,8,FALSE)))))))))))))=TRUE," ",((IF($X$1=1,(VLOOKUP(B94,'X1'!$B:$AZ,8,FALSE)),(IF($X$1=2,(VLOOKUP(B94,'X2'!$B:$AZ,8,FALSE)),(IF($X$1=3,(VLOOKUP(B94,'X3'!$B:$AZ,8,FALSE)),(IF($X$1=4,(VLOOKUP(B94,'X4'!$B:$AZ,8,FALSE)),(IF($X$1=5,(VLOOKUP(B94,'X5'!$B:$AZ,8,FALSE)),(VLOOKUP(B94,'X6'!$B:$AZ,8,FALSE))))))))))))))</f>
        <v xml:space="preserve"> </v>
      </c>
      <c r="I94" s="139" t="str">
        <f>IF(ISERROR((IF($X$1=1,(VLOOKUP(B94,'X1'!$B:$AZ,2,FALSE)),(IF($X$1=2,(VLOOKUP(B94,'X2'!$B:$AZ,2,FALSE)),(IF($X$1=3,(VLOOKUP(B94,'X3'!$B:$AZ,2,FALSE)),(IF($X$1=4,(VLOOKUP(B94,'X4'!$B:$AZ,2,FALSE)),(IF($X$1=5,(VLOOKUP(B94,'X5'!$B:$AZ,2,FALSE)),(VLOOKUP(B94,'X6'!$B:$AZ,2,FALSE)))))))))))))=TRUE," ",((IF($X$1=1,(VLOOKUP(B94,'X1'!$B:$AZ,2,FALSE)),(IF($X$1=2,(VLOOKUP(B94,'X2'!$B:$AZ,2,FALSE)),(IF($X$1=3,(VLOOKUP(B94,'X3'!$B:$AZ,2,FALSE)),(IF($X$1=4,(VLOOKUP(B94,'X4'!$B:$AZ,2,FALSE)),(IF($X$1=5,(VLOOKUP(B94,'X5'!$B:$AZ,2,FALSE)),(VLOOKUP(B94,'X6'!$B:$AZ,2,FALSE))))))))))))))</f>
        <v xml:space="preserve"> </v>
      </c>
      <c r="J94" s="139" t="str">
        <f>IF(ISERROR((IF($X$1=1,(VLOOKUP(B94,'X1'!$B:$AZ,3,FALSE)),(IF($X$1=2,(VLOOKUP(B94,'X2'!$B:$AZ,3,FALSE)),(IF($X$1=3,(VLOOKUP(B94,'X3'!$B:$AZ,3,FALSE)),(IF($X$1=4,(VLOOKUP(B94,'X4'!$B:$AZ,3,FALSE)),(IF($X$1=5,(VLOOKUP(B94,'X5'!$B:$AZ,3,FALSE)),(VLOOKUP(B94,'X6'!$B:$AZ,3,FALSE)))))))))))))=TRUE," ",((IF($X$1=1,(VLOOKUP(B94,'X1'!$B:$AZ,3,FALSE)),(IF($X$1=2,(VLOOKUP(B94,'X2'!$B:$AZ,3,FALSE)),(IF($X$1=3,(VLOOKUP(B94,'X3'!$B:$AZ,3,FALSE)),(IF($X$1=4,(VLOOKUP(B94,'X4'!$B:$AZ,3,FALSE)),(IF($X$1=5,(VLOOKUP(B94,'X5'!$B:$AZ,3,FALSE)),(VLOOKUP(B94,'X6'!$B:$AZ,3,FALSE))))))))))))))</f>
        <v xml:space="preserve"> </v>
      </c>
      <c r="K94" s="139" t="str">
        <f>IF(ISERROR((IF($X$1=1,(VLOOKUP(B94,'X1'!$B:$AZ,5,FALSE)),(IF($X$1=2,(VLOOKUP(B94,'X2'!$B:$AZ,5,FALSE)),(IF($X$1=3,(VLOOKUP(B94,'X3'!$B:$AZ,5,FALSE)),(IF($X$1=4,(VLOOKUP(B94,'X4'!$B:$AZ,5,FALSE)),(IF($X$1=5,(VLOOKUP(B94,'X5'!$B:$AZ,5,FALSE)),(VLOOKUP(B94,'X6'!$B:$AZ,5,FALSE)))))))))))))=TRUE," ",((IF($X$1=1,(VLOOKUP(B94,'X1'!$B:$AZ,5,FALSE)),(IF($X$1=2,(VLOOKUP(B94,'X2'!$B:$AZ,5,FALSE)),(IF($X$1=3,(VLOOKUP(B94,'X3'!$B:$AZ,5,FALSE)),(IF($X$1=4,(VLOOKUP(B94,'X4'!$B:$AZ,5,FALSE)),(IF($X$1=5,(VLOOKUP(B94,'X5'!$B:$AZ,5,FALSE)),(VLOOKUP(B94,'X6'!$B:$AZ,5,FALSE))))))))))))))</f>
        <v xml:space="preserve"> </v>
      </c>
      <c r="L94" s="140" t="str">
        <f>IF(ISERROR((IF($X$1=1,(VLOOKUP(B94,'X1'!$B:$AZ,9,FALSE)),(IF($X$1=2,(VLOOKUP(B94,'X2'!$B:$AZ,9,FALSE)),(IF($X$1=3,(VLOOKUP(B94,'X3'!$B:$AZ,9,FALSE)),(IF($X$1=4,(VLOOKUP(B94,'X4'!$B:$AZ,9,FALSE)),(IF($X$1=5,(VLOOKUP(B94,'X5'!$B:$AZ,9,FALSE)),(VLOOKUP(B94,'X6'!$B:$AZ,9,FALSE)))))))))))))=TRUE," ",((IF($X$1=1,(VLOOKUP(B94,'X1'!$B:$AZ,9,FALSE)),(IF($X$1=2,(VLOOKUP(B94,'X2'!$B:$AZ,9,FALSE)),(IF($X$1=3,(VLOOKUP(B94,'X3'!$B:$AZ,9,FALSE)),(IF($X$1=4,(VLOOKUP(B94,'X4'!$B:$AZ,9,FALSE)),(IF($X$1=5,(VLOOKUP(B94,'X5'!$B:$AZ,9,FALSE)),(VLOOKUP(B94,'X6'!$B:$AZ,9,FALSE))))))))))))))</f>
        <v xml:space="preserve"> </v>
      </c>
      <c r="M94" s="140" t="str">
        <f>IF(ISERROR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=TRUE," ",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)</f>
        <v xml:space="preserve"> </v>
      </c>
      <c r="N94" s="141" t="str">
        <f>IF(ISERROR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=TRUE," ",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)</f>
        <v xml:space="preserve"> </v>
      </c>
      <c r="O94" s="140" t="str">
        <f>IF(ISERROR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=TRUE," ",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)</f>
        <v xml:space="preserve"> </v>
      </c>
      <c r="P94" s="140" t="str">
        <f>IF(ISERROR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=TRUE," ",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)</f>
        <v xml:space="preserve"> </v>
      </c>
      <c r="Q94" s="141" t="str">
        <f>IF(ISERROR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=TRUE," ",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)</f>
        <v xml:space="preserve"> </v>
      </c>
      <c r="R94" s="141" t="str">
        <f>IF(ISERROR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=TRUE," ",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)</f>
        <v xml:space="preserve"> </v>
      </c>
      <c r="S94" s="141" t="str">
        <f>IF(ISERROR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=TRUE," ",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)</f>
        <v xml:space="preserve"> </v>
      </c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  <c r="BA94" s="128"/>
      <c r="BB94" s="128"/>
      <c r="BC94" s="128"/>
      <c r="BD94" s="128"/>
      <c r="BE94" s="128"/>
      <c r="BF94" s="128"/>
      <c r="BG94" s="128"/>
      <c r="BH94" s="128"/>
      <c r="BI94" s="128"/>
      <c r="BJ94" s="128"/>
      <c r="BK94" s="128"/>
      <c r="BL94" s="128"/>
      <c r="BM94" s="128"/>
      <c r="BN94" s="128"/>
      <c r="BO94" s="128"/>
    </row>
    <row r="95" spans="1:67" ht="14.1" customHeight="1" x14ac:dyDescent="0.2">
      <c r="A95" s="180" t="s">
        <v>1195</v>
      </c>
      <c r="B95" s="137" t="e">
        <f>IF($U$16=1,(VLOOKUP(A95,$AC$44:$AH$80,2,FALSE)),IF((IF($X$1=1,'X1'!B54,(IF($X$1=2,'X2'!B54,(IF($X$1=3,'X3'!B54,(IF($X$1=4,'X4'!B54,(IF($X$1=5,'X5'!B54,'X6'!B54))))))))))="","",(IF($X$1=1,'X1'!B54,(IF($X$1=2,'X2'!B54,(IF($X$1=3,'X3'!B54,(IF($X$1=4,'X4'!B54,(IF($X$1=5,'X5'!B54,'X6'!B54))))))))))))</f>
        <v>#N/A</v>
      </c>
      <c r="C95" s="137" t="str">
        <f>IF(ISERROR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=TRUE," ",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)</f>
        <v xml:space="preserve"> </v>
      </c>
      <c r="D95" s="137" t="str">
        <f>IF(ISERROR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=TRUE," ",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)</f>
        <v xml:space="preserve"> </v>
      </c>
      <c r="E95" s="138" t="str">
        <f>IF(ISERROR(((IF($X$1=1,(VLOOKUP(B95,'X1'!$B:$AP,7,FALSE)),(IF($X$1=2,(VLOOKUP(B95,'X2'!$B:$AP,7,FALSE)),(IF($X$1=3,(VLOOKUP(B95,'X3'!$B:$AP,7,FALSE)),(IF($X$1=4,(VLOOKUP(B95,'X4'!$B:$AP,7,FALSE)),(IF($X$1=5,(VLOOKUP(B95,'X5'!$B:$AP,7,FALSE)),(VLOOKUP(B95,'X6'!$B:$AP,7,FALSE))))))))))))))=TRUE," ",(((IF($X$1=1,(VLOOKUP(B95,'X1'!$B:$AP,7,FALSE)),(IF($X$1=2,(VLOOKUP(B95,'X2'!$B:$AP,7,FALSE)),(IF($X$1=3,(VLOOKUP(B95,'X3'!$B:$AP,7,FALSE)),(IF($X$1=4,(VLOOKUP(B95,'X4'!$B:$AP,7,FALSE)),(IF($X$1=5,(VLOOKUP(B95,'X5'!$B:$AP,7,FALSE)),(VLOOKUP(B95,'X6'!$B:$AP,7,FALSE)))))))))))))))</f>
        <v xml:space="preserve"> </v>
      </c>
      <c r="F95" s="138" t="str">
        <f>IF(ISERROR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=TRUE," ",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)</f>
        <v xml:space="preserve"> </v>
      </c>
      <c r="G95" s="138" t="str">
        <f>IF(ISERROR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=TRUE," ",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)</f>
        <v xml:space="preserve"> </v>
      </c>
      <c r="H95" s="138" t="str">
        <f>IF(ISERROR((IF($X$1=1,(VLOOKUP(B95,'X1'!$B:$AZ,8,FALSE)),(IF($X$1=2,(VLOOKUP(B95,'X2'!$B:$AZ,8,FALSE)),(IF($X$1=3,(VLOOKUP(B95,'X3'!$B:$AZ,8,FALSE)),(IF($X$1=4,(VLOOKUP(B95,'X4'!$B:$AZ,8,FALSE)),(IF($X$1=5,(VLOOKUP(B95,'X5'!$B:$AZ,8,FALSE)),(VLOOKUP(B95,'X6'!$B:$AZ,8,FALSE)))))))))))))=TRUE," ",((IF($X$1=1,(VLOOKUP(B95,'X1'!$B:$AZ,8,FALSE)),(IF($X$1=2,(VLOOKUP(B95,'X2'!$B:$AZ,8,FALSE)),(IF($X$1=3,(VLOOKUP(B95,'X3'!$B:$AZ,8,FALSE)),(IF($X$1=4,(VLOOKUP(B95,'X4'!$B:$AZ,8,FALSE)),(IF($X$1=5,(VLOOKUP(B95,'X5'!$B:$AZ,8,FALSE)),(VLOOKUP(B95,'X6'!$B:$AZ,8,FALSE))))))))))))))</f>
        <v xml:space="preserve"> </v>
      </c>
      <c r="I95" s="139" t="str">
        <f>IF(ISERROR((IF($X$1=1,(VLOOKUP(B95,'X1'!$B:$AZ,2,FALSE)),(IF($X$1=2,(VLOOKUP(B95,'X2'!$B:$AZ,2,FALSE)),(IF($X$1=3,(VLOOKUP(B95,'X3'!$B:$AZ,2,FALSE)),(IF($X$1=4,(VLOOKUP(B95,'X4'!$B:$AZ,2,FALSE)),(IF($X$1=5,(VLOOKUP(B95,'X5'!$B:$AZ,2,FALSE)),(VLOOKUP(B95,'X6'!$B:$AZ,2,FALSE)))))))))))))=TRUE," ",((IF($X$1=1,(VLOOKUP(B95,'X1'!$B:$AZ,2,FALSE)),(IF($X$1=2,(VLOOKUP(B95,'X2'!$B:$AZ,2,FALSE)),(IF($X$1=3,(VLOOKUP(B95,'X3'!$B:$AZ,2,FALSE)),(IF($X$1=4,(VLOOKUP(B95,'X4'!$B:$AZ,2,FALSE)),(IF($X$1=5,(VLOOKUP(B95,'X5'!$B:$AZ,2,FALSE)),(VLOOKUP(B95,'X6'!$B:$AZ,2,FALSE))))))))))))))</f>
        <v xml:space="preserve"> </v>
      </c>
      <c r="J95" s="139" t="str">
        <f>IF(ISERROR((IF($X$1=1,(VLOOKUP(B95,'X1'!$B:$AZ,3,FALSE)),(IF($X$1=2,(VLOOKUP(B95,'X2'!$B:$AZ,3,FALSE)),(IF($X$1=3,(VLOOKUP(B95,'X3'!$B:$AZ,3,FALSE)),(IF($X$1=4,(VLOOKUP(B95,'X4'!$B:$AZ,3,FALSE)),(IF($X$1=5,(VLOOKUP(B95,'X5'!$B:$AZ,3,FALSE)),(VLOOKUP(B95,'X6'!$B:$AZ,3,FALSE)))))))))))))=TRUE," ",((IF($X$1=1,(VLOOKUP(B95,'X1'!$B:$AZ,3,FALSE)),(IF($X$1=2,(VLOOKUP(B95,'X2'!$B:$AZ,3,FALSE)),(IF($X$1=3,(VLOOKUP(B95,'X3'!$B:$AZ,3,FALSE)),(IF($X$1=4,(VLOOKUP(B95,'X4'!$B:$AZ,3,FALSE)),(IF($X$1=5,(VLOOKUP(B95,'X5'!$B:$AZ,3,FALSE)),(VLOOKUP(B95,'X6'!$B:$AZ,3,FALSE))))))))))))))</f>
        <v xml:space="preserve"> </v>
      </c>
      <c r="K95" s="139" t="str">
        <f>IF(ISERROR((IF($X$1=1,(VLOOKUP(B95,'X1'!$B:$AZ,5,FALSE)),(IF($X$1=2,(VLOOKUP(B95,'X2'!$B:$AZ,5,FALSE)),(IF($X$1=3,(VLOOKUP(B95,'X3'!$B:$AZ,5,FALSE)),(IF($X$1=4,(VLOOKUP(B95,'X4'!$B:$AZ,5,FALSE)),(IF($X$1=5,(VLOOKUP(B95,'X5'!$B:$AZ,5,FALSE)),(VLOOKUP(B95,'X6'!$B:$AZ,5,FALSE)))))))))))))=TRUE," ",((IF($X$1=1,(VLOOKUP(B95,'X1'!$B:$AZ,5,FALSE)),(IF($X$1=2,(VLOOKUP(B95,'X2'!$B:$AZ,5,FALSE)),(IF($X$1=3,(VLOOKUP(B95,'X3'!$B:$AZ,5,FALSE)),(IF($X$1=4,(VLOOKUP(B95,'X4'!$B:$AZ,5,FALSE)),(IF($X$1=5,(VLOOKUP(B95,'X5'!$B:$AZ,5,FALSE)),(VLOOKUP(B95,'X6'!$B:$AZ,5,FALSE))))))))))))))</f>
        <v xml:space="preserve"> </v>
      </c>
      <c r="L95" s="140" t="str">
        <f>IF(ISERROR((IF($X$1=1,(VLOOKUP(B95,'X1'!$B:$AZ,9,FALSE)),(IF($X$1=2,(VLOOKUP(B95,'X2'!$B:$AZ,9,FALSE)),(IF($X$1=3,(VLOOKUP(B95,'X3'!$B:$AZ,9,FALSE)),(IF($X$1=4,(VLOOKUP(B95,'X4'!$B:$AZ,9,FALSE)),(IF($X$1=5,(VLOOKUP(B95,'X5'!$B:$AZ,9,FALSE)),(VLOOKUP(B95,'X6'!$B:$AZ,9,FALSE)))))))))))))=TRUE," ",((IF($X$1=1,(VLOOKUP(B95,'X1'!$B:$AZ,9,FALSE)),(IF($X$1=2,(VLOOKUP(B95,'X2'!$B:$AZ,9,FALSE)),(IF($X$1=3,(VLOOKUP(B95,'X3'!$B:$AZ,9,FALSE)),(IF($X$1=4,(VLOOKUP(B95,'X4'!$B:$AZ,9,FALSE)),(IF($X$1=5,(VLOOKUP(B95,'X5'!$B:$AZ,9,FALSE)),(VLOOKUP(B95,'X6'!$B:$AZ,9,FALSE))))))))))))))</f>
        <v xml:space="preserve"> </v>
      </c>
      <c r="M95" s="140" t="str">
        <f>IF(ISERROR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=TRUE," ",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)</f>
        <v xml:space="preserve"> </v>
      </c>
      <c r="N95" s="141" t="str">
        <f>IF(ISERROR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=TRUE," ",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)</f>
        <v xml:space="preserve"> </v>
      </c>
      <c r="O95" s="140" t="str">
        <f>IF(ISERROR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=TRUE," ",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)</f>
        <v xml:space="preserve"> </v>
      </c>
      <c r="P95" s="140" t="str">
        <f>IF(ISERROR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=TRUE," ",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)</f>
        <v xml:space="preserve"> </v>
      </c>
      <c r="Q95" s="141" t="str">
        <f>IF(ISERROR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=TRUE," ",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)</f>
        <v xml:space="preserve"> </v>
      </c>
      <c r="R95" s="141" t="str">
        <f>IF(ISERROR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=TRUE," ",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)</f>
        <v xml:space="preserve"> </v>
      </c>
      <c r="S95" s="141" t="str">
        <f>IF(ISERROR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=TRUE," ",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)</f>
        <v xml:space="preserve"> </v>
      </c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  <c r="BA95" s="128"/>
      <c r="BB95" s="128"/>
      <c r="BC95" s="128"/>
      <c r="BD95" s="128"/>
      <c r="BE95" s="128"/>
      <c r="BF95" s="128"/>
      <c r="BG95" s="128"/>
      <c r="BH95" s="128"/>
      <c r="BI95" s="128"/>
      <c r="BJ95" s="128"/>
      <c r="BK95" s="128"/>
      <c r="BL95" s="128"/>
      <c r="BM95" s="128"/>
      <c r="BN95" s="128"/>
      <c r="BO95" s="128"/>
    </row>
    <row r="96" spans="1:67" ht="14.1" customHeight="1" x14ac:dyDescent="0.2">
      <c r="A96" s="180" t="s">
        <v>1195</v>
      </c>
      <c r="B96" s="137" t="e">
        <f>IF($U$16=1,(VLOOKUP(A96,$AC$44:$AH$80,2,FALSE)),IF((IF($X$1=1,'X1'!B55,(IF($X$1=2,'X2'!B55,(IF($X$1=3,'X3'!B55,(IF($X$1=4,'X4'!B55,(IF($X$1=5,'X5'!B55,'X6'!B55))))))))))="","",(IF($X$1=1,'X1'!B55,(IF($X$1=2,'X2'!B55,(IF($X$1=3,'X3'!B55,(IF($X$1=4,'X4'!B55,(IF($X$1=5,'X5'!B55,'X6'!B55))))))))))))</f>
        <v>#N/A</v>
      </c>
      <c r="C96" s="137" t="str">
        <f>IF(ISERROR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=TRUE," ",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)</f>
        <v xml:space="preserve"> </v>
      </c>
      <c r="D96" s="137" t="str">
        <f>IF(ISERROR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=TRUE," ",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)</f>
        <v xml:space="preserve"> </v>
      </c>
      <c r="E96" s="138" t="str">
        <f>IF(ISERROR(((IF($X$1=1,(VLOOKUP(B96,'X1'!$B:$AP,7,FALSE)),(IF($X$1=2,(VLOOKUP(B96,'X2'!$B:$AP,7,FALSE)),(IF($X$1=3,(VLOOKUP(B96,'X3'!$B:$AP,7,FALSE)),(IF($X$1=4,(VLOOKUP(B96,'X4'!$B:$AP,7,FALSE)),(IF($X$1=5,(VLOOKUP(B96,'X5'!$B:$AP,7,FALSE)),(VLOOKUP(B96,'X6'!$B:$AP,7,FALSE))))))))))))))=TRUE," ",(((IF($X$1=1,(VLOOKUP(B96,'X1'!$B:$AP,7,FALSE)),(IF($X$1=2,(VLOOKUP(B96,'X2'!$B:$AP,7,FALSE)),(IF($X$1=3,(VLOOKUP(B96,'X3'!$B:$AP,7,FALSE)),(IF($X$1=4,(VLOOKUP(B96,'X4'!$B:$AP,7,FALSE)),(IF($X$1=5,(VLOOKUP(B96,'X5'!$B:$AP,7,FALSE)),(VLOOKUP(B96,'X6'!$B:$AP,7,FALSE)))))))))))))))</f>
        <v xml:space="preserve"> </v>
      </c>
      <c r="F96" s="138" t="str">
        <f>IF(ISERROR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=TRUE," ",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)</f>
        <v xml:space="preserve"> </v>
      </c>
      <c r="G96" s="138" t="str">
        <f>IF(ISERROR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=TRUE," ",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)</f>
        <v xml:space="preserve"> </v>
      </c>
      <c r="H96" s="138" t="str">
        <f>IF(ISERROR((IF($X$1=1,(VLOOKUP(B96,'X1'!$B:$AZ,8,FALSE)),(IF($X$1=2,(VLOOKUP(B96,'X2'!$B:$AZ,8,FALSE)),(IF($X$1=3,(VLOOKUP(B96,'X3'!$B:$AZ,8,FALSE)),(IF($X$1=4,(VLOOKUP(B96,'X4'!$B:$AZ,8,FALSE)),(IF($X$1=5,(VLOOKUP(B96,'X5'!$B:$AZ,8,FALSE)),(VLOOKUP(B96,'X6'!$B:$AZ,8,FALSE)))))))))))))=TRUE," ",((IF($X$1=1,(VLOOKUP(B96,'X1'!$B:$AZ,8,FALSE)),(IF($X$1=2,(VLOOKUP(B96,'X2'!$B:$AZ,8,FALSE)),(IF($X$1=3,(VLOOKUP(B96,'X3'!$B:$AZ,8,FALSE)),(IF($X$1=4,(VLOOKUP(B96,'X4'!$B:$AZ,8,FALSE)),(IF($X$1=5,(VLOOKUP(B96,'X5'!$B:$AZ,8,FALSE)),(VLOOKUP(B96,'X6'!$B:$AZ,8,FALSE))))))))))))))</f>
        <v xml:space="preserve"> </v>
      </c>
      <c r="I96" s="139" t="str">
        <f>IF(ISERROR((IF($X$1=1,(VLOOKUP(B96,'X1'!$B:$AZ,2,FALSE)),(IF($X$1=2,(VLOOKUP(B96,'X2'!$B:$AZ,2,FALSE)),(IF($X$1=3,(VLOOKUP(B96,'X3'!$B:$AZ,2,FALSE)),(IF($X$1=4,(VLOOKUP(B96,'X4'!$B:$AZ,2,FALSE)),(IF($X$1=5,(VLOOKUP(B96,'X5'!$B:$AZ,2,FALSE)),(VLOOKUP(B96,'X6'!$B:$AZ,2,FALSE)))))))))))))=TRUE," ",((IF($X$1=1,(VLOOKUP(B96,'X1'!$B:$AZ,2,FALSE)),(IF($X$1=2,(VLOOKUP(B96,'X2'!$B:$AZ,2,FALSE)),(IF($X$1=3,(VLOOKUP(B96,'X3'!$B:$AZ,2,FALSE)),(IF($X$1=4,(VLOOKUP(B96,'X4'!$B:$AZ,2,FALSE)),(IF($X$1=5,(VLOOKUP(B96,'X5'!$B:$AZ,2,FALSE)),(VLOOKUP(B96,'X6'!$B:$AZ,2,FALSE))))))))))))))</f>
        <v xml:space="preserve"> </v>
      </c>
      <c r="J96" s="139" t="str">
        <f>IF(ISERROR((IF($X$1=1,(VLOOKUP(B96,'X1'!$B:$AZ,3,FALSE)),(IF($X$1=2,(VLOOKUP(B96,'X2'!$B:$AZ,3,FALSE)),(IF($X$1=3,(VLOOKUP(B96,'X3'!$B:$AZ,3,FALSE)),(IF($X$1=4,(VLOOKUP(B96,'X4'!$B:$AZ,3,FALSE)),(IF($X$1=5,(VLOOKUP(B96,'X5'!$B:$AZ,3,FALSE)),(VLOOKUP(B96,'X6'!$B:$AZ,3,FALSE)))))))))))))=TRUE," ",((IF($X$1=1,(VLOOKUP(B96,'X1'!$B:$AZ,3,FALSE)),(IF($X$1=2,(VLOOKUP(B96,'X2'!$B:$AZ,3,FALSE)),(IF($X$1=3,(VLOOKUP(B96,'X3'!$B:$AZ,3,FALSE)),(IF($X$1=4,(VLOOKUP(B96,'X4'!$B:$AZ,3,FALSE)),(IF($X$1=5,(VLOOKUP(B96,'X5'!$B:$AZ,3,FALSE)),(VLOOKUP(B96,'X6'!$B:$AZ,3,FALSE))))))))))))))</f>
        <v xml:space="preserve"> </v>
      </c>
      <c r="K96" s="139" t="str">
        <f>IF(ISERROR((IF($X$1=1,(VLOOKUP(B96,'X1'!$B:$AZ,5,FALSE)),(IF($X$1=2,(VLOOKUP(B96,'X2'!$B:$AZ,5,FALSE)),(IF($X$1=3,(VLOOKUP(B96,'X3'!$B:$AZ,5,FALSE)),(IF($X$1=4,(VLOOKUP(B96,'X4'!$B:$AZ,5,FALSE)),(IF($X$1=5,(VLOOKUP(B96,'X5'!$B:$AZ,5,FALSE)),(VLOOKUP(B96,'X6'!$B:$AZ,5,FALSE)))))))))))))=TRUE," ",((IF($X$1=1,(VLOOKUP(B96,'X1'!$B:$AZ,5,FALSE)),(IF($X$1=2,(VLOOKUP(B96,'X2'!$B:$AZ,5,FALSE)),(IF($X$1=3,(VLOOKUP(B96,'X3'!$B:$AZ,5,FALSE)),(IF($X$1=4,(VLOOKUP(B96,'X4'!$B:$AZ,5,FALSE)),(IF($X$1=5,(VLOOKUP(B96,'X5'!$B:$AZ,5,FALSE)),(VLOOKUP(B96,'X6'!$B:$AZ,5,FALSE))))))))))))))</f>
        <v xml:space="preserve"> </v>
      </c>
      <c r="L96" s="140" t="str">
        <f>IF(ISERROR((IF($X$1=1,(VLOOKUP(B96,'X1'!$B:$AZ,9,FALSE)),(IF($X$1=2,(VLOOKUP(B96,'X2'!$B:$AZ,9,FALSE)),(IF($X$1=3,(VLOOKUP(B96,'X3'!$B:$AZ,9,FALSE)),(IF($X$1=4,(VLOOKUP(B96,'X4'!$B:$AZ,9,FALSE)),(IF($X$1=5,(VLOOKUP(B96,'X5'!$B:$AZ,9,FALSE)),(VLOOKUP(B96,'X6'!$B:$AZ,9,FALSE)))))))))))))=TRUE," ",((IF($X$1=1,(VLOOKUP(B96,'X1'!$B:$AZ,9,FALSE)),(IF($X$1=2,(VLOOKUP(B96,'X2'!$B:$AZ,9,FALSE)),(IF($X$1=3,(VLOOKUP(B96,'X3'!$B:$AZ,9,FALSE)),(IF($X$1=4,(VLOOKUP(B96,'X4'!$B:$AZ,9,FALSE)),(IF($X$1=5,(VLOOKUP(B96,'X5'!$B:$AZ,9,FALSE)),(VLOOKUP(B96,'X6'!$B:$AZ,9,FALSE))))))))))))))</f>
        <v xml:space="preserve"> </v>
      </c>
      <c r="M96" s="140" t="str">
        <f>IF(ISERROR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=TRUE," ",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)</f>
        <v xml:space="preserve"> </v>
      </c>
      <c r="N96" s="141" t="str">
        <f>IF(ISERROR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=TRUE," ",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)</f>
        <v xml:space="preserve"> </v>
      </c>
      <c r="O96" s="140" t="str">
        <f>IF(ISERROR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=TRUE," ",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)</f>
        <v xml:space="preserve"> </v>
      </c>
      <c r="P96" s="140" t="str">
        <f>IF(ISERROR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=TRUE," ",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)</f>
        <v xml:space="preserve"> </v>
      </c>
      <c r="Q96" s="141" t="str">
        <f>IF(ISERROR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=TRUE," ",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)</f>
        <v xml:space="preserve"> </v>
      </c>
      <c r="R96" s="141" t="str">
        <f>IF(ISERROR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=TRUE," ",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)</f>
        <v xml:space="preserve"> </v>
      </c>
      <c r="S96" s="141" t="str">
        <f>IF(ISERROR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=TRUE," ",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)</f>
        <v xml:space="preserve"> </v>
      </c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  <c r="BA96" s="128"/>
      <c r="BB96" s="128"/>
      <c r="BC96" s="128"/>
      <c r="BD96" s="128"/>
      <c r="BE96" s="128"/>
      <c r="BF96" s="128"/>
      <c r="BG96" s="128"/>
      <c r="BH96" s="128"/>
      <c r="BI96" s="128"/>
      <c r="BJ96" s="128"/>
      <c r="BK96" s="128"/>
      <c r="BL96" s="128"/>
      <c r="BM96" s="128"/>
      <c r="BN96" s="128"/>
      <c r="BO96" s="128"/>
    </row>
    <row r="97" spans="1:67" ht="14.1" customHeight="1" x14ac:dyDescent="0.2">
      <c r="A97" s="180" t="s">
        <v>1195</v>
      </c>
      <c r="B97" s="137" t="e">
        <f>IF($U$16=1,(VLOOKUP(A97,$AC$44:$AH$80,2,FALSE)),IF((IF($X$1=1,'X1'!B56,(IF($X$1=2,'X2'!B56,(IF($X$1=3,'X3'!B56,(IF($X$1=4,'X4'!B56,(IF($X$1=5,'X5'!B56,'X6'!B56))))))))))="","",(IF($X$1=1,'X1'!B56,(IF($X$1=2,'X2'!B56,(IF($X$1=3,'X3'!B56,(IF($X$1=4,'X4'!B56,(IF($X$1=5,'X5'!B56,'X6'!B56))))))))))))</f>
        <v>#N/A</v>
      </c>
      <c r="C97" s="137" t="str">
        <f>IF(ISERROR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=TRUE," ",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)</f>
        <v xml:space="preserve"> </v>
      </c>
      <c r="D97" s="137" t="str">
        <f>IF(ISERROR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=TRUE," ",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)</f>
        <v xml:space="preserve"> </v>
      </c>
      <c r="E97" s="138" t="str">
        <f>IF(ISERROR(((IF($X$1=1,(VLOOKUP(B97,'X1'!$B:$AP,7,FALSE)),(IF($X$1=2,(VLOOKUP(B97,'X2'!$B:$AP,7,FALSE)),(IF($X$1=3,(VLOOKUP(B97,'X3'!$B:$AP,7,FALSE)),(IF($X$1=4,(VLOOKUP(B97,'X4'!$B:$AP,7,FALSE)),(IF($X$1=5,(VLOOKUP(B97,'X5'!$B:$AP,7,FALSE)),(VLOOKUP(B97,'X6'!$B:$AP,7,FALSE))))))))))))))=TRUE," ",(((IF($X$1=1,(VLOOKUP(B97,'X1'!$B:$AP,7,FALSE)),(IF($X$1=2,(VLOOKUP(B97,'X2'!$B:$AP,7,FALSE)),(IF($X$1=3,(VLOOKUP(B97,'X3'!$B:$AP,7,FALSE)),(IF($X$1=4,(VLOOKUP(B97,'X4'!$B:$AP,7,FALSE)),(IF($X$1=5,(VLOOKUP(B97,'X5'!$B:$AP,7,FALSE)),(VLOOKUP(B97,'X6'!$B:$AP,7,FALSE)))))))))))))))</f>
        <v xml:space="preserve"> </v>
      </c>
      <c r="F97" s="138" t="str">
        <f>IF(ISERROR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=TRUE," ",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)</f>
        <v xml:space="preserve"> </v>
      </c>
      <c r="G97" s="138" t="str">
        <f>IF(ISERROR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=TRUE," ",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)</f>
        <v xml:space="preserve"> </v>
      </c>
      <c r="H97" s="138" t="str">
        <f>IF(ISERROR((IF($X$1=1,(VLOOKUP(B97,'X1'!$B:$AZ,8,FALSE)),(IF($X$1=2,(VLOOKUP(B97,'X2'!$B:$AZ,8,FALSE)),(IF($X$1=3,(VLOOKUP(B97,'X3'!$B:$AZ,8,FALSE)),(IF($X$1=4,(VLOOKUP(B97,'X4'!$B:$AZ,8,FALSE)),(IF($X$1=5,(VLOOKUP(B97,'X5'!$B:$AZ,8,FALSE)),(VLOOKUP(B97,'X6'!$B:$AZ,8,FALSE)))))))))))))=TRUE," ",((IF($X$1=1,(VLOOKUP(B97,'X1'!$B:$AZ,8,FALSE)),(IF($X$1=2,(VLOOKUP(B97,'X2'!$B:$AZ,8,FALSE)),(IF($X$1=3,(VLOOKUP(B97,'X3'!$B:$AZ,8,FALSE)),(IF($X$1=4,(VLOOKUP(B97,'X4'!$B:$AZ,8,FALSE)),(IF($X$1=5,(VLOOKUP(B97,'X5'!$B:$AZ,8,FALSE)),(VLOOKUP(B97,'X6'!$B:$AZ,8,FALSE))))))))))))))</f>
        <v xml:space="preserve"> </v>
      </c>
      <c r="I97" s="139" t="str">
        <f>IF(ISERROR((IF($X$1=1,(VLOOKUP(B97,'X1'!$B:$AZ,2,FALSE)),(IF($X$1=2,(VLOOKUP(B97,'X2'!$B:$AZ,2,FALSE)),(IF($X$1=3,(VLOOKUP(B97,'X3'!$B:$AZ,2,FALSE)),(IF($X$1=4,(VLOOKUP(B97,'X4'!$B:$AZ,2,FALSE)),(IF($X$1=5,(VLOOKUP(B97,'X5'!$B:$AZ,2,FALSE)),(VLOOKUP(B97,'X6'!$B:$AZ,2,FALSE)))))))))))))=TRUE," ",((IF($X$1=1,(VLOOKUP(B97,'X1'!$B:$AZ,2,FALSE)),(IF($X$1=2,(VLOOKUP(B97,'X2'!$B:$AZ,2,FALSE)),(IF($X$1=3,(VLOOKUP(B97,'X3'!$B:$AZ,2,FALSE)),(IF($X$1=4,(VLOOKUP(B97,'X4'!$B:$AZ,2,FALSE)),(IF($X$1=5,(VLOOKUP(B97,'X5'!$B:$AZ,2,FALSE)),(VLOOKUP(B97,'X6'!$B:$AZ,2,FALSE))))))))))))))</f>
        <v xml:space="preserve"> </v>
      </c>
      <c r="J97" s="139" t="str">
        <f>IF(ISERROR((IF($X$1=1,(VLOOKUP(B97,'X1'!$B:$AZ,3,FALSE)),(IF($X$1=2,(VLOOKUP(B97,'X2'!$B:$AZ,3,FALSE)),(IF($X$1=3,(VLOOKUP(B97,'X3'!$B:$AZ,3,FALSE)),(IF($X$1=4,(VLOOKUP(B97,'X4'!$B:$AZ,3,FALSE)),(IF($X$1=5,(VLOOKUP(B97,'X5'!$B:$AZ,3,FALSE)),(VLOOKUP(B97,'X6'!$B:$AZ,3,FALSE)))))))))))))=TRUE," ",((IF($X$1=1,(VLOOKUP(B97,'X1'!$B:$AZ,3,FALSE)),(IF($X$1=2,(VLOOKUP(B97,'X2'!$B:$AZ,3,FALSE)),(IF($X$1=3,(VLOOKUP(B97,'X3'!$B:$AZ,3,FALSE)),(IF($X$1=4,(VLOOKUP(B97,'X4'!$B:$AZ,3,FALSE)),(IF($X$1=5,(VLOOKUP(B97,'X5'!$B:$AZ,3,FALSE)),(VLOOKUP(B97,'X6'!$B:$AZ,3,FALSE))))))))))))))</f>
        <v xml:space="preserve"> </v>
      </c>
      <c r="K97" s="139" t="str">
        <f>IF(ISERROR((IF($X$1=1,(VLOOKUP(B97,'X1'!$B:$AZ,5,FALSE)),(IF($X$1=2,(VLOOKUP(B97,'X2'!$B:$AZ,5,FALSE)),(IF($X$1=3,(VLOOKUP(B97,'X3'!$B:$AZ,5,FALSE)),(IF($X$1=4,(VLOOKUP(B97,'X4'!$B:$AZ,5,FALSE)),(IF($X$1=5,(VLOOKUP(B97,'X5'!$B:$AZ,5,FALSE)),(VLOOKUP(B97,'X6'!$B:$AZ,5,FALSE)))))))))))))=TRUE," ",((IF($X$1=1,(VLOOKUP(B97,'X1'!$B:$AZ,5,FALSE)),(IF($X$1=2,(VLOOKUP(B97,'X2'!$B:$AZ,5,FALSE)),(IF($X$1=3,(VLOOKUP(B97,'X3'!$B:$AZ,5,FALSE)),(IF($X$1=4,(VLOOKUP(B97,'X4'!$B:$AZ,5,FALSE)),(IF($X$1=5,(VLOOKUP(B97,'X5'!$B:$AZ,5,FALSE)),(VLOOKUP(B97,'X6'!$B:$AZ,5,FALSE))))))))))))))</f>
        <v xml:space="preserve"> </v>
      </c>
      <c r="L97" s="140" t="str">
        <f>IF(ISERROR((IF($X$1=1,(VLOOKUP(B97,'X1'!$B:$AZ,9,FALSE)),(IF($X$1=2,(VLOOKUP(B97,'X2'!$B:$AZ,9,FALSE)),(IF($X$1=3,(VLOOKUP(B97,'X3'!$B:$AZ,9,FALSE)),(IF($X$1=4,(VLOOKUP(B97,'X4'!$B:$AZ,9,FALSE)),(IF($X$1=5,(VLOOKUP(B97,'X5'!$B:$AZ,9,FALSE)),(VLOOKUP(B97,'X6'!$B:$AZ,9,FALSE)))))))))))))=TRUE," ",((IF($X$1=1,(VLOOKUP(B97,'X1'!$B:$AZ,9,FALSE)),(IF($X$1=2,(VLOOKUP(B97,'X2'!$B:$AZ,9,FALSE)),(IF($X$1=3,(VLOOKUP(B97,'X3'!$B:$AZ,9,FALSE)),(IF($X$1=4,(VLOOKUP(B97,'X4'!$B:$AZ,9,FALSE)),(IF($X$1=5,(VLOOKUP(B97,'X5'!$B:$AZ,9,FALSE)),(VLOOKUP(B97,'X6'!$B:$AZ,9,FALSE))))))))))))))</f>
        <v xml:space="preserve"> </v>
      </c>
      <c r="M97" s="140" t="str">
        <f>IF(ISERROR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=TRUE," ",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)</f>
        <v xml:space="preserve"> </v>
      </c>
      <c r="N97" s="141" t="str">
        <f>IF(ISERROR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=TRUE," ",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)</f>
        <v xml:space="preserve"> </v>
      </c>
      <c r="O97" s="140" t="str">
        <f>IF(ISERROR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=TRUE," ",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)</f>
        <v xml:space="preserve"> </v>
      </c>
      <c r="P97" s="140" t="str">
        <f>IF(ISERROR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=TRUE," ",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)</f>
        <v xml:space="preserve"> </v>
      </c>
      <c r="Q97" s="141" t="str">
        <f>IF(ISERROR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=TRUE," ",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)</f>
        <v xml:space="preserve"> </v>
      </c>
      <c r="R97" s="141" t="str">
        <f>IF(ISERROR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=TRUE," ",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)</f>
        <v xml:space="preserve"> </v>
      </c>
      <c r="S97" s="141" t="str">
        <f>IF(ISERROR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=TRUE," ",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)</f>
        <v xml:space="preserve"> </v>
      </c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  <c r="BA97" s="128"/>
      <c r="BB97" s="128"/>
      <c r="BC97" s="128"/>
      <c r="BD97" s="128"/>
      <c r="BE97" s="128"/>
      <c r="BF97" s="128"/>
      <c r="BG97" s="128"/>
      <c r="BH97" s="128"/>
      <c r="BI97" s="128"/>
      <c r="BJ97" s="128"/>
      <c r="BK97" s="128"/>
      <c r="BL97" s="128"/>
      <c r="BM97" s="128"/>
      <c r="BN97" s="128"/>
      <c r="BO97" s="128"/>
    </row>
    <row r="98" spans="1:67" ht="14.1" customHeight="1" x14ac:dyDescent="0.2">
      <c r="A98" s="180" t="s">
        <v>1195</v>
      </c>
      <c r="B98" s="137" t="e">
        <f>IF($U$16=1,(VLOOKUP(A98,$AC$44:$AH$80,2,FALSE)),IF((IF($X$1=1,'X1'!B57,(IF($X$1=2,'X2'!B57,(IF($X$1=3,'X3'!B57,(IF($X$1=4,'X4'!B57,(IF($X$1=5,'X5'!B57,'X6'!B57))))))))))="","",(IF($X$1=1,'X1'!B57,(IF($X$1=2,'X2'!B57,(IF($X$1=3,'X3'!B57,(IF($X$1=4,'X4'!B57,(IF($X$1=5,'X5'!B57,'X6'!B57))))))))))))</f>
        <v>#N/A</v>
      </c>
      <c r="C98" s="137" t="str">
        <f>IF(ISERROR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=TRUE," ",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)</f>
        <v xml:space="preserve"> </v>
      </c>
      <c r="D98" s="137" t="str">
        <f>IF(ISERROR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=TRUE," ",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)</f>
        <v xml:space="preserve"> </v>
      </c>
      <c r="E98" s="138" t="str">
        <f>IF(ISERROR(((IF($X$1=1,(VLOOKUP(B98,'X1'!$B:$AP,7,FALSE)),(IF($X$1=2,(VLOOKUP(B98,'X2'!$B:$AP,7,FALSE)),(IF($X$1=3,(VLOOKUP(B98,'X3'!$B:$AP,7,FALSE)),(IF($X$1=4,(VLOOKUP(B98,'X4'!$B:$AP,7,FALSE)),(IF($X$1=5,(VLOOKUP(B98,'X5'!$B:$AP,7,FALSE)),(VLOOKUP(B98,'X6'!$B:$AP,7,FALSE))))))))))))))=TRUE," ",(((IF($X$1=1,(VLOOKUP(B98,'X1'!$B:$AP,7,FALSE)),(IF($X$1=2,(VLOOKUP(B98,'X2'!$B:$AP,7,FALSE)),(IF($X$1=3,(VLOOKUP(B98,'X3'!$B:$AP,7,FALSE)),(IF($X$1=4,(VLOOKUP(B98,'X4'!$B:$AP,7,FALSE)),(IF($X$1=5,(VLOOKUP(B98,'X5'!$B:$AP,7,FALSE)),(VLOOKUP(B98,'X6'!$B:$AP,7,FALSE)))))))))))))))</f>
        <v xml:space="preserve"> </v>
      </c>
      <c r="F98" s="138" t="str">
        <f>IF(ISERROR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=TRUE," ",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)</f>
        <v xml:space="preserve"> </v>
      </c>
      <c r="G98" s="138" t="str">
        <f>IF(ISERROR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=TRUE," ",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)</f>
        <v xml:space="preserve"> </v>
      </c>
      <c r="H98" s="138" t="str">
        <f>IF(ISERROR((IF($X$1=1,(VLOOKUP(B98,'X1'!$B:$AZ,8,FALSE)),(IF($X$1=2,(VLOOKUP(B98,'X2'!$B:$AZ,8,FALSE)),(IF($X$1=3,(VLOOKUP(B98,'X3'!$B:$AZ,8,FALSE)),(IF($X$1=4,(VLOOKUP(B98,'X4'!$B:$AZ,8,FALSE)),(IF($X$1=5,(VLOOKUP(B98,'X5'!$B:$AZ,8,FALSE)),(VLOOKUP(B98,'X6'!$B:$AZ,8,FALSE)))))))))))))=TRUE," ",((IF($X$1=1,(VLOOKUP(B98,'X1'!$B:$AZ,8,FALSE)),(IF($X$1=2,(VLOOKUP(B98,'X2'!$B:$AZ,8,FALSE)),(IF($X$1=3,(VLOOKUP(B98,'X3'!$B:$AZ,8,FALSE)),(IF($X$1=4,(VLOOKUP(B98,'X4'!$B:$AZ,8,FALSE)),(IF($X$1=5,(VLOOKUP(B98,'X5'!$B:$AZ,8,FALSE)),(VLOOKUP(B98,'X6'!$B:$AZ,8,FALSE))))))))))))))</f>
        <v xml:space="preserve"> </v>
      </c>
      <c r="I98" s="139" t="str">
        <f>IF(ISERROR((IF($X$1=1,(VLOOKUP(B98,'X1'!$B:$AZ,2,FALSE)),(IF($X$1=2,(VLOOKUP(B98,'X2'!$B:$AZ,2,FALSE)),(IF($X$1=3,(VLOOKUP(B98,'X3'!$B:$AZ,2,FALSE)),(IF($X$1=4,(VLOOKUP(B98,'X4'!$B:$AZ,2,FALSE)),(IF($X$1=5,(VLOOKUP(B98,'X5'!$B:$AZ,2,FALSE)),(VLOOKUP(B98,'X6'!$B:$AZ,2,FALSE)))))))))))))=TRUE," ",((IF($X$1=1,(VLOOKUP(B98,'X1'!$B:$AZ,2,FALSE)),(IF($X$1=2,(VLOOKUP(B98,'X2'!$B:$AZ,2,FALSE)),(IF($X$1=3,(VLOOKUP(B98,'X3'!$B:$AZ,2,FALSE)),(IF($X$1=4,(VLOOKUP(B98,'X4'!$B:$AZ,2,FALSE)),(IF($X$1=5,(VLOOKUP(B98,'X5'!$B:$AZ,2,FALSE)),(VLOOKUP(B98,'X6'!$B:$AZ,2,FALSE))))))))))))))</f>
        <v xml:space="preserve"> </v>
      </c>
      <c r="J98" s="139" t="str">
        <f>IF(ISERROR((IF($X$1=1,(VLOOKUP(B98,'X1'!$B:$AZ,3,FALSE)),(IF($X$1=2,(VLOOKUP(B98,'X2'!$B:$AZ,3,FALSE)),(IF($X$1=3,(VLOOKUP(B98,'X3'!$B:$AZ,3,FALSE)),(IF($X$1=4,(VLOOKUP(B98,'X4'!$B:$AZ,3,FALSE)),(IF($X$1=5,(VLOOKUP(B98,'X5'!$B:$AZ,3,FALSE)),(VLOOKUP(B98,'X6'!$B:$AZ,3,FALSE)))))))))))))=TRUE," ",((IF($X$1=1,(VLOOKUP(B98,'X1'!$B:$AZ,3,FALSE)),(IF($X$1=2,(VLOOKUP(B98,'X2'!$B:$AZ,3,FALSE)),(IF($X$1=3,(VLOOKUP(B98,'X3'!$B:$AZ,3,FALSE)),(IF($X$1=4,(VLOOKUP(B98,'X4'!$B:$AZ,3,FALSE)),(IF($X$1=5,(VLOOKUP(B98,'X5'!$B:$AZ,3,FALSE)),(VLOOKUP(B98,'X6'!$B:$AZ,3,FALSE))))))))))))))</f>
        <v xml:space="preserve"> </v>
      </c>
      <c r="K98" s="139" t="str">
        <f>IF(ISERROR((IF($X$1=1,(VLOOKUP(B98,'X1'!$B:$AZ,5,FALSE)),(IF($X$1=2,(VLOOKUP(B98,'X2'!$B:$AZ,5,FALSE)),(IF($X$1=3,(VLOOKUP(B98,'X3'!$B:$AZ,5,FALSE)),(IF($X$1=4,(VLOOKUP(B98,'X4'!$B:$AZ,5,FALSE)),(IF($X$1=5,(VLOOKUP(B98,'X5'!$B:$AZ,5,FALSE)),(VLOOKUP(B98,'X6'!$B:$AZ,5,FALSE)))))))))))))=TRUE," ",((IF($X$1=1,(VLOOKUP(B98,'X1'!$B:$AZ,5,FALSE)),(IF($X$1=2,(VLOOKUP(B98,'X2'!$B:$AZ,5,FALSE)),(IF($X$1=3,(VLOOKUP(B98,'X3'!$B:$AZ,5,FALSE)),(IF($X$1=4,(VLOOKUP(B98,'X4'!$B:$AZ,5,FALSE)),(IF($X$1=5,(VLOOKUP(B98,'X5'!$B:$AZ,5,FALSE)),(VLOOKUP(B98,'X6'!$B:$AZ,5,FALSE))))))))))))))</f>
        <v xml:space="preserve"> </v>
      </c>
      <c r="L98" s="140" t="str">
        <f>IF(ISERROR((IF($X$1=1,(VLOOKUP(B98,'X1'!$B:$AZ,9,FALSE)),(IF($X$1=2,(VLOOKUP(B98,'X2'!$B:$AZ,9,FALSE)),(IF($X$1=3,(VLOOKUP(B98,'X3'!$B:$AZ,9,FALSE)),(IF($X$1=4,(VLOOKUP(B98,'X4'!$B:$AZ,9,FALSE)),(IF($X$1=5,(VLOOKUP(B98,'X5'!$B:$AZ,9,FALSE)),(VLOOKUP(B98,'X6'!$B:$AZ,9,FALSE)))))))))))))=TRUE," ",((IF($X$1=1,(VLOOKUP(B98,'X1'!$B:$AZ,9,FALSE)),(IF($X$1=2,(VLOOKUP(B98,'X2'!$B:$AZ,9,FALSE)),(IF($X$1=3,(VLOOKUP(B98,'X3'!$B:$AZ,9,FALSE)),(IF($X$1=4,(VLOOKUP(B98,'X4'!$B:$AZ,9,FALSE)),(IF($X$1=5,(VLOOKUP(B98,'X5'!$B:$AZ,9,FALSE)),(VLOOKUP(B98,'X6'!$B:$AZ,9,FALSE))))))))))))))</f>
        <v xml:space="preserve"> </v>
      </c>
      <c r="M98" s="140" t="str">
        <f>IF(ISERROR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=TRUE," ",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)</f>
        <v xml:space="preserve"> </v>
      </c>
      <c r="N98" s="141" t="str">
        <f>IF(ISERROR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=TRUE," ",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)</f>
        <v xml:space="preserve"> </v>
      </c>
      <c r="O98" s="140" t="str">
        <f>IF(ISERROR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=TRUE," ",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)</f>
        <v xml:space="preserve"> </v>
      </c>
      <c r="P98" s="140" t="str">
        <f>IF(ISERROR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=TRUE," ",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)</f>
        <v xml:space="preserve"> </v>
      </c>
      <c r="Q98" s="141" t="str">
        <f>IF(ISERROR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=TRUE," ",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)</f>
        <v xml:space="preserve"> </v>
      </c>
      <c r="R98" s="141" t="str">
        <f>IF(ISERROR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=TRUE," ",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)</f>
        <v xml:space="preserve"> </v>
      </c>
      <c r="S98" s="141" t="str">
        <f>IF(ISERROR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=TRUE," ",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)</f>
        <v xml:space="preserve"> </v>
      </c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  <c r="BA98" s="128"/>
      <c r="BB98" s="128"/>
      <c r="BC98" s="128"/>
      <c r="BD98" s="128"/>
      <c r="BE98" s="128"/>
      <c r="BF98" s="128"/>
      <c r="BG98" s="128"/>
      <c r="BH98" s="128"/>
      <c r="BI98" s="128"/>
      <c r="BJ98" s="128"/>
      <c r="BK98" s="128"/>
      <c r="BL98" s="128"/>
      <c r="BM98" s="128"/>
      <c r="BN98" s="128"/>
      <c r="BO98" s="128"/>
    </row>
    <row r="99" spans="1:67" ht="14.1" customHeight="1" x14ac:dyDescent="0.2">
      <c r="A99" s="180" t="s">
        <v>1195</v>
      </c>
      <c r="B99" s="137" t="e">
        <f>IF($U$16=1,(VLOOKUP(A99,$AC$44:$AH$80,2,FALSE)),IF((IF($X$1=1,'X1'!B58,(IF($X$1=2,'X2'!B58,(IF($X$1=3,'X3'!B58,(IF($X$1=4,'X4'!B58,(IF($X$1=5,'X5'!B58,'X6'!B58))))))))))="","",(IF($X$1=1,'X1'!B58,(IF($X$1=2,'X2'!B58,(IF($X$1=3,'X3'!B58,(IF($X$1=4,'X4'!B58,(IF($X$1=5,'X5'!B58,'X6'!B58))))))))))))</f>
        <v>#N/A</v>
      </c>
      <c r="C99" s="137" t="str">
        <f>IF(ISERROR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=TRUE," ",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)</f>
        <v xml:space="preserve"> </v>
      </c>
      <c r="D99" s="137" t="str">
        <f>IF(ISERROR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=TRUE," ",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)</f>
        <v xml:space="preserve"> </v>
      </c>
      <c r="E99" s="138" t="str">
        <f>IF(ISERROR(((IF($X$1=1,(VLOOKUP(B99,'X1'!$B:$AP,7,FALSE)),(IF($X$1=2,(VLOOKUP(B99,'X2'!$B:$AP,7,FALSE)),(IF($X$1=3,(VLOOKUP(B99,'X3'!$B:$AP,7,FALSE)),(IF($X$1=4,(VLOOKUP(B99,'X4'!$B:$AP,7,FALSE)),(IF($X$1=5,(VLOOKUP(B99,'X5'!$B:$AP,7,FALSE)),(VLOOKUP(B99,'X6'!$B:$AP,7,FALSE))))))))))))))=TRUE," ",(((IF($X$1=1,(VLOOKUP(B99,'X1'!$B:$AP,7,FALSE)),(IF($X$1=2,(VLOOKUP(B99,'X2'!$B:$AP,7,FALSE)),(IF($X$1=3,(VLOOKUP(B99,'X3'!$B:$AP,7,FALSE)),(IF($X$1=4,(VLOOKUP(B99,'X4'!$B:$AP,7,FALSE)),(IF($X$1=5,(VLOOKUP(B99,'X5'!$B:$AP,7,FALSE)),(VLOOKUP(B99,'X6'!$B:$AP,7,FALSE)))))))))))))))</f>
        <v xml:space="preserve"> </v>
      </c>
      <c r="F99" s="138" t="str">
        <f>IF(ISERROR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=TRUE," ",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)</f>
        <v xml:space="preserve"> </v>
      </c>
      <c r="G99" s="138" t="str">
        <f>IF(ISERROR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=TRUE," ",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)</f>
        <v xml:space="preserve"> </v>
      </c>
      <c r="H99" s="138" t="str">
        <f>IF(ISERROR((IF($X$1=1,(VLOOKUP(B99,'X1'!$B:$AZ,8,FALSE)),(IF($X$1=2,(VLOOKUP(B99,'X2'!$B:$AZ,8,FALSE)),(IF($X$1=3,(VLOOKUP(B99,'X3'!$B:$AZ,8,FALSE)),(IF($X$1=4,(VLOOKUP(B99,'X4'!$B:$AZ,8,FALSE)),(IF($X$1=5,(VLOOKUP(B99,'X5'!$B:$AZ,8,FALSE)),(VLOOKUP(B99,'X6'!$B:$AZ,8,FALSE)))))))))))))=TRUE," ",((IF($X$1=1,(VLOOKUP(B99,'X1'!$B:$AZ,8,FALSE)),(IF($X$1=2,(VLOOKUP(B99,'X2'!$B:$AZ,8,FALSE)),(IF($X$1=3,(VLOOKUP(B99,'X3'!$B:$AZ,8,FALSE)),(IF($X$1=4,(VLOOKUP(B99,'X4'!$B:$AZ,8,FALSE)),(IF($X$1=5,(VLOOKUP(B99,'X5'!$B:$AZ,8,FALSE)),(VLOOKUP(B99,'X6'!$B:$AZ,8,FALSE))))))))))))))</f>
        <v xml:space="preserve"> </v>
      </c>
      <c r="I99" s="139" t="str">
        <f>IF(ISERROR((IF($X$1=1,(VLOOKUP(B99,'X1'!$B:$AZ,2,FALSE)),(IF($X$1=2,(VLOOKUP(B99,'X2'!$B:$AZ,2,FALSE)),(IF($X$1=3,(VLOOKUP(B99,'X3'!$B:$AZ,2,FALSE)),(IF($X$1=4,(VLOOKUP(B99,'X4'!$B:$AZ,2,FALSE)),(IF($X$1=5,(VLOOKUP(B99,'X5'!$B:$AZ,2,FALSE)),(VLOOKUP(B99,'X6'!$B:$AZ,2,FALSE)))))))))))))=TRUE," ",((IF($X$1=1,(VLOOKUP(B99,'X1'!$B:$AZ,2,FALSE)),(IF($X$1=2,(VLOOKUP(B99,'X2'!$B:$AZ,2,FALSE)),(IF($X$1=3,(VLOOKUP(B99,'X3'!$B:$AZ,2,FALSE)),(IF($X$1=4,(VLOOKUP(B99,'X4'!$B:$AZ,2,FALSE)),(IF($X$1=5,(VLOOKUP(B99,'X5'!$B:$AZ,2,FALSE)),(VLOOKUP(B99,'X6'!$B:$AZ,2,FALSE))))))))))))))</f>
        <v xml:space="preserve"> </v>
      </c>
      <c r="J99" s="139" t="str">
        <f>IF(ISERROR((IF($X$1=1,(VLOOKUP(B99,'X1'!$B:$AZ,3,FALSE)),(IF($X$1=2,(VLOOKUP(B99,'X2'!$B:$AZ,3,FALSE)),(IF($X$1=3,(VLOOKUP(B99,'X3'!$B:$AZ,3,FALSE)),(IF($X$1=4,(VLOOKUP(B99,'X4'!$B:$AZ,3,FALSE)),(IF($X$1=5,(VLOOKUP(B99,'X5'!$B:$AZ,3,FALSE)),(VLOOKUP(B99,'X6'!$B:$AZ,3,FALSE)))))))))))))=TRUE," ",((IF($X$1=1,(VLOOKUP(B99,'X1'!$B:$AZ,3,FALSE)),(IF($X$1=2,(VLOOKUP(B99,'X2'!$B:$AZ,3,FALSE)),(IF($X$1=3,(VLOOKUP(B99,'X3'!$B:$AZ,3,FALSE)),(IF($X$1=4,(VLOOKUP(B99,'X4'!$B:$AZ,3,FALSE)),(IF($X$1=5,(VLOOKUP(B99,'X5'!$B:$AZ,3,FALSE)),(VLOOKUP(B99,'X6'!$B:$AZ,3,FALSE))))))))))))))</f>
        <v xml:space="preserve"> </v>
      </c>
      <c r="K99" s="139" t="str">
        <f>IF(ISERROR((IF($X$1=1,(VLOOKUP(B99,'X1'!$B:$AZ,5,FALSE)),(IF($X$1=2,(VLOOKUP(B99,'X2'!$B:$AZ,5,FALSE)),(IF($X$1=3,(VLOOKUP(B99,'X3'!$B:$AZ,5,FALSE)),(IF($X$1=4,(VLOOKUP(B99,'X4'!$B:$AZ,5,FALSE)),(IF($X$1=5,(VLOOKUP(B99,'X5'!$B:$AZ,5,FALSE)),(VLOOKUP(B99,'X6'!$B:$AZ,5,FALSE)))))))))))))=TRUE," ",((IF($X$1=1,(VLOOKUP(B99,'X1'!$B:$AZ,5,FALSE)),(IF($X$1=2,(VLOOKUP(B99,'X2'!$B:$AZ,5,FALSE)),(IF($X$1=3,(VLOOKUP(B99,'X3'!$B:$AZ,5,FALSE)),(IF($X$1=4,(VLOOKUP(B99,'X4'!$B:$AZ,5,FALSE)),(IF($X$1=5,(VLOOKUP(B99,'X5'!$B:$AZ,5,FALSE)),(VLOOKUP(B99,'X6'!$B:$AZ,5,FALSE))))))))))))))</f>
        <v xml:space="preserve"> </v>
      </c>
      <c r="L99" s="140" t="str">
        <f>IF(ISERROR((IF($X$1=1,(VLOOKUP(B99,'X1'!$B:$AZ,9,FALSE)),(IF($X$1=2,(VLOOKUP(B99,'X2'!$B:$AZ,9,FALSE)),(IF($X$1=3,(VLOOKUP(B99,'X3'!$B:$AZ,9,FALSE)),(IF($X$1=4,(VLOOKUP(B99,'X4'!$B:$AZ,9,FALSE)),(IF($X$1=5,(VLOOKUP(B99,'X5'!$B:$AZ,9,FALSE)),(VLOOKUP(B99,'X6'!$B:$AZ,9,FALSE)))))))))))))=TRUE," ",((IF($X$1=1,(VLOOKUP(B99,'X1'!$B:$AZ,9,FALSE)),(IF($X$1=2,(VLOOKUP(B99,'X2'!$B:$AZ,9,FALSE)),(IF($X$1=3,(VLOOKUP(B99,'X3'!$B:$AZ,9,FALSE)),(IF($X$1=4,(VLOOKUP(B99,'X4'!$B:$AZ,9,FALSE)),(IF($X$1=5,(VLOOKUP(B99,'X5'!$B:$AZ,9,FALSE)),(VLOOKUP(B99,'X6'!$B:$AZ,9,FALSE))))))))))))))</f>
        <v xml:space="preserve"> </v>
      </c>
      <c r="M99" s="140" t="str">
        <f>IF(ISERROR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=TRUE," ",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)</f>
        <v xml:space="preserve"> </v>
      </c>
      <c r="N99" s="141" t="str">
        <f>IF(ISERROR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=TRUE," ",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)</f>
        <v xml:space="preserve"> </v>
      </c>
      <c r="O99" s="140" t="str">
        <f>IF(ISERROR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=TRUE," ",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)</f>
        <v xml:space="preserve"> </v>
      </c>
      <c r="P99" s="140" t="str">
        <f>IF(ISERROR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=TRUE," ",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)</f>
        <v xml:space="preserve"> </v>
      </c>
      <c r="Q99" s="141" t="str">
        <f>IF(ISERROR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=TRUE," ",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)</f>
        <v xml:space="preserve"> </v>
      </c>
      <c r="R99" s="141" t="str">
        <f>IF(ISERROR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=TRUE," ",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)</f>
        <v xml:space="preserve"> </v>
      </c>
      <c r="S99" s="141" t="str">
        <f>IF(ISERROR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=TRUE," ",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)</f>
        <v xml:space="preserve"> </v>
      </c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  <c r="BA99" s="128"/>
      <c r="BB99" s="128"/>
      <c r="BC99" s="128"/>
      <c r="BD99" s="128"/>
      <c r="BE99" s="128"/>
      <c r="BF99" s="128"/>
      <c r="BG99" s="128"/>
      <c r="BH99" s="128"/>
      <c r="BI99" s="128"/>
      <c r="BJ99" s="128"/>
      <c r="BK99" s="128"/>
      <c r="BL99" s="128"/>
      <c r="BM99" s="128"/>
      <c r="BN99" s="128"/>
      <c r="BO99" s="128"/>
    </row>
    <row r="100" spans="1:67" ht="14.1" customHeight="1" x14ac:dyDescent="0.2">
      <c r="A100" s="180" t="s">
        <v>1195</v>
      </c>
      <c r="B100" s="137" t="e">
        <f>IF($U$16=1,(VLOOKUP(A100,$AC$44:$AH$80,2,FALSE)),IF((IF($X$1=1,'X1'!B59,(IF($X$1=2,'X2'!B59,(IF($X$1=3,'X3'!B59,(IF($X$1=4,'X4'!B59,(IF($X$1=5,'X5'!B59,'X6'!B59))))))))))="","",(IF($X$1=1,'X1'!B59,(IF($X$1=2,'X2'!B59,(IF($X$1=3,'X3'!B59,(IF($X$1=4,'X4'!B59,(IF($X$1=5,'X5'!B59,'X6'!B59))))))))))))</f>
        <v>#N/A</v>
      </c>
      <c r="C100" s="137" t="str">
        <f>IF(ISERROR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=TRUE," ",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)</f>
        <v xml:space="preserve"> </v>
      </c>
      <c r="D100" s="137" t="str">
        <f>IF(ISERROR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=TRUE," ",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)</f>
        <v xml:space="preserve"> </v>
      </c>
      <c r="E100" s="138" t="str">
        <f>IF(ISERROR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=TRUE," ",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)</f>
        <v xml:space="preserve"> </v>
      </c>
      <c r="F100" s="138" t="str">
        <f>IF(ISERROR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=TRUE," ",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)</f>
        <v xml:space="preserve"> </v>
      </c>
      <c r="G100" s="138" t="str">
        <f>IF(ISERROR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=TRUE," ",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)</f>
        <v xml:space="preserve"> </v>
      </c>
      <c r="H100" s="138" t="str">
        <f>IF(ISERROR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=TRUE," ",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)</f>
        <v xml:space="preserve"> </v>
      </c>
      <c r="I100" s="139" t="str">
        <f>IF(ISERROR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=TRUE," ",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)</f>
        <v xml:space="preserve"> </v>
      </c>
      <c r="J100" s="139" t="str">
        <f>IF(ISERROR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=TRUE," ",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)</f>
        <v xml:space="preserve"> </v>
      </c>
      <c r="K100" s="139" t="str">
        <f>IF(ISERROR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=TRUE," ",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)</f>
        <v xml:space="preserve"> </v>
      </c>
      <c r="L100" s="140" t="str">
        <f>IF(ISERROR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=TRUE," ",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)</f>
        <v xml:space="preserve"> </v>
      </c>
      <c r="M100" s="140" t="str">
        <f>IF(ISERROR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=TRUE," ",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)</f>
        <v xml:space="preserve"> </v>
      </c>
      <c r="N100" s="141" t="str">
        <f>IF(ISERROR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=TRUE," ",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)</f>
        <v xml:space="preserve"> </v>
      </c>
      <c r="O100" s="140" t="str">
        <f>IF(ISERROR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=TRUE," ",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)</f>
        <v xml:space="preserve"> </v>
      </c>
      <c r="P100" s="140" t="str">
        <f>IF(ISERROR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=TRUE," ",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)</f>
        <v xml:space="preserve"> </v>
      </c>
      <c r="Q100" s="141" t="str">
        <f>IF(ISERROR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=TRUE," ",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)</f>
        <v xml:space="preserve"> </v>
      </c>
      <c r="R100" s="141" t="str">
        <f>IF(ISERROR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=TRUE," ",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)</f>
        <v xml:space="preserve"> </v>
      </c>
      <c r="S100" s="141" t="str">
        <f>IF(ISERROR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=TRUE," ",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)</f>
        <v xml:space="preserve"> </v>
      </c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  <c r="BA100" s="128"/>
      <c r="BB100" s="128"/>
      <c r="BC100" s="128"/>
      <c r="BD100" s="128"/>
      <c r="BE100" s="128"/>
      <c r="BF100" s="128"/>
      <c r="BG100" s="128"/>
      <c r="BH100" s="128"/>
      <c r="BI100" s="128"/>
      <c r="BJ100" s="128"/>
      <c r="BK100" s="128"/>
      <c r="BL100" s="128"/>
      <c r="BM100" s="128"/>
      <c r="BN100" s="128"/>
      <c r="BO100" s="128"/>
    </row>
    <row r="101" spans="1:67" ht="14.1" customHeight="1" x14ac:dyDescent="0.2">
      <c r="A101" s="180" t="s">
        <v>1195</v>
      </c>
      <c r="B101" s="137" t="e">
        <f>IF($U$16=1,(VLOOKUP(A101,$AC$44:$AH$80,2,FALSE)),IF((IF($X$1=1,'X1'!B60,(IF($X$1=2,'X2'!B60,(IF($X$1=3,'X3'!B60,(IF($X$1=4,'X4'!B60,(IF($X$1=5,'X5'!B60,'X6'!B60))))))))))="","",(IF($X$1=1,'X1'!B60,(IF($X$1=2,'X2'!B60,(IF($X$1=3,'X3'!B60,(IF($X$1=4,'X4'!B60,(IF($X$1=5,'X5'!B60,'X6'!B60))))))))))))</f>
        <v>#N/A</v>
      </c>
      <c r="C101" s="137" t="str">
        <f>IF(ISERROR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=TRUE," ",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)</f>
        <v xml:space="preserve"> </v>
      </c>
      <c r="D101" s="137" t="str">
        <f>IF(ISERROR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=TRUE," ",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)</f>
        <v xml:space="preserve"> </v>
      </c>
      <c r="E101" s="138" t="str">
        <f>IF(ISERROR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=TRUE," ",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)</f>
        <v xml:space="preserve"> </v>
      </c>
      <c r="F101" s="138" t="str">
        <f>IF(ISERROR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=TRUE," ",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)</f>
        <v xml:space="preserve"> </v>
      </c>
      <c r="G101" s="138" t="str">
        <f>IF(ISERROR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=TRUE," ",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)</f>
        <v xml:space="preserve"> </v>
      </c>
      <c r="H101" s="138" t="str">
        <f>IF(ISERROR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=TRUE," ",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)</f>
        <v xml:space="preserve"> </v>
      </c>
      <c r="I101" s="139" t="str">
        <f>IF(ISERROR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=TRUE," ",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)</f>
        <v xml:space="preserve"> </v>
      </c>
      <c r="J101" s="139" t="str">
        <f>IF(ISERROR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=TRUE," ",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)</f>
        <v xml:space="preserve"> </v>
      </c>
      <c r="K101" s="139" t="str">
        <f>IF(ISERROR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=TRUE," ",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)</f>
        <v xml:space="preserve"> </v>
      </c>
      <c r="L101" s="140" t="str">
        <f>IF(ISERROR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=TRUE," ",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)</f>
        <v xml:space="preserve"> </v>
      </c>
      <c r="M101" s="140" t="str">
        <f>IF(ISERROR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=TRUE," ",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)</f>
        <v xml:space="preserve"> </v>
      </c>
      <c r="N101" s="141" t="str">
        <f>IF(ISERROR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=TRUE," ",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)</f>
        <v xml:space="preserve"> </v>
      </c>
      <c r="O101" s="140" t="str">
        <f>IF(ISERROR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=TRUE," ",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)</f>
        <v xml:space="preserve"> </v>
      </c>
      <c r="P101" s="140" t="str">
        <f>IF(ISERROR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=TRUE," ",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)</f>
        <v xml:space="preserve"> </v>
      </c>
      <c r="Q101" s="141" t="str">
        <f>IF(ISERROR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=TRUE," ",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)</f>
        <v xml:space="preserve"> </v>
      </c>
      <c r="R101" s="141" t="str">
        <f>IF(ISERROR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=TRUE," ",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)</f>
        <v xml:space="preserve"> </v>
      </c>
      <c r="S101" s="141" t="str">
        <f>IF(ISERROR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=TRUE," ",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)</f>
        <v xml:space="preserve"> </v>
      </c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  <c r="BA101" s="128"/>
      <c r="BB101" s="128"/>
      <c r="BC101" s="128"/>
      <c r="BD101" s="128"/>
      <c r="BE101" s="128"/>
      <c r="BF101" s="128"/>
      <c r="BG101" s="128"/>
      <c r="BH101" s="128"/>
      <c r="BI101" s="128"/>
      <c r="BJ101" s="128"/>
      <c r="BK101" s="128"/>
      <c r="BL101" s="128"/>
      <c r="BM101" s="128"/>
      <c r="BN101" s="128"/>
      <c r="BO101" s="128"/>
    </row>
    <row r="102" spans="1:67" ht="14.1" customHeight="1" x14ac:dyDescent="0.2">
      <c r="A102" s="180" t="s">
        <v>1195</v>
      </c>
      <c r="B102" s="137" t="e">
        <f>IF($U$16=1,(VLOOKUP(A102,$AC$44:$AH$80,2,FALSE)),IF((IF($X$1=1,'X1'!B61,(IF($X$1=2,'X2'!B61,(IF($X$1=3,'X3'!B61,(IF($X$1=4,'X4'!B61,(IF($X$1=5,'X5'!B61,'X6'!B61))))))))))="","",(IF($X$1=1,'X1'!B61,(IF($X$1=2,'X2'!B61,(IF($X$1=3,'X3'!B61,(IF($X$1=4,'X4'!B61,(IF($X$1=5,'X5'!B61,'X6'!B61))))))))))))</f>
        <v>#N/A</v>
      </c>
      <c r="C102" s="137" t="str">
        <f>IF(ISERROR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=TRUE," ",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)</f>
        <v xml:space="preserve"> </v>
      </c>
      <c r="D102" s="137" t="str">
        <f>IF(ISERROR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=TRUE," ",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)</f>
        <v xml:space="preserve"> </v>
      </c>
      <c r="E102" s="138" t="str">
        <f>IF(ISERROR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=TRUE," ",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)</f>
        <v xml:space="preserve"> </v>
      </c>
      <c r="F102" s="138" t="str">
        <f>IF(ISERROR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=TRUE," ",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)</f>
        <v xml:space="preserve"> </v>
      </c>
      <c r="G102" s="138" t="str">
        <f>IF(ISERROR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=TRUE," ",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)</f>
        <v xml:space="preserve"> </v>
      </c>
      <c r="H102" s="138" t="str">
        <f>IF(ISERROR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=TRUE," ",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)</f>
        <v xml:space="preserve"> </v>
      </c>
      <c r="I102" s="139" t="str">
        <f>IF(ISERROR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=TRUE," ",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)</f>
        <v xml:space="preserve"> </v>
      </c>
      <c r="J102" s="139" t="str">
        <f>IF(ISERROR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=TRUE," ",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)</f>
        <v xml:space="preserve"> </v>
      </c>
      <c r="K102" s="139" t="str">
        <f>IF(ISERROR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=TRUE," ",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)</f>
        <v xml:space="preserve"> </v>
      </c>
      <c r="L102" s="140" t="str">
        <f>IF(ISERROR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=TRUE," ",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)</f>
        <v xml:space="preserve"> </v>
      </c>
      <c r="M102" s="140" t="str">
        <f>IF(ISERROR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=TRUE," ",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)</f>
        <v xml:space="preserve"> </v>
      </c>
      <c r="N102" s="141" t="str">
        <f>IF(ISERROR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=TRUE," ",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)</f>
        <v xml:space="preserve"> </v>
      </c>
      <c r="O102" s="140" t="str">
        <f>IF(ISERROR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=TRUE," ",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)</f>
        <v xml:space="preserve"> </v>
      </c>
      <c r="P102" s="140" t="str">
        <f>IF(ISERROR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=TRUE," ",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)</f>
        <v xml:space="preserve"> </v>
      </c>
      <c r="Q102" s="141" t="str">
        <f>IF(ISERROR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=TRUE," ",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)</f>
        <v xml:space="preserve"> </v>
      </c>
      <c r="R102" s="141" t="str">
        <f>IF(ISERROR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=TRUE," ",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)</f>
        <v xml:space="preserve"> </v>
      </c>
      <c r="S102" s="141" t="str">
        <f>IF(ISERROR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=TRUE," ",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)</f>
        <v xml:space="preserve"> </v>
      </c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  <c r="BA102" s="128"/>
      <c r="BB102" s="128"/>
      <c r="BC102" s="128"/>
      <c r="BD102" s="128"/>
      <c r="BE102" s="128"/>
      <c r="BF102" s="128"/>
      <c r="BG102" s="128"/>
      <c r="BH102" s="128"/>
      <c r="BI102" s="128"/>
      <c r="BJ102" s="128"/>
      <c r="BK102" s="128"/>
      <c r="BL102" s="128"/>
      <c r="BM102" s="128"/>
      <c r="BN102" s="128"/>
      <c r="BO102" s="128"/>
    </row>
    <row r="103" spans="1:67" ht="14.1" customHeight="1" x14ac:dyDescent="0.2">
      <c r="A103" s="180" t="s">
        <v>1195</v>
      </c>
      <c r="B103" s="137" t="e">
        <f>IF($U$16=1,(VLOOKUP(A103,$AC$44:$AH$80,2,FALSE)),IF((IF($X$1=1,'X1'!B62,(IF($X$1=2,'X2'!B62,(IF($X$1=3,'X3'!B62,(IF($X$1=4,'X4'!B62,(IF($X$1=5,'X5'!B62,'X6'!B62))))))))))="","",(IF($X$1=1,'X1'!B62,(IF($X$1=2,'X2'!B62,(IF($X$1=3,'X3'!B62,(IF($X$1=4,'X4'!B62,(IF($X$1=5,'X5'!B62,'X6'!B62))))))))))))</f>
        <v>#N/A</v>
      </c>
      <c r="C103" s="137" t="str">
        <f>IF(ISERROR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=TRUE," ",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)</f>
        <v xml:space="preserve"> </v>
      </c>
      <c r="D103" s="137" t="str">
        <f>IF(ISERROR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=TRUE," ",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)</f>
        <v xml:space="preserve"> </v>
      </c>
      <c r="E103" s="138" t="str">
        <f>IF(ISERROR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=TRUE," ",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)</f>
        <v xml:space="preserve"> </v>
      </c>
      <c r="F103" s="138" t="str">
        <f>IF(ISERROR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=TRUE," ",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)</f>
        <v xml:space="preserve"> </v>
      </c>
      <c r="G103" s="138" t="str">
        <f>IF(ISERROR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=TRUE," ",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)</f>
        <v xml:space="preserve"> </v>
      </c>
      <c r="H103" s="138" t="str">
        <f>IF(ISERROR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=TRUE," ",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)</f>
        <v xml:space="preserve"> </v>
      </c>
      <c r="I103" s="139" t="str">
        <f>IF(ISERROR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=TRUE," ",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)</f>
        <v xml:space="preserve"> </v>
      </c>
      <c r="J103" s="139" t="str">
        <f>IF(ISERROR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=TRUE," ",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)</f>
        <v xml:space="preserve"> </v>
      </c>
      <c r="K103" s="139" t="str">
        <f>IF(ISERROR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=TRUE," ",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)</f>
        <v xml:space="preserve"> </v>
      </c>
      <c r="L103" s="140" t="str">
        <f>IF(ISERROR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=TRUE," ",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)</f>
        <v xml:space="preserve"> </v>
      </c>
      <c r="M103" s="140" t="str">
        <f>IF(ISERROR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=TRUE," ",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)</f>
        <v xml:space="preserve"> </v>
      </c>
      <c r="N103" s="141" t="str">
        <f>IF(ISERROR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=TRUE," ",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)</f>
        <v xml:space="preserve"> </v>
      </c>
      <c r="O103" s="140" t="str">
        <f>IF(ISERROR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=TRUE," ",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)</f>
        <v xml:space="preserve"> </v>
      </c>
      <c r="P103" s="140" t="str">
        <f>IF(ISERROR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=TRUE," ",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)</f>
        <v xml:space="preserve"> </v>
      </c>
      <c r="Q103" s="141" t="str">
        <f>IF(ISERROR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=TRUE," ",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)</f>
        <v xml:space="preserve"> </v>
      </c>
      <c r="R103" s="141" t="str">
        <f>IF(ISERROR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=TRUE," ",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)</f>
        <v xml:space="preserve"> </v>
      </c>
      <c r="S103" s="141" t="str">
        <f>IF(ISERROR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=TRUE," ",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)</f>
        <v xml:space="preserve"> </v>
      </c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  <c r="BA103" s="128"/>
      <c r="BB103" s="128"/>
      <c r="BC103" s="128"/>
      <c r="BD103" s="128"/>
      <c r="BE103" s="128"/>
      <c r="BF103" s="128"/>
      <c r="BG103" s="128"/>
      <c r="BH103" s="128"/>
      <c r="BI103" s="128"/>
      <c r="BJ103" s="128"/>
      <c r="BK103" s="128"/>
      <c r="BL103" s="128"/>
      <c r="BM103" s="128"/>
      <c r="BN103" s="128"/>
      <c r="BO103" s="128"/>
    </row>
    <row r="104" spans="1:67" ht="14.1" customHeight="1" x14ac:dyDescent="0.2">
      <c r="A104" s="180" t="s">
        <v>1195</v>
      </c>
      <c r="B104" s="137" t="e">
        <f>IF($U$16=1,(VLOOKUP(A104,$AC$44:$AH$80,2,FALSE)),IF((IF($X$1=1,'X1'!B63,(IF($X$1=2,'X2'!B63,(IF($X$1=3,'X3'!B63,(IF($X$1=4,'X4'!B63,(IF($X$1=5,'X5'!B63,'X6'!B63))))))))))="","",(IF($X$1=1,'X1'!B63,(IF($X$1=2,'X2'!B63,(IF($X$1=3,'X3'!B63,(IF($X$1=4,'X4'!B63,(IF($X$1=5,'X5'!B63,'X6'!B63))))))))))))</f>
        <v>#N/A</v>
      </c>
      <c r="C104" s="137" t="str">
        <f>IF(ISERROR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=TRUE," ",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)</f>
        <v xml:space="preserve"> </v>
      </c>
      <c r="D104" s="137" t="str">
        <f>IF(ISERROR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=TRUE," ",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)</f>
        <v xml:space="preserve"> </v>
      </c>
      <c r="E104" s="138" t="str">
        <f>IF(ISERROR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=TRUE," ",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)</f>
        <v xml:space="preserve"> </v>
      </c>
      <c r="F104" s="138" t="str">
        <f>IF(ISERROR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=TRUE," ",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)</f>
        <v xml:space="preserve"> </v>
      </c>
      <c r="G104" s="138" t="str">
        <f>IF(ISERROR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=TRUE," ",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)</f>
        <v xml:space="preserve"> </v>
      </c>
      <c r="H104" s="138" t="str">
        <f>IF(ISERROR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=TRUE," ",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)</f>
        <v xml:space="preserve"> </v>
      </c>
      <c r="I104" s="139" t="str">
        <f>IF(ISERROR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=TRUE," ",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)</f>
        <v xml:space="preserve"> </v>
      </c>
      <c r="J104" s="139" t="str">
        <f>IF(ISERROR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=TRUE," ",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)</f>
        <v xml:space="preserve"> </v>
      </c>
      <c r="K104" s="139" t="str">
        <f>IF(ISERROR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=TRUE," ",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)</f>
        <v xml:space="preserve"> </v>
      </c>
      <c r="L104" s="140" t="str">
        <f>IF(ISERROR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=TRUE," ",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)</f>
        <v xml:space="preserve"> </v>
      </c>
      <c r="M104" s="140" t="str">
        <f>IF(ISERROR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=TRUE," ",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)</f>
        <v xml:space="preserve"> </v>
      </c>
      <c r="N104" s="141" t="str">
        <f>IF(ISERROR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=TRUE," ",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)</f>
        <v xml:space="preserve"> </v>
      </c>
      <c r="O104" s="140" t="str">
        <f>IF(ISERROR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=TRUE," ",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)</f>
        <v xml:space="preserve"> </v>
      </c>
      <c r="P104" s="140" t="str">
        <f>IF(ISERROR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=TRUE," ",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)</f>
        <v xml:space="preserve"> </v>
      </c>
      <c r="Q104" s="141" t="str">
        <f>IF(ISERROR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=TRUE," ",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)</f>
        <v xml:space="preserve"> </v>
      </c>
      <c r="R104" s="141" t="str">
        <f>IF(ISERROR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=TRUE," ",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)</f>
        <v xml:space="preserve"> </v>
      </c>
      <c r="S104" s="141" t="str">
        <f>IF(ISERROR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=TRUE," ",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)</f>
        <v xml:space="preserve"> </v>
      </c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  <c r="BA104" s="128"/>
      <c r="BB104" s="128"/>
      <c r="BC104" s="128"/>
      <c r="BD104" s="128"/>
      <c r="BE104" s="128"/>
      <c r="BF104" s="128"/>
      <c r="BG104" s="128"/>
      <c r="BH104" s="128"/>
      <c r="BI104" s="128"/>
      <c r="BJ104" s="128"/>
      <c r="BK104" s="128"/>
      <c r="BL104" s="128"/>
      <c r="BM104" s="128"/>
      <c r="BN104" s="128"/>
      <c r="BO104" s="128"/>
    </row>
    <row r="105" spans="1:67" ht="14.1" customHeight="1" x14ac:dyDescent="0.2">
      <c r="A105" s="180" t="s">
        <v>1195</v>
      </c>
      <c r="B105" s="137" t="e">
        <f>IF($U$16=1,(VLOOKUP(A105,$AC$44:$AH$80,2,FALSE)),IF((IF($X$1=1,'X1'!B64,(IF($X$1=2,'X2'!B64,(IF($X$1=3,'X3'!B64,(IF($X$1=4,'X4'!B64,(IF($X$1=5,'X5'!B64,'X6'!B64))))))))))="","",(IF($X$1=1,'X1'!B64,(IF($X$1=2,'X2'!B64,(IF($X$1=3,'X3'!B64,(IF($X$1=4,'X4'!B64,(IF($X$1=5,'X5'!B64,'X6'!B64))))))))))))</f>
        <v>#N/A</v>
      </c>
      <c r="C105" s="137" t="str">
        <f>IF(ISERROR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=TRUE," ",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)</f>
        <v xml:space="preserve"> </v>
      </c>
      <c r="D105" s="137" t="str">
        <f>IF(ISERROR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=TRUE," ",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)</f>
        <v xml:space="preserve"> </v>
      </c>
      <c r="E105" s="138" t="str">
        <f>IF(ISERROR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=TRUE," ",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)</f>
        <v xml:space="preserve"> </v>
      </c>
      <c r="F105" s="138" t="str">
        <f>IF(ISERROR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=TRUE," ",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)</f>
        <v xml:space="preserve"> </v>
      </c>
      <c r="G105" s="138" t="str">
        <f>IF(ISERROR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=TRUE," ",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)</f>
        <v xml:space="preserve"> </v>
      </c>
      <c r="H105" s="138" t="str">
        <f>IF(ISERROR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=TRUE," ",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)</f>
        <v xml:space="preserve"> </v>
      </c>
      <c r="I105" s="139" t="str">
        <f>IF(ISERROR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=TRUE," ",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)</f>
        <v xml:space="preserve"> </v>
      </c>
      <c r="J105" s="139" t="str">
        <f>IF(ISERROR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=TRUE," ",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)</f>
        <v xml:space="preserve"> </v>
      </c>
      <c r="K105" s="139" t="str">
        <f>IF(ISERROR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=TRUE," ",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)</f>
        <v xml:space="preserve"> </v>
      </c>
      <c r="L105" s="140" t="str">
        <f>IF(ISERROR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=TRUE," ",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)</f>
        <v xml:space="preserve"> </v>
      </c>
      <c r="M105" s="140" t="str">
        <f>IF(ISERROR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=TRUE," ",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)</f>
        <v xml:space="preserve"> </v>
      </c>
      <c r="N105" s="141" t="str">
        <f>IF(ISERROR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=TRUE," ",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)</f>
        <v xml:space="preserve"> </v>
      </c>
      <c r="O105" s="140" t="str">
        <f>IF(ISERROR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=TRUE," ",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)</f>
        <v xml:space="preserve"> </v>
      </c>
      <c r="P105" s="140" t="str">
        <f>IF(ISERROR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=TRUE," ",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)</f>
        <v xml:space="preserve"> </v>
      </c>
      <c r="Q105" s="141" t="str">
        <f>IF(ISERROR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=TRUE," ",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)</f>
        <v xml:space="preserve"> </v>
      </c>
      <c r="R105" s="141" t="str">
        <f>IF(ISERROR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=TRUE," ",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)</f>
        <v xml:space="preserve"> </v>
      </c>
      <c r="S105" s="141" t="str">
        <f>IF(ISERROR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=TRUE," ",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)</f>
        <v xml:space="preserve"> </v>
      </c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  <c r="BA105" s="128"/>
      <c r="BB105" s="128"/>
      <c r="BC105" s="128"/>
      <c r="BD105" s="128"/>
      <c r="BE105" s="128"/>
      <c r="BF105" s="128"/>
      <c r="BG105" s="128"/>
      <c r="BH105" s="128"/>
      <c r="BI105" s="128"/>
      <c r="BJ105" s="128"/>
      <c r="BK105" s="128"/>
      <c r="BL105" s="128"/>
      <c r="BM105" s="128"/>
      <c r="BN105" s="128"/>
      <c r="BO105" s="128"/>
    </row>
    <row r="106" spans="1:67" ht="14.1" customHeight="1" x14ac:dyDescent="0.2">
      <c r="A106" s="180" t="s">
        <v>1195</v>
      </c>
      <c r="B106" s="137" t="e">
        <f>IF($U$16=1,(VLOOKUP(A106,$AC$44:$AH$80,2,FALSE)),IF((IF($X$1=1,'X1'!B65,(IF($X$1=2,'X2'!B65,(IF($X$1=3,'X3'!B65,(IF($X$1=4,'X4'!B65,(IF($X$1=5,'X5'!B65,'X6'!B65))))))))))="","",(IF($X$1=1,'X1'!B65,(IF($X$1=2,'X2'!B65,(IF($X$1=3,'X3'!B65,(IF($X$1=4,'X4'!B65,(IF($X$1=5,'X5'!B65,'X6'!B65))))))))))))</f>
        <v>#N/A</v>
      </c>
      <c r="C106" s="137" t="str">
        <f>IF(ISERROR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=TRUE," ",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)</f>
        <v xml:space="preserve"> </v>
      </c>
      <c r="D106" s="137" t="str">
        <f>IF(ISERROR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=TRUE," ",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)</f>
        <v xml:space="preserve"> </v>
      </c>
      <c r="E106" s="138" t="str">
        <f>IF(ISERROR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=TRUE," ",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)</f>
        <v xml:space="preserve"> </v>
      </c>
      <c r="F106" s="138" t="str">
        <f>IF(ISERROR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=TRUE," ",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)</f>
        <v xml:space="preserve"> </v>
      </c>
      <c r="G106" s="138" t="str">
        <f>IF(ISERROR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=TRUE," ",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)</f>
        <v xml:space="preserve"> </v>
      </c>
      <c r="H106" s="138" t="str">
        <f>IF(ISERROR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=TRUE," ",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)</f>
        <v xml:space="preserve"> </v>
      </c>
      <c r="I106" s="139" t="str">
        <f>IF(ISERROR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=TRUE," ",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)</f>
        <v xml:space="preserve"> </v>
      </c>
      <c r="J106" s="139" t="str">
        <f>IF(ISERROR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=TRUE," ",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)</f>
        <v xml:space="preserve"> </v>
      </c>
      <c r="K106" s="139" t="str">
        <f>IF(ISERROR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=TRUE," ",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)</f>
        <v xml:space="preserve"> </v>
      </c>
      <c r="L106" s="140" t="str">
        <f>IF(ISERROR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=TRUE," ",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)</f>
        <v xml:space="preserve"> </v>
      </c>
      <c r="M106" s="140" t="str">
        <f>IF(ISERROR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=TRUE," ",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)</f>
        <v xml:space="preserve"> </v>
      </c>
      <c r="N106" s="141" t="str">
        <f>IF(ISERROR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=TRUE," ",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)</f>
        <v xml:space="preserve"> </v>
      </c>
      <c r="O106" s="140" t="str">
        <f>IF(ISERROR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=TRUE," ",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)</f>
        <v xml:space="preserve"> </v>
      </c>
      <c r="P106" s="140" t="str">
        <f>IF(ISERROR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=TRUE," ",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)</f>
        <v xml:space="preserve"> </v>
      </c>
      <c r="Q106" s="141" t="str">
        <f>IF(ISERROR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=TRUE," ",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)</f>
        <v xml:space="preserve"> </v>
      </c>
      <c r="R106" s="141" t="str">
        <f>IF(ISERROR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=TRUE," ",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)</f>
        <v xml:space="preserve"> </v>
      </c>
      <c r="S106" s="141" t="str">
        <f>IF(ISERROR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=TRUE," ",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)</f>
        <v xml:space="preserve"> </v>
      </c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  <c r="BA106" s="128"/>
      <c r="BB106" s="128"/>
      <c r="BC106" s="128"/>
      <c r="BD106" s="128"/>
      <c r="BE106" s="128"/>
      <c r="BF106" s="128"/>
      <c r="BG106" s="128"/>
      <c r="BH106" s="128"/>
      <c r="BI106" s="128"/>
      <c r="BJ106" s="128"/>
      <c r="BK106" s="128"/>
      <c r="BL106" s="128"/>
      <c r="BM106" s="128"/>
      <c r="BN106" s="128"/>
      <c r="BO106" s="128"/>
    </row>
    <row r="107" spans="1:67" ht="14.1" customHeight="1" x14ac:dyDescent="0.2">
      <c r="A107" s="180" t="s">
        <v>1195</v>
      </c>
      <c r="B107" s="137" t="e">
        <f>IF($U$16=1,(VLOOKUP(A107,$AC$44:$AH$80,2,FALSE)),IF((IF($X$1=1,'X1'!B66,(IF($X$1=2,'X2'!B66,(IF($X$1=3,'X3'!B66,(IF($X$1=4,'X4'!B66,(IF($X$1=5,'X5'!B66,'X6'!B66))))))))))="","",(IF($X$1=1,'X1'!B66,(IF($X$1=2,'X2'!B66,(IF($X$1=3,'X3'!B66,(IF($X$1=4,'X4'!B66,(IF($X$1=5,'X5'!B66,'X6'!B66))))))))))))</f>
        <v>#N/A</v>
      </c>
      <c r="C107" s="137" t="str">
        <f>IF(ISERROR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=TRUE," ",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)</f>
        <v xml:space="preserve"> </v>
      </c>
      <c r="D107" s="137" t="str">
        <f>IF(ISERROR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=TRUE," ",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)</f>
        <v xml:space="preserve"> </v>
      </c>
      <c r="E107" s="138" t="str">
        <f>IF(ISERROR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=TRUE," ",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)</f>
        <v xml:space="preserve"> </v>
      </c>
      <c r="F107" s="138" t="str">
        <f>IF(ISERROR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=TRUE," ",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)</f>
        <v xml:space="preserve"> </v>
      </c>
      <c r="G107" s="138" t="str">
        <f>IF(ISERROR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=TRUE," ",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)</f>
        <v xml:space="preserve"> </v>
      </c>
      <c r="H107" s="138" t="str">
        <f>IF(ISERROR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=TRUE," ",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)</f>
        <v xml:space="preserve"> </v>
      </c>
      <c r="I107" s="139" t="str">
        <f>IF(ISERROR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=TRUE," ",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)</f>
        <v xml:space="preserve"> </v>
      </c>
      <c r="J107" s="139" t="str">
        <f>IF(ISERROR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=TRUE," ",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)</f>
        <v xml:space="preserve"> </v>
      </c>
      <c r="K107" s="139" t="str">
        <f>IF(ISERROR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=TRUE," ",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)</f>
        <v xml:space="preserve"> </v>
      </c>
      <c r="L107" s="140" t="str">
        <f>IF(ISERROR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=TRUE," ",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)</f>
        <v xml:space="preserve"> </v>
      </c>
      <c r="M107" s="140" t="str">
        <f>IF(ISERROR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=TRUE," ",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)</f>
        <v xml:space="preserve"> </v>
      </c>
      <c r="N107" s="141" t="str">
        <f>IF(ISERROR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=TRUE," ",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)</f>
        <v xml:space="preserve"> </v>
      </c>
      <c r="O107" s="140" t="str">
        <f>IF(ISERROR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=TRUE," ",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)</f>
        <v xml:space="preserve"> </v>
      </c>
      <c r="P107" s="140" t="str">
        <f>IF(ISERROR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=TRUE," ",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)</f>
        <v xml:space="preserve"> </v>
      </c>
      <c r="Q107" s="141" t="str">
        <f>IF(ISERROR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=TRUE," ",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)</f>
        <v xml:space="preserve"> </v>
      </c>
      <c r="R107" s="141" t="str">
        <f>IF(ISERROR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=TRUE," ",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)</f>
        <v xml:space="preserve"> </v>
      </c>
      <c r="S107" s="141" t="str">
        <f>IF(ISERROR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=TRUE," ",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)</f>
        <v xml:space="preserve"> </v>
      </c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  <c r="BA107" s="128"/>
      <c r="BB107" s="128"/>
      <c r="BC107" s="128"/>
      <c r="BD107" s="128"/>
      <c r="BE107" s="128"/>
      <c r="BF107" s="128"/>
      <c r="BG107" s="128"/>
      <c r="BH107" s="128"/>
      <c r="BI107" s="128"/>
      <c r="BJ107" s="128"/>
      <c r="BK107" s="128"/>
      <c r="BL107" s="128"/>
      <c r="BM107" s="128"/>
      <c r="BN107" s="128"/>
      <c r="BO107" s="128"/>
    </row>
    <row r="108" spans="1:67" ht="14.1" customHeight="1" x14ac:dyDescent="0.2">
      <c r="A108" s="180" t="s">
        <v>1195</v>
      </c>
      <c r="B108" s="137" t="e">
        <f>IF($U$16=1,(VLOOKUP(A108,$AC$44:$AH$80,2,FALSE)),IF((IF($X$1=1,'X1'!B67,(IF($X$1=2,'X2'!B67,(IF($X$1=3,'X3'!B67,(IF($X$1=4,'X4'!B67,(IF($X$1=5,'X5'!B67,'X6'!B67))))))))))="","",(IF($X$1=1,'X1'!B67,(IF($X$1=2,'X2'!B67,(IF($X$1=3,'X3'!B67,(IF($X$1=4,'X4'!B67,(IF($X$1=5,'X5'!B67,'X6'!B67))))))))))))</f>
        <v>#N/A</v>
      </c>
      <c r="C108" s="137" t="str">
        <f>IF(ISERROR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=TRUE," ",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)</f>
        <v xml:space="preserve"> </v>
      </c>
      <c r="D108" s="137" t="str">
        <f>IF(ISERROR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=TRUE," ",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)</f>
        <v xml:space="preserve"> </v>
      </c>
      <c r="E108" s="138" t="str">
        <f>IF(ISERROR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=TRUE," ",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)</f>
        <v xml:space="preserve"> </v>
      </c>
      <c r="F108" s="138" t="str">
        <f>IF(ISERROR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=TRUE," ",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)</f>
        <v xml:space="preserve"> </v>
      </c>
      <c r="G108" s="138" t="str">
        <f>IF(ISERROR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=TRUE," ",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)</f>
        <v xml:space="preserve"> </v>
      </c>
      <c r="H108" s="138" t="str">
        <f>IF(ISERROR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=TRUE," ",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)</f>
        <v xml:space="preserve"> </v>
      </c>
      <c r="I108" s="139" t="str">
        <f>IF(ISERROR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=TRUE," ",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)</f>
        <v xml:space="preserve"> </v>
      </c>
      <c r="J108" s="139" t="str">
        <f>IF(ISERROR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=TRUE," ",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)</f>
        <v xml:space="preserve"> </v>
      </c>
      <c r="K108" s="139" t="str">
        <f>IF(ISERROR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=TRUE," ",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)</f>
        <v xml:space="preserve"> </v>
      </c>
      <c r="L108" s="140" t="str">
        <f>IF(ISERROR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=TRUE," ",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)</f>
        <v xml:space="preserve"> </v>
      </c>
      <c r="M108" s="140" t="str">
        <f>IF(ISERROR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=TRUE," ",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)</f>
        <v xml:space="preserve"> </v>
      </c>
      <c r="N108" s="141" t="str">
        <f>IF(ISERROR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=TRUE," ",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)</f>
        <v xml:space="preserve"> </v>
      </c>
      <c r="O108" s="140" t="str">
        <f>IF(ISERROR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=TRUE," ",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)</f>
        <v xml:space="preserve"> </v>
      </c>
      <c r="P108" s="140" t="str">
        <f>IF(ISERROR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=TRUE," ",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)</f>
        <v xml:space="preserve"> </v>
      </c>
      <c r="Q108" s="141" t="str">
        <f>IF(ISERROR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=TRUE," ",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)</f>
        <v xml:space="preserve"> </v>
      </c>
      <c r="R108" s="141" t="str">
        <f>IF(ISERROR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=TRUE," ",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)</f>
        <v xml:space="preserve"> </v>
      </c>
      <c r="S108" s="141" t="str">
        <f>IF(ISERROR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=TRUE," ",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)</f>
        <v xml:space="preserve"> </v>
      </c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  <c r="BA108" s="128"/>
      <c r="BB108" s="128"/>
      <c r="BC108" s="128"/>
      <c r="BD108" s="128"/>
      <c r="BE108" s="128"/>
      <c r="BF108" s="128"/>
      <c r="BG108" s="128"/>
      <c r="BH108" s="128"/>
      <c r="BI108" s="128"/>
      <c r="BJ108" s="128"/>
      <c r="BK108" s="128"/>
      <c r="BL108" s="128"/>
      <c r="BM108" s="128"/>
      <c r="BN108" s="128"/>
      <c r="BO108" s="128"/>
    </row>
    <row r="109" spans="1:67" ht="14.1" customHeight="1" x14ac:dyDescent="0.2">
      <c r="A109" s="180" t="s">
        <v>1195</v>
      </c>
      <c r="B109" s="137" t="e">
        <f>IF($U$16=1,(VLOOKUP(A109,$AC$44:$AH$80,2,FALSE)),IF((IF($X$1=1,'X1'!B68,(IF($X$1=2,'X2'!B68,(IF($X$1=3,'X3'!B68,(IF($X$1=4,'X4'!B68,(IF($X$1=5,'X5'!B68,'X6'!B68))))))))))="","",(IF($X$1=1,'X1'!B68,(IF($X$1=2,'X2'!B68,(IF($X$1=3,'X3'!B68,(IF($X$1=4,'X4'!B68,(IF($X$1=5,'X5'!B68,'X6'!B68))))))))))))</f>
        <v>#N/A</v>
      </c>
      <c r="C109" s="137" t="str">
        <f>IF(ISERROR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=TRUE," ",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)</f>
        <v xml:space="preserve"> </v>
      </c>
      <c r="D109" s="137" t="str">
        <f>IF(ISERROR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=TRUE," ",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)</f>
        <v xml:space="preserve"> </v>
      </c>
      <c r="E109" s="138" t="str">
        <f>IF(ISERROR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=TRUE," ",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)</f>
        <v xml:space="preserve"> </v>
      </c>
      <c r="F109" s="138" t="str">
        <f>IF(ISERROR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=TRUE," ",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)</f>
        <v xml:space="preserve"> </v>
      </c>
      <c r="G109" s="138" t="str">
        <f>IF(ISERROR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=TRUE," ",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)</f>
        <v xml:space="preserve"> </v>
      </c>
      <c r="H109" s="138" t="str">
        <f>IF(ISERROR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=TRUE," ",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)</f>
        <v xml:space="preserve"> </v>
      </c>
      <c r="I109" s="139" t="str">
        <f>IF(ISERROR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=TRUE," ",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)</f>
        <v xml:space="preserve"> </v>
      </c>
      <c r="J109" s="139" t="str">
        <f>IF(ISERROR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=TRUE," ",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)</f>
        <v xml:space="preserve"> </v>
      </c>
      <c r="K109" s="139" t="str">
        <f>IF(ISERROR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=TRUE," ",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)</f>
        <v xml:space="preserve"> </v>
      </c>
      <c r="L109" s="140" t="str">
        <f>IF(ISERROR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=TRUE," ",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)</f>
        <v xml:space="preserve"> </v>
      </c>
      <c r="M109" s="140" t="str">
        <f>IF(ISERROR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=TRUE," ",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)</f>
        <v xml:space="preserve"> </v>
      </c>
      <c r="N109" s="141" t="str">
        <f>IF(ISERROR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=TRUE," ",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)</f>
        <v xml:space="preserve"> </v>
      </c>
      <c r="O109" s="140" t="str">
        <f>IF(ISERROR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=TRUE," ",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)</f>
        <v xml:space="preserve"> </v>
      </c>
      <c r="P109" s="140" t="str">
        <f>IF(ISERROR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=TRUE," ",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)</f>
        <v xml:space="preserve"> </v>
      </c>
      <c r="Q109" s="141" t="str">
        <f>IF(ISERROR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=TRUE," ",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)</f>
        <v xml:space="preserve"> </v>
      </c>
      <c r="R109" s="141" t="str">
        <f>IF(ISERROR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=TRUE," ",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)</f>
        <v xml:space="preserve"> </v>
      </c>
      <c r="S109" s="141" t="str">
        <f>IF(ISERROR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=TRUE," ",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)</f>
        <v xml:space="preserve"> </v>
      </c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  <c r="BA109" s="128"/>
      <c r="BB109" s="128"/>
      <c r="BC109" s="128"/>
      <c r="BD109" s="128"/>
      <c r="BE109" s="128"/>
      <c r="BF109" s="128"/>
      <c r="BG109" s="128"/>
      <c r="BH109" s="128"/>
      <c r="BI109" s="128"/>
      <c r="BJ109" s="128"/>
      <c r="BK109" s="128"/>
      <c r="BL109" s="128"/>
      <c r="BM109" s="128"/>
      <c r="BN109" s="128"/>
      <c r="BO109" s="128"/>
    </row>
    <row r="110" spans="1:67" ht="14.1" customHeight="1" x14ac:dyDescent="0.2">
      <c r="A110" s="180" t="s">
        <v>1195</v>
      </c>
      <c r="B110" s="137" t="e">
        <f>IF($U$16=1,(VLOOKUP(A110,$AC$44:$AH$80,2,FALSE)),IF((IF($X$1=1,'X1'!B69,(IF($X$1=2,'X2'!B69,(IF($X$1=3,'X3'!B69,(IF($X$1=4,'X4'!B69,(IF($X$1=5,'X5'!B69,'X6'!B69))))))))))="","",(IF($X$1=1,'X1'!B69,(IF($X$1=2,'X2'!B69,(IF($X$1=3,'X3'!B69,(IF($X$1=4,'X4'!B69,(IF($X$1=5,'X5'!B69,'X6'!B69))))))))))))</f>
        <v>#N/A</v>
      </c>
      <c r="C110" s="137" t="str">
        <f>IF(ISERROR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=TRUE," ",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)</f>
        <v xml:space="preserve"> </v>
      </c>
      <c r="D110" s="137" t="str">
        <f>IF(ISERROR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=TRUE," ",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)</f>
        <v xml:space="preserve"> </v>
      </c>
      <c r="E110" s="138" t="str">
        <f>IF(ISERROR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=TRUE," ",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)</f>
        <v xml:space="preserve"> </v>
      </c>
      <c r="F110" s="138" t="str">
        <f>IF(ISERROR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=TRUE," ",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)</f>
        <v xml:space="preserve"> </v>
      </c>
      <c r="G110" s="138" t="str">
        <f>IF(ISERROR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=TRUE," ",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)</f>
        <v xml:space="preserve"> </v>
      </c>
      <c r="H110" s="138" t="str">
        <f>IF(ISERROR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=TRUE," ",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)</f>
        <v xml:space="preserve"> </v>
      </c>
      <c r="I110" s="139" t="str">
        <f>IF(ISERROR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=TRUE," ",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)</f>
        <v xml:space="preserve"> </v>
      </c>
      <c r="J110" s="139" t="str">
        <f>IF(ISERROR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=TRUE," ",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)</f>
        <v xml:space="preserve"> </v>
      </c>
      <c r="K110" s="139" t="str">
        <f>IF(ISERROR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=TRUE," ",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)</f>
        <v xml:space="preserve"> </v>
      </c>
      <c r="L110" s="140" t="str">
        <f>IF(ISERROR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=TRUE," ",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)</f>
        <v xml:space="preserve"> </v>
      </c>
      <c r="M110" s="140" t="str">
        <f>IF(ISERROR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=TRUE," ",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)</f>
        <v xml:space="preserve"> </v>
      </c>
      <c r="N110" s="141" t="str">
        <f>IF(ISERROR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=TRUE," ",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)</f>
        <v xml:space="preserve"> </v>
      </c>
      <c r="O110" s="140" t="str">
        <f>IF(ISERROR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=TRUE," ",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)</f>
        <v xml:space="preserve"> </v>
      </c>
      <c r="P110" s="140" t="str">
        <f>IF(ISERROR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=TRUE," ",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)</f>
        <v xml:space="preserve"> </v>
      </c>
      <c r="Q110" s="141" t="str">
        <f>IF(ISERROR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=TRUE," ",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)</f>
        <v xml:space="preserve"> </v>
      </c>
      <c r="R110" s="141" t="str">
        <f>IF(ISERROR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=TRUE," ",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)</f>
        <v xml:space="preserve"> </v>
      </c>
      <c r="S110" s="141" t="str">
        <f>IF(ISERROR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=TRUE," ",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)</f>
        <v xml:space="preserve"> </v>
      </c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  <c r="BA110" s="128"/>
      <c r="BB110" s="128"/>
      <c r="BC110" s="128"/>
      <c r="BD110" s="128"/>
      <c r="BE110" s="128"/>
      <c r="BF110" s="128"/>
      <c r="BG110" s="128"/>
      <c r="BH110" s="128"/>
      <c r="BI110" s="128"/>
      <c r="BJ110" s="128"/>
      <c r="BK110" s="128"/>
      <c r="BL110" s="128"/>
      <c r="BM110" s="128"/>
      <c r="BN110" s="128"/>
      <c r="BO110" s="128"/>
    </row>
    <row r="111" spans="1:67" ht="14.1" customHeight="1" x14ac:dyDescent="0.2">
      <c r="A111" s="180" t="s">
        <v>1195</v>
      </c>
      <c r="B111" s="137" t="e">
        <f>IF($U$16=1,(VLOOKUP(A111,$AC$44:$AH$80,2,FALSE)),IF((IF($X$1=1,'X1'!B70,(IF($X$1=2,'X2'!B70,(IF($X$1=3,'X3'!B70,(IF($X$1=4,'X4'!B70,(IF($X$1=5,'X5'!B70,'X6'!B70))))))))))="","",(IF($X$1=1,'X1'!B70,(IF($X$1=2,'X2'!B70,(IF($X$1=3,'X3'!B70,(IF($X$1=4,'X4'!B70,(IF($X$1=5,'X5'!B70,'X6'!B70))))))))))))</f>
        <v>#N/A</v>
      </c>
      <c r="C111" s="137" t="str">
        <f>IF(ISERROR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=TRUE," ",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)</f>
        <v xml:space="preserve"> </v>
      </c>
      <c r="D111" s="137" t="str">
        <f>IF(ISERROR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=TRUE," ",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)</f>
        <v xml:space="preserve"> </v>
      </c>
      <c r="E111" s="138" t="str">
        <f>IF(ISERROR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=TRUE," ",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)</f>
        <v xml:space="preserve"> </v>
      </c>
      <c r="F111" s="138" t="str">
        <f>IF(ISERROR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=TRUE," ",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)</f>
        <v xml:space="preserve"> </v>
      </c>
      <c r="G111" s="138" t="str">
        <f>IF(ISERROR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=TRUE," ",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)</f>
        <v xml:space="preserve"> </v>
      </c>
      <c r="H111" s="138" t="str">
        <f>IF(ISERROR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=TRUE," ",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)</f>
        <v xml:space="preserve"> </v>
      </c>
      <c r="I111" s="139" t="str">
        <f>IF(ISERROR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=TRUE," ",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)</f>
        <v xml:space="preserve"> </v>
      </c>
      <c r="J111" s="139" t="str">
        <f>IF(ISERROR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=TRUE," ",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)</f>
        <v xml:space="preserve"> </v>
      </c>
      <c r="K111" s="139" t="str">
        <f>IF(ISERROR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=TRUE," ",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)</f>
        <v xml:space="preserve"> </v>
      </c>
      <c r="L111" s="140" t="str">
        <f>IF(ISERROR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=TRUE," ",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)</f>
        <v xml:space="preserve"> </v>
      </c>
      <c r="M111" s="140" t="str">
        <f>IF(ISERROR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=TRUE," ",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)</f>
        <v xml:space="preserve"> </v>
      </c>
      <c r="N111" s="141" t="str">
        <f>IF(ISERROR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=TRUE," ",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)</f>
        <v xml:space="preserve"> </v>
      </c>
      <c r="O111" s="140" t="str">
        <f>IF(ISERROR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=TRUE," ",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)</f>
        <v xml:space="preserve"> </v>
      </c>
      <c r="P111" s="140" t="str">
        <f>IF(ISERROR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=TRUE," ",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)</f>
        <v xml:space="preserve"> </v>
      </c>
      <c r="Q111" s="141" t="str">
        <f>IF(ISERROR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=TRUE," ",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)</f>
        <v xml:space="preserve"> </v>
      </c>
      <c r="R111" s="141" t="str">
        <f>IF(ISERROR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=TRUE," ",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)</f>
        <v xml:space="preserve"> </v>
      </c>
      <c r="S111" s="141" t="str">
        <f>IF(ISERROR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=TRUE," ",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)</f>
        <v xml:space="preserve"> </v>
      </c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  <c r="BA111" s="128"/>
      <c r="BB111" s="128"/>
      <c r="BC111" s="128"/>
      <c r="BD111" s="128"/>
      <c r="BE111" s="128"/>
      <c r="BF111" s="128"/>
      <c r="BG111" s="128"/>
      <c r="BH111" s="128"/>
      <c r="BI111" s="128"/>
      <c r="BJ111" s="128"/>
      <c r="BK111" s="128"/>
      <c r="BL111" s="128"/>
      <c r="BM111" s="128"/>
      <c r="BN111" s="128"/>
      <c r="BO111" s="128"/>
    </row>
    <row r="112" spans="1:67" ht="14.1" customHeight="1" x14ac:dyDescent="0.2">
      <c r="A112" s="180" t="s">
        <v>1195</v>
      </c>
      <c r="B112" s="137" t="e">
        <f>IF($U$16=1,(VLOOKUP(A112,$AC$44:$AH$80,2,FALSE)),IF((IF($X$1=1,'X1'!B71,(IF($X$1=2,'X2'!B71,(IF($X$1=3,'X3'!B71,(IF($X$1=4,'X4'!B71,(IF($X$1=5,'X5'!B71,'X6'!B71))))))))))="","",(IF($X$1=1,'X1'!B71,(IF($X$1=2,'X2'!B71,(IF($X$1=3,'X3'!B71,(IF($X$1=4,'X4'!B71,(IF($X$1=5,'X5'!B71,'X6'!B71))))))))))))</f>
        <v>#N/A</v>
      </c>
      <c r="C112" s="137" t="str">
        <f>IF(ISERROR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=TRUE," ",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)</f>
        <v xml:space="preserve"> </v>
      </c>
      <c r="D112" s="137" t="str">
        <f>IF(ISERROR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=TRUE," ",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)</f>
        <v xml:space="preserve"> </v>
      </c>
      <c r="E112" s="138" t="str">
        <f>IF(ISERROR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=TRUE," ",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)</f>
        <v xml:space="preserve"> </v>
      </c>
      <c r="F112" s="138" t="str">
        <f>IF(ISERROR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=TRUE," ",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)</f>
        <v xml:space="preserve"> </v>
      </c>
      <c r="G112" s="138" t="str">
        <f>IF(ISERROR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=TRUE," ",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)</f>
        <v xml:space="preserve"> </v>
      </c>
      <c r="H112" s="138" t="str">
        <f>IF(ISERROR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=TRUE," ",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)</f>
        <v xml:space="preserve"> </v>
      </c>
      <c r="I112" s="139" t="str">
        <f>IF(ISERROR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=TRUE," ",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)</f>
        <v xml:space="preserve"> </v>
      </c>
      <c r="J112" s="139" t="str">
        <f>IF(ISERROR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=TRUE," ",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)</f>
        <v xml:space="preserve"> </v>
      </c>
      <c r="K112" s="139" t="str">
        <f>IF(ISERROR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=TRUE," ",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)</f>
        <v xml:space="preserve"> </v>
      </c>
      <c r="L112" s="140" t="str">
        <f>IF(ISERROR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=TRUE," ",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)</f>
        <v xml:space="preserve"> </v>
      </c>
      <c r="M112" s="140" t="str">
        <f>IF(ISERROR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=TRUE," ",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)</f>
        <v xml:space="preserve"> </v>
      </c>
      <c r="N112" s="141" t="str">
        <f>IF(ISERROR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=TRUE," ",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)</f>
        <v xml:space="preserve"> </v>
      </c>
      <c r="O112" s="140" t="str">
        <f>IF(ISERROR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=TRUE," ",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)</f>
        <v xml:space="preserve"> </v>
      </c>
      <c r="P112" s="140" t="str">
        <f>IF(ISERROR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=TRUE," ",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)</f>
        <v xml:space="preserve"> </v>
      </c>
      <c r="Q112" s="141" t="str">
        <f>IF(ISERROR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=TRUE," ",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)</f>
        <v xml:space="preserve"> </v>
      </c>
      <c r="R112" s="141" t="str">
        <f>IF(ISERROR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=TRUE," ",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)</f>
        <v xml:space="preserve"> </v>
      </c>
      <c r="S112" s="141" t="str">
        <f>IF(ISERROR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=TRUE," ",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)</f>
        <v xml:space="preserve"> </v>
      </c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128"/>
      <c r="BN112" s="128"/>
      <c r="BO112" s="128"/>
    </row>
    <row r="113" spans="1:67" ht="14.1" customHeight="1" x14ac:dyDescent="0.2">
      <c r="A113" s="180" t="s">
        <v>1195</v>
      </c>
      <c r="B113" s="137" t="e">
        <f>IF($U$16=1,(VLOOKUP(A113,$AC$44:$AH$80,2,FALSE)),IF((IF($X$1=1,'X1'!B72,(IF($X$1=2,'X2'!B72,(IF($X$1=3,'X3'!B72,(IF($X$1=4,'X4'!B72,(IF($X$1=5,'X5'!B72,'X6'!B72))))))))))="","",(IF($X$1=1,'X1'!B72,(IF($X$1=2,'X2'!B72,(IF($X$1=3,'X3'!B72,(IF($X$1=4,'X4'!B72,(IF($X$1=5,'X5'!B72,'X6'!B72))))))))))))</f>
        <v>#N/A</v>
      </c>
      <c r="C113" s="137" t="str">
        <f>IF(ISERROR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=TRUE," ",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)</f>
        <v xml:space="preserve"> </v>
      </c>
      <c r="D113" s="137" t="str">
        <f>IF(ISERROR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=TRUE," ",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)</f>
        <v xml:space="preserve"> </v>
      </c>
      <c r="E113" s="138" t="str">
        <f>IF(ISERROR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=TRUE," ",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)</f>
        <v xml:space="preserve"> </v>
      </c>
      <c r="F113" s="138" t="str">
        <f>IF(ISERROR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=TRUE," ",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)</f>
        <v xml:space="preserve"> </v>
      </c>
      <c r="G113" s="138" t="str">
        <f>IF(ISERROR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=TRUE," ",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)</f>
        <v xml:space="preserve"> </v>
      </c>
      <c r="H113" s="138" t="str">
        <f>IF(ISERROR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=TRUE," ",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)</f>
        <v xml:space="preserve"> </v>
      </c>
      <c r="I113" s="139" t="str">
        <f>IF(ISERROR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=TRUE," ",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)</f>
        <v xml:space="preserve"> </v>
      </c>
      <c r="J113" s="139" t="str">
        <f>IF(ISERROR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=TRUE," ",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)</f>
        <v xml:space="preserve"> </v>
      </c>
      <c r="K113" s="139" t="str">
        <f>IF(ISERROR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=TRUE," ",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)</f>
        <v xml:space="preserve"> </v>
      </c>
      <c r="L113" s="140" t="str">
        <f>IF(ISERROR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=TRUE," ",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)</f>
        <v xml:space="preserve"> </v>
      </c>
      <c r="M113" s="140" t="str">
        <f>IF(ISERROR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=TRUE," ",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)</f>
        <v xml:space="preserve"> </v>
      </c>
      <c r="N113" s="141" t="str">
        <f>IF(ISERROR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=TRUE," ",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)</f>
        <v xml:space="preserve"> </v>
      </c>
      <c r="O113" s="140" t="str">
        <f>IF(ISERROR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=TRUE," ",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)</f>
        <v xml:space="preserve"> </v>
      </c>
      <c r="P113" s="140" t="str">
        <f>IF(ISERROR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=TRUE," ",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)</f>
        <v xml:space="preserve"> </v>
      </c>
      <c r="Q113" s="141" t="str">
        <f>IF(ISERROR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=TRUE," ",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)</f>
        <v xml:space="preserve"> </v>
      </c>
      <c r="R113" s="141" t="str">
        <f>IF(ISERROR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=TRUE," ",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)</f>
        <v xml:space="preserve"> </v>
      </c>
      <c r="S113" s="141" t="str">
        <f>IF(ISERROR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=TRUE," ",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)</f>
        <v xml:space="preserve"> </v>
      </c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  <c r="BA113" s="128"/>
      <c r="BB113" s="128"/>
      <c r="BC113" s="128"/>
      <c r="BD113" s="128"/>
      <c r="BE113" s="128"/>
      <c r="BF113" s="128"/>
      <c r="BG113" s="128"/>
      <c r="BH113" s="128"/>
      <c r="BI113" s="128"/>
      <c r="BJ113" s="128"/>
      <c r="BK113" s="128"/>
      <c r="BL113" s="128"/>
      <c r="BM113" s="128"/>
      <c r="BN113" s="128"/>
      <c r="BO113" s="128"/>
    </row>
    <row r="114" spans="1:67" ht="14.1" customHeight="1" x14ac:dyDescent="0.2">
      <c r="A114" s="180" t="s">
        <v>1195</v>
      </c>
      <c r="B114" s="137" t="e">
        <f>IF($U$16=1,(VLOOKUP(A114,$AC$44:$AH$80,2,FALSE)),IF((IF($X$1=1,'X1'!B73,(IF($X$1=2,'X2'!B73,(IF($X$1=3,'X3'!B73,(IF($X$1=4,'X4'!B73,(IF($X$1=5,'X5'!B73,'X6'!B73))))))))))="","",(IF($X$1=1,'X1'!B73,(IF($X$1=2,'X2'!B73,(IF($X$1=3,'X3'!B73,(IF($X$1=4,'X4'!B73,(IF($X$1=5,'X5'!B73,'X6'!B73))))))))))))</f>
        <v>#N/A</v>
      </c>
      <c r="C114" s="137" t="str">
        <f>IF(ISERROR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=TRUE," ",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)</f>
        <v xml:space="preserve"> </v>
      </c>
      <c r="D114" s="137" t="str">
        <f>IF(ISERROR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=TRUE," ",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)</f>
        <v xml:space="preserve"> </v>
      </c>
      <c r="E114" s="138" t="str">
        <f>IF(ISERROR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=TRUE," ",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)</f>
        <v xml:space="preserve"> </v>
      </c>
      <c r="F114" s="138" t="str">
        <f>IF(ISERROR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=TRUE," ",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)</f>
        <v xml:space="preserve"> </v>
      </c>
      <c r="G114" s="138" t="str">
        <f>IF(ISERROR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=TRUE," ",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)</f>
        <v xml:space="preserve"> </v>
      </c>
      <c r="H114" s="138" t="str">
        <f>IF(ISERROR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=TRUE," ",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)</f>
        <v xml:space="preserve"> </v>
      </c>
      <c r="I114" s="139" t="str">
        <f>IF(ISERROR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=TRUE," ",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)</f>
        <v xml:space="preserve"> </v>
      </c>
      <c r="J114" s="139" t="str">
        <f>IF(ISERROR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=TRUE," ",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)</f>
        <v xml:space="preserve"> </v>
      </c>
      <c r="K114" s="139" t="str">
        <f>IF(ISERROR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=TRUE," ",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)</f>
        <v xml:space="preserve"> </v>
      </c>
      <c r="L114" s="140" t="str">
        <f>IF(ISERROR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=TRUE," ",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)</f>
        <v xml:space="preserve"> </v>
      </c>
      <c r="M114" s="140" t="str">
        <f>IF(ISERROR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=TRUE," ",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)</f>
        <v xml:space="preserve"> </v>
      </c>
      <c r="N114" s="141" t="str">
        <f>IF(ISERROR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=TRUE," ",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)</f>
        <v xml:space="preserve"> </v>
      </c>
      <c r="O114" s="140" t="str">
        <f>IF(ISERROR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=TRUE," ",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)</f>
        <v xml:space="preserve"> </v>
      </c>
      <c r="P114" s="140" t="str">
        <f>IF(ISERROR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=TRUE," ",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)</f>
        <v xml:space="preserve"> </v>
      </c>
      <c r="Q114" s="141" t="str">
        <f>IF(ISERROR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=TRUE," ",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)</f>
        <v xml:space="preserve"> </v>
      </c>
      <c r="R114" s="141" t="str">
        <f>IF(ISERROR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=TRUE," ",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)</f>
        <v xml:space="preserve"> </v>
      </c>
      <c r="S114" s="141" t="str">
        <f>IF(ISERROR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=TRUE," ",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)</f>
        <v xml:space="preserve"> </v>
      </c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  <c r="BA114" s="128"/>
      <c r="BB114" s="128"/>
      <c r="BC114" s="128"/>
      <c r="BD114" s="128"/>
      <c r="BE114" s="128"/>
      <c r="BF114" s="128"/>
      <c r="BG114" s="128"/>
      <c r="BH114" s="128"/>
      <c r="BI114" s="128"/>
      <c r="BJ114" s="128"/>
      <c r="BK114" s="128"/>
      <c r="BL114" s="128"/>
      <c r="BM114" s="128"/>
      <c r="BN114" s="128"/>
      <c r="BO114" s="128"/>
    </row>
    <row r="115" spans="1:67" ht="14.1" customHeight="1" x14ac:dyDescent="0.2">
      <c r="A115" s="180" t="s">
        <v>1195</v>
      </c>
      <c r="B115" s="137" t="e">
        <f>IF($U$16=1,(VLOOKUP(A115,$AC$44:$AH$80,2,FALSE)),IF((IF($X$1=1,'X1'!B74,(IF($X$1=2,'X2'!B74,(IF($X$1=3,'X3'!B74,(IF($X$1=4,'X4'!B74,(IF($X$1=5,'X5'!B74,'X6'!B74))))))))))="","",(IF($X$1=1,'X1'!B74,(IF($X$1=2,'X2'!B74,(IF($X$1=3,'X3'!B74,(IF($X$1=4,'X4'!B74,(IF($X$1=5,'X5'!B74,'X6'!B74))))))))))))</f>
        <v>#N/A</v>
      </c>
      <c r="C115" s="137" t="str">
        <f>IF(ISERROR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=TRUE," ",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)</f>
        <v xml:space="preserve"> </v>
      </c>
      <c r="D115" s="137" t="str">
        <f>IF(ISERROR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=TRUE," ",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)</f>
        <v xml:space="preserve"> </v>
      </c>
      <c r="E115" s="138" t="str">
        <f>IF(ISERROR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=TRUE," ",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)</f>
        <v xml:space="preserve"> </v>
      </c>
      <c r="F115" s="138" t="str">
        <f>IF(ISERROR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=TRUE," ",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)</f>
        <v xml:space="preserve"> </v>
      </c>
      <c r="G115" s="138" t="str">
        <f>IF(ISERROR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=TRUE," ",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)</f>
        <v xml:space="preserve"> </v>
      </c>
      <c r="H115" s="138" t="str">
        <f>IF(ISERROR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=TRUE," ",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)</f>
        <v xml:space="preserve"> </v>
      </c>
      <c r="I115" s="139" t="str">
        <f>IF(ISERROR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=TRUE," ",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)</f>
        <v xml:space="preserve"> </v>
      </c>
      <c r="J115" s="139" t="str">
        <f>IF(ISERROR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=TRUE," ",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)</f>
        <v xml:space="preserve"> </v>
      </c>
      <c r="K115" s="139" t="str">
        <f>IF(ISERROR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=TRUE," ",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)</f>
        <v xml:space="preserve"> </v>
      </c>
      <c r="L115" s="140" t="str">
        <f>IF(ISERROR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=TRUE," ",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)</f>
        <v xml:space="preserve"> </v>
      </c>
      <c r="M115" s="140" t="str">
        <f>IF(ISERROR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=TRUE," ",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)</f>
        <v xml:space="preserve"> </v>
      </c>
      <c r="N115" s="141" t="str">
        <f>IF(ISERROR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=TRUE," ",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)</f>
        <v xml:space="preserve"> </v>
      </c>
      <c r="O115" s="140" t="str">
        <f>IF(ISERROR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=TRUE," ",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)</f>
        <v xml:space="preserve"> </v>
      </c>
      <c r="P115" s="140" t="str">
        <f>IF(ISERROR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=TRUE," ",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)</f>
        <v xml:space="preserve"> </v>
      </c>
      <c r="Q115" s="141" t="str">
        <f>IF(ISERROR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=TRUE," ",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)</f>
        <v xml:space="preserve"> </v>
      </c>
      <c r="R115" s="141" t="str">
        <f>IF(ISERROR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=TRUE," ",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)</f>
        <v xml:space="preserve"> </v>
      </c>
      <c r="S115" s="141" t="str">
        <f>IF(ISERROR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=TRUE," ",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)</f>
        <v xml:space="preserve"> </v>
      </c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  <c r="BA115" s="128"/>
      <c r="BB115" s="128"/>
      <c r="BC115" s="128"/>
      <c r="BD115" s="128"/>
      <c r="BE115" s="128"/>
      <c r="BF115" s="128"/>
      <c r="BG115" s="128"/>
      <c r="BH115" s="128"/>
      <c r="BI115" s="128"/>
      <c r="BJ115" s="128"/>
      <c r="BK115" s="128"/>
      <c r="BL115" s="128"/>
      <c r="BM115" s="128"/>
      <c r="BN115" s="128"/>
      <c r="BO115" s="128"/>
    </row>
    <row r="116" spans="1:67" ht="14.1" customHeight="1" x14ac:dyDescent="0.2">
      <c r="A116" s="180" t="s">
        <v>1195</v>
      </c>
      <c r="B116" s="137" t="e">
        <f>IF($U$16=1,(VLOOKUP(A116,$AC$44:$AH$80,2,FALSE)),IF((IF($X$1=1,'X1'!B75,(IF($X$1=2,'X2'!B75,(IF($X$1=3,'X3'!B75,(IF($X$1=4,'X4'!B75,(IF($X$1=5,'X5'!B75,'X6'!B75))))))))))="","",(IF($X$1=1,'X1'!B75,(IF($X$1=2,'X2'!B75,(IF($X$1=3,'X3'!B75,(IF($X$1=4,'X4'!B75,(IF($X$1=5,'X5'!B75,'X6'!B75))))))))))))</f>
        <v>#N/A</v>
      </c>
      <c r="C116" s="137" t="str">
        <f>IF(ISERROR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=TRUE," ",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)</f>
        <v xml:space="preserve"> </v>
      </c>
      <c r="D116" s="137" t="str">
        <f>IF(ISERROR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=TRUE," ",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)</f>
        <v xml:space="preserve"> </v>
      </c>
      <c r="E116" s="138" t="str">
        <f>IF(ISERROR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=TRUE," ",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)</f>
        <v xml:space="preserve"> </v>
      </c>
      <c r="F116" s="138" t="str">
        <f>IF(ISERROR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=TRUE," ",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)</f>
        <v xml:space="preserve"> </v>
      </c>
      <c r="G116" s="138" t="str">
        <f>IF(ISERROR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=TRUE," ",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)</f>
        <v xml:space="preserve"> </v>
      </c>
      <c r="H116" s="138" t="str">
        <f>IF(ISERROR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=TRUE," ",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)</f>
        <v xml:space="preserve"> </v>
      </c>
      <c r="I116" s="139" t="str">
        <f>IF(ISERROR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=TRUE," ",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)</f>
        <v xml:space="preserve"> </v>
      </c>
      <c r="J116" s="139" t="str">
        <f>IF(ISERROR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=TRUE," ",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)</f>
        <v xml:space="preserve"> </v>
      </c>
      <c r="K116" s="139" t="str">
        <f>IF(ISERROR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=TRUE," ",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)</f>
        <v xml:space="preserve"> </v>
      </c>
      <c r="L116" s="140" t="str">
        <f>IF(ISERROR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=TRUE," ",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)</f>
        <v xml:space="preserve"> </v>
      </c>
      <c r="M116" s="140" t="str">
        <f>IF(ISERROR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=TRUE," ",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)</f>
        <v xml:space="preserve"> </v>
      </c>
      <c r="N116" s="141" t="str">
        <f>IF(ISERROR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=TRUE," ",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)</f>
        <v xml:space="preserve"> </v>
      </c>
      <c r="O116" s="140" t="str">
        <f>IF(ISERROR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=TRUE," ",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)</f>
        <v xml:space="preserve"> </v>
      </c>
      <c r="P116" s="140" t="str">
        <f>IF(ISERROR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=TRUE," ",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)</f>
        <v xml:space="preserve"> </v>
      </c>
      <c r="Q116" s="141" t="str">
        <f>IF(ISERROR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=TRUE," ",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)</f>
        <v xml:space="preserve"> </v>
      </c>
      <c r="R116" s="141" t="str">
        <f>IF(ISERROR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=TRUE," ",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)</f>
        <v xml:space="preserve"> </v>
      </c>
      <c r="S116" s="141" t="str">
        <f>IF(ISERROR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=TRUE," ",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)</f>
        <v xml:space="preserve"> </v>
      </c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128"/>
      <c r="BN116" s="128"/>
      <c r="BO116" s="128"/>
    </row>
    <row r="117" spans="1:67" ht="14.1" customHeight="1" x14ac:dyDescent="0.2">
      <c r="A117" s="180" t="s">
        <v>1195</v>
      </c>
      <c r="B117" s="137" t="e">
        <f>IF($U$16=1,(VLOOKUP(A117,$AC$44:$AH$80,2,FALSE)),IF((IF($X$1=1,'X1'!B76,(IF($X$1=2,'X2'!B76,(IF($X$1=3,'X3'!B76,(IF($X$1=4,'X4'!B76,(IF($X$1=5,'X5'!B76,'X6'!B76))))))))))="","",(IF($X$1=1,'X1'!B76,(IF($X$1=2,'X2'!B76,(IF($X$1=3,'X3'!B76,(IF($X$1=4,'X4'!B76,(IF($X$1=5,'X5'!B76,'X6'!B76))))))))))))</f>
        <v>#N/A</v>
      </c>
      <c r="C117" s="137" t="str">
        <f>IF(ISERROR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=TRUE," ",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)</f>
        <v xml:space="preserve"> </v>
      </c>
      <c r="D117" s="137" t="str">
        <f>IF(ISERROR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=TRUE," ",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)</f>
        <v xml:space="preserve"> </v>
      </c>
      <c r="E117" s="138" t="str">
        <f>IF(ISERROR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=TRUE," ",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)</f>
        <v xml:space="preserve"> </v>
      </c>
      <c r="F117" s="138" t="str">
        <f>IF(ISERROR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=TRUE," ",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)</f>
        <v xml:space="preserve"> </v>
      </c>
      <c r="G117" s="138" t="str">
        <f>IF(ISERROR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=TRUE," ",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)</f>
        <v xml:space="preserve"> </v>
      </c>
      <c r="H117" s="138" t="str">
        <f>IF(ISERROR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=TRUE," ",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)</f>
        <v xml:space="preserve"> </v>
      </c>
      <c r="I117" s="139" t="str">
        <f>IF(ISERROR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=TRUE," ",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)</f>
        <v xml:space="preserve"> </v>
      </c>
      <c r="J117" s="139" t="str">
        <f>IF(ISERROR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=TRUE," ",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)</f>
        <v xml:space="preserve"> </v>
      </c>
      <c r="K117" s="139" t="str">
        <f>IF(ISERROR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=TRUE," ",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)</f>
        <v xml:space="preserve"> </v>
      </c>
      <c r="L117" s="140" t="str">
        <f>IF(ISERROR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=TRUE," ",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)</f>
        <v xml:space="preserve"> </v>
      </c>
      <c r="M117" s="140" t="str">
        <f>IF(ISERROR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=TRUE," ",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)</f>
        <v xml:space="preserve"> </v>
      </c>
      <c r="N117" s="141" t="str">
        <f>IF(ISERROR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=TRUE," ",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)</f>
        <v xml:space="preserve"> </v>
      </c>
      <c r="O117" s="140" t="str">
        <f>IF(ISERROR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=TRUE," ",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)</f>
        <v xml:space="preserve"> </v>
      </c>
      <c r="P117" s="140" t="str">
        <f>IF(ISERROR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=TRUE," ",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)</f>
        <v xml:space="preserve"> </v>
      </c>
      <c r="Q117" s="141" t="str">
        <f>IF(ISERROR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=TRUE," ",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)</f>
        <v xml:space="preserve"> </v>
      </c>
      <c r="R117" s="141" t="str">
        <f>IF(ISERROR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=TRUE," ",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)</f>
        <v xml:space="preserve"> </v>
      </c>
      <c r="S117" s="141" t="str">
        <f>IF(ISERROR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=TRUE," ",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)</f>
        <v xml:space="preserve"> </v>
      </c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  <c r="BA117" s="128"/>
      <c r="BB117" s="128"/>
      <c r="BC117" s="128"/>
      <c r="BD117" s="128"/>
      <c r="BE117" s="128"/>
      <c r="BF117" s="128"/>
      <c r="BG117" s="128"/>
      <c r="BH117" s="128"/>
      <c r="BI117" s="128"/>
      <c r="BJ117" s="128"/>
      <c r="BK117" s="128"/>
      <c r="BL117" s="128"/>
      <c r="BM117" s="128"/>
      <c r="BN117" s="128"/>
      <c r="BO117" s="128"/>
    </row>
    <row r="118" spans="1:67" ht="14.1" customHeight="1" x14ac:dyDescent="0.2">
      <c r="A118" s="180" t="s">
        <v>1195</v>
      </c>
      <c r="B118" s="137" t="e">
        <f>IF($U$16=1,(VLOOKUP(A118,$AC$44:$AH$80,2,FALSE)),IF((IF($X$1=1,'X1'!B77,(IF($X$1=2,'X2'!B77,(IF($X$1=3,'X3'!B77,(IF($X$1=4,'X4'!B77,(IF($X$1=5,'X5'!B77,'X6'!B77))))))))))="","",(IF($X$1=1,'X1'!B77,(IF($X$1=2,'X2'!B77,(IF($X$1=3,'X3'!B77,(IF($X$1=4,'X4'!B77,(IF($X$1=5,'X5'!B77,'X6'!B77))))))))))))</f>
        <v>#N/A</v>
      </c>
      <c r="C118" s="137" t="str">
        <f>IF(ISERROR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=TRUE," ",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)</f>
        <v xml:space="preserve"> </v>
      </c>
      <c r="D118" s="137" t="str">
        <f>IF(ISERROR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=TRUE," ",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)</f>
        <v xml:space="preserve"> </v>
      </c>
      <c r="E118" s="138" t="str">
        <f>IF(ISERROR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=TRUE," ",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)</f>
        <v xml:space="preserve"> </v>
      </c>
      <c r="F118" s="138" t="str">
        <f>IF(ISERROR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=TRUE," ",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)</f>
        <v xml:space="preserve"> </v>
      </c>
      <c r="G118" s="138" t="str">
        <f>IF(ISERROR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=TRUE," ",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)</f>
        <v xml:space="preserve"> </v>
      </c>
      <c r="H118" s="138" t="str">
        <f>IF(ISERROR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=TRUE," ",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)</f>
        <v xml:space="preserve"> </v>
      </c>
      <c r="I118" s="139" t="str">
        <f>IF(ISERROR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=TRUE," ",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)</f>
        <v xml:space="preserve"> </v>
      </c>
      <c r="J118" s="139" t="str">
        <f>IF(ISERROR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=TRUE," ",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)</f>
        <v xml:space="preserve"> </v>
      </c>
      <c r="K118" s="139" t="str">
        <f>IF(ISERROR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=TRUE," ",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)</f>
        <v xml:space="preserve"> </v>
      </c>
      <c r="L118" s="140" t="str">
        <f>IF(ISERROR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=TRUE," ",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)</f>
        <v xml:space="preserve"> </v>
      </c>
      <c r="M118" s="140" t="str">
        <f>IF(ISERROR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=TRUE," ",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)</f>
        <v xml:space="preserve"> </v>
      </c>
      <c r="N118" s="141" t="str">
        <f>IF(ISERROR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=TRUE," ",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)</f>
        <v xml:space="preserve"> </v>
      </c>
      <c r="O118" s="140" t="str">
        <f>IF(ISERROR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=TRUE," ",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)</f>
        <v xml:space="preserve"> </v>
      </c>
      <c r="P118" s="140" t="str">
        <f>IF(ISERROR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=TRUE," ",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)</f>
        <v xml:space="preserve"> </v>
      </c>
      <c r="Q118" s="141" t="str">
        <f>IF(ISERROR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=TRUE," ",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)</f>
        <v xml:space="preserve"> </v>
      </c>
      <c r="R118" s="141" t="str">
        <f>IF(ISERROR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=TRUE," ",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)</f>
        <v xml:space="preserve"> </v>
      </c>
      <c r="S118" s="141" t="str">
        <f>IF(ISERROR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=TRUE," ",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)</f>
        <v xml:space="preserve"> </v>
      </c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  <c r="BA118" s="128"/>
      <c r="BB118" s="128"/>
      <c r="BC118" s="128"/>
      <c r="BD118" s="128"/>
      <c r="BE118" s="128"/>
      <c r="BF118" s="128"/>
      <c r="BG118" s="128"/>
      <c r="BH118" s="128"/>
      <c r="BI118" s="128"/>
      <c r="BJ118" s="128"/>
      <c r="BK118" s="128"/>
      <c r="BL118" s="128"/>
      <c r="BM118" s="128"/>
      <c r="BN118" s="128"/>
      <c r="BO118" s="128"/>
    </row>
    <row r="119" spans="1:67" ht="14.1" customHeight="1" x14ac:dyDescent="0.2">
      <c r="A119" s="180" t="s">
        <v>1195</v>
      </c>
      <c r="B119" s="137" t="e">
        <f>IF($U$16=1,(VLOOKUP(A119,$AC$44:$AH$80,2,FALSE)),IF((IF($X$1=1,'X1'!B78,(IF($X$1=2,'X2'!B78,(IF($X$1=3,'X3'!B78,(IF($X$1=4,'X4'!B78,(IF($X$1=5,'X5'!B78,'X6'!B78))))))))))="","",(IF($X$1=1,'X1'!B78,(IF($X$1=2,'X2'!B78,(IF($X$1=3,'X3'!B78,(IF($X$1=4,'X4'!B78,(IF($X$1=5,'X5'!B78,'X6'!B78))))))))))))</f>
        <v>#N/A</v>
      </c>
      <c r="C119" s="137" t="str">
        <f>IF(ISERROR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=TRUE," ",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)</f>
        <v xml:space="preserve"> </v>
      </c>
      <c r="D119" s="137" t="str">
        <f>IF(ISERROR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=TRUE," ",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)</f>
        <v xml:space="preserve"> </v>
      </c>
      <c r="E119" s="138" t="str">
        <f>IF(ISERROR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=TRUE," ",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)</f>
        <v xml:space="preserve"> </v>
      </c>
      <c r="F119" s="138" t="str">
        <f>IF(ISERROR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=TRUE," ",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)</f>
        <v xml:space="preserve"> </v>
      </c>
      <c r="G119" s="138" t="str">
        <f>IF(ISERROR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=TRUE," ",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)</f>
        <v xml:space="preserve"> </v>
      </c>
      <c r="H119" s="138" t="str">
        <f>IF(ISERROR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=TRUE," ",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)</f>
        <v xml:space="preserve"> </v>
      </c>
      <c r="I119" s="139" t="str">
        <f>IF(ISERROR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=TRUE," ",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)</f>
        <v xml:space="preserve"> </v>
      </c>
      <c r="J119" s="139" t="str">
        <f>IF(ISERROR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=TRUE," ",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)</f>
        <v xml:space="preserve"> </v>
      </c>
      <c r="K119" s="139" t="str">
        <f>IF(ISERROR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=TRUE," ",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)</f>
        <v xml:space="preserve"> </v>
      </c>
      <c r="L119" s="140" t="str">
        <f>IF(ISERROR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=TRUE," ",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)</f>
        <v xml:space="preserve"> </v>
      </c>
      <c r="M119" s="140" t="str">
        <f>IF(ISERROR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=TRUE," ",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)</f>
        <v xml:space="preserve"> </v>
      </c>
      <c r="N119" s="141" t="str">
        <f>IF(ISERROR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=TRUE," ",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)</f>
        <v xml:space="preserve"> </v>
      </c>
      <c r="O119" s="140" t="str">
        <f>IF(ISERROR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=TRUE," ",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)</f>
        <v xml:space="preserve"> </v>
      </c>
      <c r="P119" s="140" t="str">
        <f>IF(ISERROR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=TRUE," ",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)</f>
        <v xml:space="preserve"> </v>
      </c>
      <c r="Q119" s="141" t="str">
        <f>IF(ISERROR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=TRUE," ",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)</f>
        <v xml:space="preserve"> </v>
      </c>
      <c r="R119" s="141" t="str">
        <f>IF(ISERROR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=TRUE," ",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)</f>
        <v xml:space="preserve"> </v>
      </c>
      <c r="S119" s="141" t="str">
        <f>IF(ISERROR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=TRUE," ",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)</f>
        <v xml:space="preserve"> </v>
      </c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  <c r="BA119" s="128"/>
      <c r="BB119" s="128"/>
      <c r="BC119" s="128"/>
      <c r="BD119" s="128"/>
      <c r="BE119" s="128"/>
      <c r="BF119" s="128"/>
      <c r="BG119" s="128"/>
      <c r="BH119" s="128"/>
      <c r="BI119" s="128"/>
      <c r="BJ119" s="128"/>
      <c r="BK119" s="128"/>
      <c r="BL119" s="128"/>
      <c r="BM119" s="128"/>
      <c r="BN119" s="128"/>
      <c r="BO119" s="128"/>
    </row>
    <row r="120" spans="1:67" ht="14.1" customHeight="1" x14ac:dyDescent="0.2">
      <c r="A120" s="180" t="s">
        <v>1195</v>
      </c>
      <c r="B120" s="137" t="e">
        <f>IF($U$16=1,(VLOOKUP(A120,$AC$44:$AH$80,2,FALSE)),IF((IF($X$1=1,'X1'!B79,(IF($X$1=2,'X2'!B79,(IF($X$1=3,'X3'!B79,(IF($X$1=4,'X4'!B79,(IF($X$1=5,'X5'!B79,'X6'!B79))))))))))="","",(IF($X$1=1,'X1'!B79,(IF($X$1=2,'X2'!B79,(IF($X$1=3,'X3'!B79,(IF($X$1=4,'X4'!B79,(IF($X$1=5,'X5'!B79,'X6'!B79))))))))))))</f>
        <v>#N/A</v>
      </c>
      <c r="C120" s="137" t="str">
        <f>IF(ISERROR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=TRUE," ",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)</f>
        <v xml:space="preserve"> </v>
      </c>
      <c r="D120" s="137" t="str">
        <f>IF(ISERROR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=TRUE," ",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)</f>
        <v xml:space="preserve"> </v>
      </c>
      <c r="E120" s="138" t="str">
        <f>IF(ISERROR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=TRUE," ",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)</f>
        <v xml:space="preserve"> </v>
      </c>
      <c r="F120" s="138" t="str">
        <f>IF(ISERROR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=TRUE," ",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)</f>
        <v xml:space="preserve"> </v>
      </c>
      <c r="G120" s="138" t="str">
        <f>IF(ISERROR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=TRUE," ",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)</f>
        <v xml:space="preserve"> </v>
      </c>
      <c r="H120" s="138" t="str">
        <f>IF(ISERROR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=TRUE," ",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)</f>
        <v xml:space="preserve"> </v>
      </c>
      <c r="I120" s="139" t="str">
        <f>IF(ISERROR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=TRUE," ",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)</f>
        <v xml:space="preserve"> </v>
      </c>
      <c r="J120" s="139" t="str">
        <f>IF(ISERROR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=TRUE," ",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)</f>
        <v xml:space="preserve"> </v>
      </c>
      <c r="K120" s="139" t="str">
        <f>IF(ISERROR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=TRUE," ",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)</f>
        <v xml:space="preserve"> </v>
      </c>
      <c r="L120" s="140" t="str">
        <f>IF(ISERROR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=TRUE," ",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)</f>
        <v xml:space="preserve"> </v>
      </c>
      <c r="M120" s="140" t="str">
        <f>IF(ISERROR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=TRUE," ",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)</f>
        <v xml:space="preserve"> </v>
      </c>
      <c r="N120" s="141" t="str">
        <f>IF(ISERROR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=TRUE," ",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)</f>
        <v xml:space="preserve"> </v>
      </c>
      <c r="O120" s="140" t="str">
        <f>IF(ISERROR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=TRUE," ",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)</f>
        <v xml:space="preserve"> </v>
      </c>
      <c r="P120" s="140" t="str">
        <f>IF(ISERROR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=TRUE," ",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)</f>
        <v xml:space="preserve"> </v>
      </c>
      <c r="Q120" s="141" t="str">
        <f>IF(ISERROR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=TRUE," ",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)</f>
        <v xml:space="preserve"> </v>
      </c>
      <c r="R120" s="141" t="str">
        <f>IF(ISERROR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=TRUE," ",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)</f>
        <v xml:space="preserve"> </v>
      </c>
      <c r="S120" s="141" t="str">
        <f>IF(ISERROR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=TRUE," ",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)</f>
        <v xml:space="preserve"> </v>
      </c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</row>
    <row r="121" spans="1:67" ht="14.1" customHeight="1" x14ac:dyDescent="0.2">
      <c r="A121" s="180" t="s">
        <v>1195</v>
      </c>
      <c r="B121" s="137" t="e">
        <f>IF($U$16=1,(VLOOKUP(A121,$AC$44:$AH$80,2,FALSE)),IF((IF($X$1=1,'X1'!B80,(IF($X$1=2,'X2'!B80,(IF($X$1=3,'X3'!B80,(IF($X$1=4,'X4'!B80,(IF($X$1=5,'X5'!B80,'X6'!B80))))))))))="","",(IF($X$1=1,'X1'!B80,(IF($X$1=2,'X2'!B80,(IF($X$1=3,'X3'!B80,(IF($X$1=4,'X4'!B80,(IF($X$1=5,'X5'!B80,'X6'!B80))))))))))))</f>
        <v>#N/A</v>
      </c>
      <c r="C121" s="137" t="str">
        <f>IF(ISERROR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=TRUE," ",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)</f>
        <v xml:space="preserve"> </v>
      </c>
      <c r="D121" s="137" t="str">
        <f>IF(ISERROR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=TRUE," ",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)</f>
        <v xml:space="preserve"> </v>
      </c>
      <c r="E121" s="138" t="str">
        <f>IF(ISERROR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=TRUE," ",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)</f>
        <v xml:space="preserve"> </v>
      </c>
      <c r="F121" s="138" t="str">
        <f>IF(ISERROR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=TRUE," ",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)</f>
        <v xml:space="preserve"> </v>
      </c>
      <c r="G121" s="138" t="str">
        <f>IF(ISERROR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=TRUE," ",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)</f>
        <v xml:space="preserve"> </v>
      </c>
      <c r="H121" s="138" t="str">
        <f>IF(ISERROR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=TRUE," ",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)</f>
        <v xml:space="preserve"> </v>
      </c>
      <c r="I121" s="139" t="str">
        <f>IF(ISERROR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=TRUE," ",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)</f>
        <v xml:space="preserve"> </v>
      </c>
      <c r="J121" s="139" t="str">
        <f>IF(ISERROR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=TRUE," ",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)</f>
        <v xml:space="preserve"> </v>
      </c>
      <c r="K121" s="139" t="str">
        <f>IF(ISERROR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=TRUE," ",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)</f>
        <v xml:space="preserve"> </v>
      </c>
      <c r="L121" s="140" t="str">
        <f>IF(ISERROR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=TRUE," ",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)</f>
        <v xml:space="preserve"> </v>
      </c>
      <c r="M121" s="140" t="str">
        <f>IF(ISERROR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=TRUE," ",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)</f>
        <v xml:space="preserve"> </v>
      </c>
      <c r="N121" s="141" t="str">
        <f>IF(ISERROR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=TRUE," ",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)</f>
        <v xml:space="preserve"> </v>
      </c>
      <c r="O121" s="140" t="str">
        <f>IF(ISERROR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=TRUE," ",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)</f>
        <v xml:space="preserve"> </v>
      </c>
      <c r="P121" s="140" t="str">
        <f>IF(ISERROR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=TRUE," ",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)</f>
        <v xml:space="preserve"> </v>
      </c>
      <c r="Q121" s="141" t="str">
        <f>IF(ISERROR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=TRUE," ",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)</f>
        <v xml:space="preserve"> </v>
      </c>
      <c r="R121" s="141" t="str">
        <f>IF(ISERROR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=TRUE," ",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)</f>
        <v xml:space="preserve"> </v>
      </c>
      <c r="S121" s="141" t="str">
        <f>IF(ISERROR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=TRUE," ",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)</f>
        <v xml:space="preserve"> </v>
      </c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128"/>
      <c r="BN121" s="128"/>
      <c r="BO121" s="128"/>
    </row>
    <row r="122" spans="1:67" ht="14.1" customHeight="1" x14ac:dyDescent="0.2">
      <c r="A122" s="180" t="s">
        <v>1195</v>
      </c>
      <c r="B122" s="137" t="e">
        <f>IF($U$16=1,(VLOOKUP(A122,$AC$44:$AH$80,2,FALSE)),IF((IF($X$1=1,'X1'!B81,(IF($X$1=2,'X2'!B81,(IF($X$1=3,'X3'!B81,(IF($X$1=4,'X4'!B81,(IF($X$1=5,'X5'!B81,'X6'!B81))))))))))="","",(IF($X$1=1,'X1'!B81,(IF($X$1=2,'X2'!B81,(IF($X$1=3,'X3'!B81,(IF($X$1=4,'X4'!B81,(IF($X$1=5,'X5'!B81,'X6'!B81))))))))))))</f>
        <v>#N/A</v>
      </c>
      <c r="C122" s="137" t="str">
        <f>IF(ISERROR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=TRUE," ",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)</f>
        <v xml:space="preserve"> </v>
      </c>
      <c r="D122" s="137" t="str">
        <f>IF(ISERROR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=TRUE," ",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)</f>
        <v xml:space="preserve"> </v>
      </c>
      <c r="E122" s="138" t="str">
        <f>IF(ISERROR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=TRUE," ",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)</f>
        <v xml:space="preserve"> </v>
      </c>
      <c r="F122" s="138" t="str">
        <f>IF(ISERROR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=TRUE," ",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)</f>
        <v xml:space="preserve"> </v>
      </c>
      <c r="G122" s="138" t="str">
        <f>IF(ISERROR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=TRUE," ",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)</f>
        <v xml:space="preserve"> </v>
      </c>
      <c r="H122" s="138" t="str">
        <f>IF(ISERROR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=TRUE," ",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)</f>
        <v xml:space="preserve"> </v>
      </c>
      <c r="I122" s="139" t="str">
        <f>IF(ISERROR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=TRUE," ",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)</f>
        <v xml:space="preserve"> </v>
      </c>
      <c r="J122" s="139" t="str">
        <f>IF(ISERROR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=TRUE," ",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)</f>
        <v xml:space="preserve"> </v>
      </c>
      <c r="K122" s="139" t="str">
        <f>IF(ISERROR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=TRUE," ",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)</f>
        <v xml:space="preserve"> </v>
      </c>
      <c r="L122" s="140" t="str">
        <f>IF(ISERROR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=TRUE," ",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)</f>
        <v xml:space="preserve"> </v>
      </c>
      <c r="M122" s="140" t="str">
        <f>IF(ISERROR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=TRUE," ",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)</f>
        <v xml:space="preserve"> </v>
      </c>
      <c r="N122" s="141" t="str">
        <f>IF(ISERROR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=TRUE," ",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)</f>
        <v xml:space="preserve"> </v>
      </c>
      <c r="O122" s="140" t="str">
        <f>IF(ISERROR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=TRUE," ",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)</f>
        <v xml:space="preserve"> </v>
      </c>
      <c r="P122" s="140" t="str">
        <f>IF(ISERROR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=TRUE," ",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)</f>
        <v xml:space="preserve"> </v>
      </c>
      <c r="Q122" s="141" t="str">
        <f>IF(ISERROR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=TRUE," ",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)</f>
        <v xml:space="preserve"> </v>
      </c>
      <c r="R122" s="141" t="str">
        <f>IF(ISERROR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=TRUE," ",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)</f>
        <v xml:space="preserve"> </v>
      </c>
      <c r="S122" s="141" t="str">
        <f>IF(ISERROR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=TRUE," ",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)</f>
        <v xml:space="preserve"> </v>
      </c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  <c r="BA122" s="128"/>
      <c r="BB122" s="128"/>
      <c r="BC122" s="128"/>
      <c r="BD122" s="128"/>
      <c r="BE122" s="128"/>
      <c r="BF122" s="128"/>
      <c r="BG122" s="128"/>
      <c r="BH122" s="128"/>
      <c r="BI122" s="128"/>
      <c r="BJ122" s="128"/>
      <c r="BK122" s="128"/>
      <c r="BL122" s="128"/>
      <c r="BM122" s="128"/>
      <c r="BN122" s="128"/>
      <c r="BO122" s="128"/>
    </row>
    <row r="123" spans="1:67" ht="14.1" customHeight="1" x14ac:dyDescent="0.2">
      <c r="A123" s="180" t="s">
        <v>1195</v>
      </c>
      <c r="B123" s="137" t="e">
        <f>IF($U$16=1,(VLOOKUP(A123,$AC$44:$AH$80,2,FALSE)),IF((IF($X$1=1,'X1'!B82,(IF($X$1=2,'X2'!B82,(IF($X$1=3,'X3'!B82,(IF($X$1=4,'X4'!B82,(IF($X$1=5,'X5'!B82,'X6'!B82))))))))))="","",(IF($X$1=1,'X1'!B82,(IF($X$1=2,'X2'!B82,(IF($X$1=3,'X3'!B82,(IF($X$1=4,'X4'!B82,(IF($X$1=5,'X5'!B82,'X6'!B82))))))))))))</f>
        <v>#N/A</v>
      </c>
      <c r="C123" s="137" t="str">
        <f>IF(ISERROR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=TRUE," ",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)</f>
        <v xml:space="preserve"> </v>
      </c>
      <c r="D123" s="137" t="str">
        <f>IF(ISERROR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=TRUE," ",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)</f>
        <v xml:space="preserve"> </v>
      </c>
      <c r="E123" s="138" t="str">
        <f>IF(ISERROR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=TRUE," ",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)</f>
        <v xml:space="preserve"> </v>
      </c>
      <c r="F123" s="138" t="str">
        <f>IF(ISERROR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=TRUE," ",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)</f>
        <v xml:space="preserve"> </v>
      </c>
      <c r="G123" s="138" t="str">
        <f>IF(ISERROR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=TRUE," ",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)</f>
        <v xml:space="preserve"> </v>
      </c>
      <c r="H123" s="138" t="str">
        <f>IF(ISERROR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=TRUE," ",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)</f>
        <v xml:space="preserve"> </v>
      </c>
      <c r="I123" s="139" t="str">
        <f>IF(ISERROR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=TRUE," ",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)</f>
        <v xml:space="preserve"> </v>
      </c>
      <c r="J123" s="139" t="str">
        <f>IF(ISERROR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=TRUE," ",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)</f>
        <v xml:space="preserve"> </v>
      </c>
      <c r="K123" s="139" t="str">
        <f>IF(ISERROR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=TRUE," ",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)</f>
        <v xml:space="preserve"> </v>
      </c>
      <c r="L123" s="140" t="str">
        <f>IF(ISERROR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=TRUE," ",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)</f>
        <v xml:space="preserve"> </v>
      </c>
      <c r="M123" s="140" t="str">
        <f>IF(ISERROR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=TRUE," ",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)</f>
        <v xml:space="preserve"> </v>
      </c>
      <c r="N123" s="141" t="str">
        <f>IF(ISERROR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=TRUE," ",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)</f>
        <v xml:space="preserve"> </v>
      </c>
      <c r="O123" s="140" t="str">
        <f>IF(ISERROR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=TRUE," ",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)</f>
        <v xml:space="preserve"> </v>
      </c>
      <c r="P123" s="140" t="str">
        <f>IF(ISERROR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=TRUE," ",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)</f>
        <v xml:space="preserve"> </v>
      </c>
      <c r="Q123" s="141" t="str">
        <f>IF(ISERROR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=TRUE," ",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)</f>
        <v xml:space="preserve"> </v>
      </c>
      <c r="R123" s="141" t="str">
        <f>IF(ISERROR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=TRUE," ",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)</f>
        <v xml:space="preserve"> </v>
      </c>
      <c r="S123" s="141" t="str">
        <f>IF(ISERROR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=TRUE," ",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)</f>
        <v xml:space="preserve"> </v>
      </c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  <c r="BA123" s="128"/>
      <c r="BB123" s="128"/>
      <c r="BC123" s="128"/>
      <c r="BD123" s="128"/>
      <c r="BE123" s="128"/>
      <c r="BF123" s="128"/>
      <c r="BG123" s="128"/>
      <c r="BH123" s="128"/>
      <c r="BI123" s="128"/>
      <c r="BJ123" s="128"/>
      <c r="BK123" s="128"/>
      <c r="BL123" s="128"/>
      <c r="BM123" s="128"/>
      <c r="BN123" s="128"/>
      <c r="BO123" s="128"/>
    </row>
    <row r="124" spans="1:67" ht="14.1" customHeight="1" x14ac:dyDescent="0.2">
      <c r="A124" s="180" t="s">
        <v>1195</v>
      </c>
      <c r="B124" s="137" t="e">
        <f>IF($U$16=1,(VLOOKUP(A124,$AC$44:$AH$80,2,FALSE)),IF((IF($X$1=1,'X1'!B83,(IF($X$1=2,'X2'!B83,(IF($X$1=3,'X3'!B83,(IF($X$1=4,'X4'!B83,(IF($X$1=5,'X5'!B83,'X6'!B83))))))))))="","",(IF($X$1=1,'X1'!B83,(IF($X$1=2,'X2'!B83,(IF($X$1=3,'X3'!B83,(IF($X$1=4,'X4'!B83,(IF($X$1=5,'X5'!B83,'X6'!B83))))))))))))</f>
        <v>#N/A</v>
      </c>
      <c r="C124" s="137" t="str">
        <f>IF(ISERROR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=TRUE," ",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)</f>
        <v xml:space="preserve"> </v>
      </c>
      <c r="D124" s="137" t="str">
        <f>IF(ISERROR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=TRUE," ",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)</f>
        <v xml:space="preserve"> </v>
      </c>
      <c r="E124" s="138" t="str">
        <f>IF(ISERROR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=TRUE," ",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)</f>
        <v xml:space="preserve"> </v>
      </c>
      <c r="F124" s="138" t="str">
        <f>IF(ISERROR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=TRUE," ",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)</f>
        <v xml:space="preserve"> </v>
      </c>
      <c r="G124" s="138" t="str">
        <f>IF(ISERROR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=TRUE," ",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)</f>
        <v xml:space="preserve"> </v>
      </c>
      <c r="H124" s="138" t="str">
        <f>IF(ISERROR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=TRUE," ",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)</f>
        <v xml:space="preserve"> </v>
      </c>
      <c r="I124" s="139" t="str">
        <f>IF(ISERROR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=TRUE," ",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)</f>
        <v xml:space="preserve"> </v>
      </c>
      <c r="J124" s="139" t="str">
        <f>IF(ISERROR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=TRUE," ",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)</f>
        <v xml:space="preserve"> </v>
      </c>
      <c r="K124" s="139" t="str">
        <f>IF(ISERROR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=TRUE," ",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)</f>
        <v xml:space="preserve"> </v>
      </c>
      <c r="L124" s="140" t="str">
        <f>IF(ISERROR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=TRUE," ",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)</f>
        <v xml:space="preserve"> </v>
      </c>
      <c r="M124" s="140" t="str">
        <f>IF(ISERROR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=TRUE," ",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)</f>
        <v xml:space="preserve"> </v>
      </c>
      <c r="N124" s="141" t="str">
        <f>IF(ISERROR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=TRUE," ",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)</f>
        <v xml:space="preserve"> </v>
      </c>
      <c r="O124" s="140" t="str">
        <f>IF(ISERROR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=TRUE," ",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)</f>
        <v xml:space="preserve"> </v>
      </c>
      <c r="P124" s="140" t="str">
        <f>IF(ISERROR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=TRUE," ",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)</f>
        <v xml:space="preserve"> </v>
      </c>
      <c r="Q124" s="141" t="str">
        <f>IF(ISERROR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=TRUE," ",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)</f>
        <v xml:space="preserve"> </v>
      </c>
      <c r="R124" s="141" t="str">
        <f>IF(ISERROR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=TRUE," ",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)</f>
        <v xml:space="preserve"> </v>
      </c>
      <c r="S124" s="141" t="str">
        <f>IF(ISERROR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=TRUE," ",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)</f>
        <v xml:space="preserve"> </v>
      </c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</row>
    <row r="125" spans="1:67" ht="14.1" customHeight="1" x14ac:dyDescent="0.2">
      <c r="A125" s="180" t="s">
        <v>1195</v>
      </c>
      <c r="B125" s="137" t="e">
        <f>IF($U$16=1,(VLOOKUP(A125,$AC$44:$AH$80,2,FALSE)),IF((IF($X$1=1,'X1'!B84,(IF($X$1=2,'X2'!B84,(IF($X$1=3,'X3'!B84,(IF($X$1=4,'X4'!B84,(IF($X$1=5,'X5'!B84,'X6'!B84))))))))))="","",(IF($X$1=1,'X1'!B84,(IF($X$1=2,'X2'!B84,(IF($X$1=3,'X3'!B84,(IF($X$1=4,'X4'!B84,(IF($X$1=5,'X5'!B84,'X6'!B84))))))))))))</f>
        <v>#N/A</v>
      </c>
      <c r="C125" s="137" t="str">
        <f>IF(ISERROR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=TRUE," ",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)</f>
        <v xml:space="preserve"> </v>
      </c>
      <c r="D125" s="137" t="str">
        <f>IF(ISERROR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=TRUE," ",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)</f>
        <v xml:space="preserve"> </v>
      </c>
      <c r="E125" s="138" t="str">
        <f>IF(ISERROR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=TRUE," ",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)</f>
        <v xml:space="preserve"> </v>
      </c>
      <c r="F125" s="138" t="str">
        <f>IF(ISERROR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=TRUE," ",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)</f>
        <v xml:space="preserve"> </v>
      </c>
      <c r="G125" s="138" t="str">
        <f>IF(ISERROR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=TRUE," ",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)</f>
        <v xml:space="preserve"> </v>
      </c>
      <c r="H125" s="138" t="str">
        <f>IF(ISERROR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=TRUE," ",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)</f>
        <v xml:space="preserve"> </v>
      </c>
      <c r="I125" s="139" t="str">
        <f>IF(ISERROR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=TRUE," ",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)</f>
        <v xml:space="preserve"> </v>
      </c>
      <c r="J125" s="139" t="str">
        <f>IF(ISERROR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=TRUE," ",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)</f>
        <v xml:space="preserve"> </v>
      </c>
      <c r="K125" s="139" t="str">
        <f>IF(ISERROR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=TRUE," ",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)</f>
        <v xml:space="preserve"> </v>
      </c>
      <c r="L125" s="140" t="str">
        <f>IF(ISERROR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=TRUE," ",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)</f>
        <v xml:space="preserve"> </v>
      </c>
      <c r="M125" s="140" t="str">
        <f>IF(ISERROR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=TRUE," ",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)</f>
        <v xml:space="preserve"> </v>
      </c>
      <c r="N125" s="141" t="str">
        <f>IF(ISERROR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=TRUE," ",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)</f>
        <v xml:space="preserve"> </v>
      </c>
      <c r="O125" s="140" t="str">
        <f>IF(ISERROR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=TRUE," ",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)</f>
        <v xml:space="preserve"> </v>
      </c>
      <c r="P125" s="140" t="str">
        <f>IF(ISERROR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=TRUE," ",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)</f>
        <v xml:space="preserve"> </v>
      </c>
      <c r="Q125" s="141" t="str">
        <f>IF(ISERROR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=TRUE," ",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)</f>
        <v xml:space="preserve"> </v>
      </c>
      <c r="R125" s="141" t="str">
        <f>IF(ISERROR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=TRUE," ",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)</f>
        <v xml:space="preserve"> </v>
      </c>
      <c r="S125" s="141" t="str">
        <f>IF(ISERROR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=TRUE," ",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)</f>
        <v xml:space="preserve"> </v>
      </c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  <c r="BA125" s="128"/>
      <c r="BB125" s="128"/>
      <c r="BC125" s="128"/>
      <c r="BD125" s="128"/>
      <c r="BE125" s="128"/>
      <c r="BF125" s="128"/>
      <c r="BG125" s="128"/>
      <c r="BH125" s="128"/>
      <c r="BI125" s="128"/>
      <c r="BJ125" s="128"/>
      <c r="BK125" s="128"/>
      <c r="BL125" s="128"/>
      <c r="BM125" s="128"/>
      <c r="BN125" s="128"/>
      <c r="BO125" s="128"/>
    </row>
    <row r="126" spans="1:67" ht="14.1" customHeight="1" x14ac:dyDescent="0.2">
      <c r="A126" s="180" t="s">
        <v>1195</v>
      </c>
      <c r="B126" s="137" t="e">
        <f>IF($U$16=1,(VLOOKUP(A126,$AC$44:$AH$80,2,FALSE)),IF((IF($X$1=1,'X1'!B85,(IF($X$1=2,'X2'!B85,(IF($X$1=3,'X3'!B85,(IF($X$1=4,'X4'!B85,(IF($X$1=5,'X5'!B85,'X6'!B85))))))))))="","",(IF($X$1=1,'X1'!B85,(IF($X$1=2,'X2'!B85,(IF($X$1=3,'X3'!B85,(IF($X$1=4,'X4'!B85,(IF($X$1=5,'X5'!B85,'X6'!B85))))))))))))</f>
        <v>#N/A</v>
      </c>
      <c r="C126" s="137" t="str">
        <f>IF(ISERROR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=TRUE," ",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)</f>
        <v xml:space="preserve"> </v>
      </c>
      <c r="D126" s="137" t="str">
        <f>IF(ISERROR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=TRUE," ",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)</f>
        <v xml:space="preserve"> </v>
      </c>
      <c r="E126" s="138" t="str">
        <f>IF(ISERROR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=TRUE," ",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)</f>
        <v xml:space="preserve"> </v>
      </c>
      <c r="F126" s="138" t="str">
        <f>IF(ISERROR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=TRUE," ",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)</f>
        <v xml:space="preserve"> </v>
      </c>
      <c r="G126" s="138" t="str">
        <f>IF(ISERROR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=TRUE," ",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)</f>
        <v xml:space="preserve"> </v>
      </c>
      <c r="H126" s="138" t="str">
        <f>IF(ISERROR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=TRUE," ",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)</f>
        <v xml:space="preserve"> </v>
      </c>
      <c r="I126" s="139" t="str">
        <f>IF(ISERROR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=TRUE," ",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)</f>
        <v xml:space="preserve"> </v>
      </c>
      <c r="J126" s="139" t="str">
        <f>IF(ISERROR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=TRUE," ",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)</f>
        <v xml:space="preserve"> </v>
      </c>
      <c r="K126" s="139" t="str">
        <f>IF(ISERROR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=TRUE," ",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)</f>
        <v xml:space="preserve"> </v>
      </c>
      <c r="L126" s="140" t="str">
        <f>IF(ISERROR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=TRUE," ",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)</f>
        <v xml:space="preserve"> </v>
      </c>
      <c r="M126" s="140" t="str">
        <f>IF(ISERROR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=TRUE," ",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)</f>
        <v xml:space="preserve"> </v>
      </c>
      <c r="N126" s="141" t="str">
        <f>IF(ISERROR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=TRUE," ",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)</f>
        <v xml:space="preserve"> </v>
      </c>
      <c r="O126" s="140" t="str">
        <f>IF(ISERROR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=TRUE," ",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)</f>
        <v xml:space="preserve"> </v>
      </c>
      <c r="P126" s="140" t="str">
        <f>IF(ISERROR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=TRUE," ",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)</f>
        <v xml:space="preserve"> </v>
      </c>
      <c r="Q126" s="141" t="str">
        <f>IF(ISERROR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=TRUE," ",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)</f>
        <v xml:space="preserve"> </v>
      </c>
      <c r="R126" s="141" t="str">
        <f>IF(ISERROR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=TRUE," ",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)</f>
        <v xml:space="preserve"> </v>
      </c>
      <c r="S126" s="141" t="str">
        <f>IF(ISERROR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=TRUE," ",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)</f>
        <v xml:space="preserve"> </v>
      </c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  <c r="BA126" s="128"/>
      <c r="BB126" s="128"/>
      <c r="BC126" s="128"/>
      <c r="BD126" s="128"/>
      <c r="BE126" s="128"/>
      <c r="BF126" s="128"/>
      <c r="BG126" s="128"/>
      <c r="BH126" s="128"/>
      <c r="BI126" s="128"/>
      <c r="BJ126" s="128"/>
      <c r="BK126" s="128"/>
      <c r="BL126" s="128"/>
      <c r="BM126" s="128"/>
      <c r="BN126" s="128"/>
      <c r="BO126" s="128"/>
    </row>
    <row r="127" spans="1:67" ht="14.1" customHeight="1" x14ac:dyDescent="0.2">
      <c r="A127" s="180" t="s">
        <v>1195</v>
      </c>
      <c r="B127" s="137" t="e">
        <f>IF($U$16=1,(VLOOKUP(A127,$AC$44:$AH$80,2,FALSE)),IF((IF($X$1=1,'X1'!B86,(IF($X$1=2,'X2'!B86,(IF($X$1=3,'X3'!B86,(IF($X$1=4,'X4'!B86,(IF($X$1=5,'X5'!B86,'X6'!B86))))))))))="","",(IF($X$1=1,'X1'!B86,(IF($X$1=2,'X2'!B86,(IF($X$1=3,'X3'!B86,(IF($X$1=4,'X4'!B86,(IF($X$1=5,'X5'!B86,'X6'!B86))))))))))))</f>
        <v>#N/A</v>
      </c>
      <c r="C127" s="137" t="str">
        <f>IF(ISERROR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=TRUE," ",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)</f>
        <v xml:space="preserve"> </v>
      </c>
      <c r="D127" s="137" t="str">
        <f>IF(ISERROR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=TRUE," ",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)</f>
        <v xml:space="preserve"> </v>
      </c>
      <c r="E127" s="138" t="str">
        <f>IF(ISERROR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=TRUE," ",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)</f>
        <v xml:space="preserve"> </v>
      </c>
      <c r="F127" s="138" t="str">
        <f>IF(ISERROR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=TRUE," ",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)</f>
        <v xml:space="preserve"> </v>
      </c>
      <c r="G127" s="138" t="str">
        <f>IF(ISERROR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=TRUE," ",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)</f>
        <v xml:space="preserve"> </v>
      </c>
      <c r="H127" s="138" t="str">
        <f>IF(ISERROR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=TRUE," ",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)</f>
        <v xml:space="preserve"> </v>
      </c>
      <c r="I127" s="139" t="str">
        <f>IF(ISERROR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=TRUE," ",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)</f>
        <v xml:space="preserve"> </v>
      </c>
      <c r="J127" s="139" t="str">
        <f>IF(ISERROR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=TRUE," ",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)</f>
        <v xml:space="preserve"> </v>
      </c>
      <c r="K127" s="139" t="str">
        <f>IF(ISERROR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=TRUE," ",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)</f>
        <v xml:space="preserve"> </v>
      </c>
      <c r="L127" s="140" t="str">
        <f>IF(ISERROR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=TRUE," ",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)</f>
        <v xml:space="preserve"> </v>
      </c>
      <c r="M127" s="140" t="str">
        <f>IF(ISERROR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=TRUE," ",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)</f>
        <v xml:space="preserve"> </v>
      </c>
      <c r="N127" s="141" t="str">
        <f>IF(ISERROR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=TRUE," ",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)</f>
        <v xml:space="preserve"> </v>
      </c>
      <c r="O127" s="140" t="str">
        <f>IF(ISERROR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=TRUE," ",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)</f>
        <v xml:space="preserve"> </v>
      </c>
      <c r="P127" s="140" t="str">
        <f>IF(ISERROR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=TRUE," ",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)</f>
        <v xml:space="preserve"> </v>
      </c>
      <c r="Q127" s="141" t="str">
        <f>IF(ISERROR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=TRUE," ",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)</f>
        <v xml:space="preserve"> </v>
      </c>
      <c r="R127" s="141" t="str">
        <f>IF(ISERROR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=TRUE," ",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)</f>
        <v xml:space="preserve"> </v>
      </c>
      <c r="S127" s="141" t="str">
        <f>IF(ISERROR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=TRUE," ",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)</f>
        <v xml:space="preserve"> </v>
      </c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  <c r="BA127" s="128"/>
      <c r="BB127" s="128"/>
      <c r="BC127" s="128"/>
      <c r="BD127" s="128"/>
      <c r="BE127" s="128"/>
      <c r="BF127" s="128"/>
      <c r="BG127" s="128"/>
      <c r="BH127" s="128"/>
      <c r="BI127" s="128"/>
      <c r="BJ127" s="128"/>
      <c r="BK127" s="128"/>
      <c r="BL127" s="128"/>
      <c r="BM127" s="128"/>
      <c r="BN127" s="128"/>
      <c r="BO127" s="128"/>
    </row>
    <row r="128" spans="1:67" ht="14.1" customHeight="1" x14ac:dyDescent="0.2">
      <c r="A128" s="180" t="s">
        <v>1195</v>
      </c>
      <c r="B128" s="137" t="e">
        <f>IF($U$16=1,(VLOOKUP(A128,$AC$44:$AH$80,2,FALSE)),IF((IF($X$1=1,'X1'!B87,(IF($X$1=2,'X2'!B87,(IF($X$1=3,'X3'!B87,(IF($X$1=4,'X4'!B87,(IF($X$1=5,'X5'!B87,'X6'!B87))))))))))="","",(IF($X$1=1,'X1'!B87,(IF($X$1=2,'X2'!B87,(IF($X$1=3,'X3'!B87,(IF($X$1=4,'X4'!B87,(IF($X$1=5,'X5'!B87,'X6'!B87))))))))))))</f>
        <v>#N/A</v>
      </c>
      <c r="C128" s="137" t="str">
        <f>IF(ISERROR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=TRUE," ",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)</f>
        <v xml:space="preserve"> </v>
      </c>
      <c r="D128" s="137" t="str">
        <f>IF(ISERROR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=TRUE," ",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)</f>
        <v xml:space="preserve"> </v>
      </c>
      <c r="E128" s="138" t="str">
        <f>IF(ISERROR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=TRUE," ",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)</f>
        <v xml:space="preserve"> </v>
      </c>
      <c r="F128" s="138" t="str">
        <f>IF(ISERROR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=TRUE," ",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)</f>
        <v xml:space="preserve"> </v>
      </c>
      <c r="G128" s="138" t="str">
        <f>IF(ISERROR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=TRUE," ",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)</f>
        <v xml:space="preserve"> </v>
      </c>
      <c r="H128" s="138" t="str">
        <f>IF(ISERROR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=TRUE," ",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)</f>
        <v xml:space="preserve"> </v>
      </c>
      <c r="I128" s="139" t="str">
        <f>IF(ISERROR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=TRUE," ",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)</f>
        <v xml:space="preserve"> </v>
      </c>
      <c r="J128" s="139" t="str">
        <f>IF(ISERROR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=TRUE," ",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)</f>
        <v xml:space="preserve"> </v>
      </c>
      <c r="K128" s="139" t="str">
        <f>IF(ISERROR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=TRUE," ",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)</f>
        <v xml:space="preserve"> </v>
      </c>
      <c r="L128" s="140" t="str">
        <f>IF(ISERROR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=TRUE," ",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)</f>
        <v xml:space="preserve"> </v>
      </c>
      <c r="M128" s="140" t="str">
        <f>IF(ISERROR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=TRUE," ",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)</f>
        <v xml:space="preserve"> </v>
      </c>
      <c r="N128" s="141" t="str">
        <f>IF(ISERROR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=TRUE," ",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)</f>
        <v xml:space="preserve"> </v>
      </c>
      <c r="O128" s="140" t="str">
        <f>IF(ISERROR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=TRUE," ",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)</f>
        <v xml:space="preserve"> </v>
      </c>
      <c r="P128" s="140" t="str">
        <f>IF(ISERROR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=TRUE," ",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)</f>
        <v xml:space="preserve"> </v>
      </c>
      <c r="Q128" s="141" t="str">
        <f>IF(ISERROR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=TRUE," ",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)</f>
        <v xml:space="preserve"> </v>
      </c>
      <c r="R128" s="141" t="str">
        <f>IF(ISERROR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=TRUE," ",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)</f>
        <v xml:space="preserve"> </v>
      </c>
      <c r="S128" s="141" t="str">
        <f>IF(ISERROR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=TRUE," ",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)</f>
        <v xml:space="preserve"> </v>
      </c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128"/>
      <c r="BN128" s="128"/>
      <c r="BO128" s="128"/>
    </row>
    <row r="129" spans="1:67" ht="14.1" customHeight="1" x14ac:dyDescent="0.2">
      <c r="A129" s="180" t="s">
        <v>1195</v>
      </c>
      <c r="B129" s="137" t="e">
        <f>IF($U$16=1,(VLOOKUP(A129,$AC$44:$AH$80,2,FALSE)),IF((IF($X$1=1,'X1'!B88,(IF($X$1=2,'X2'!B88,(IF($X$1=3,'X3'!B88,(IF($X$1=4,'X4'!B88,(IF($X$1=5,'X5'!B88,'X6'!B88))))))))))="","",(IF($X$1=1,'X1'!B88,(IF($X$1=2,'X2'!B88,(IF($X$1=3,'X3'!B88,(IF($X$1=4,'X4'!B88,(IF($X$1=5,'X5'!B88,'X6'!B88))))))))))))</f>
        <v>#N/A</v>
      </c>
      <c r="C129" s="137" t="str">
        <f>IF(ISERROR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=TRUE," ",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)</f>
        <v xml:space="preserve"> </v>
      </c>
      <c r="D129" s="137" t="str">
        <f>IF(ISERROR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=TRUE," ",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)</f>
        <v xml:space="preserve"> </v>
      </c>
      <c r="E129" s="138" t="str">
        <f>IF(ISERROR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=TRUE," ",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)</f>
        <v xml:space="preserve"> </v>
      </c>
      <c r="F129" s="138" t="str">
        <f>IF(ISERROR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=TRUE," ",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)</f>
        <v xml:space="preserve"> </v>
      </c>
      <c r="G129" s="138" t="str">
        <f>IF(ISERROR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=TRUE," ",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)</f>
        <v xml:space="preserve"> </v>
      </c>
      <c r="H129" s="138" t="str">
        <f>IF(ISERROR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=TRUE," ",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)</f>
        <v xml:space="preserve"> </v>
      </c>
      <c r="I129" s="139" t="str">
        <f>IF(ISERROR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=TRUE," ",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)</f>
        <v xml:space="preserve"> </v>
      </c>
      <c r="J129" s="139" t="str">
        <f>IF(ISERROR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=TRUE," ",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)</f>
        <v xml:space="preserve"> </v>
      </c>
      <c r="K129" s="139" t="str">
        <f>IF(ISERROR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=TRUE," ",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)</f>
        <v xml:space="preserve"> </v>
      </c>
      <c r="L129" s="140" t="str">
        <f>IF(ISERROR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=TRUE," ",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)</f>
        <v xml:space="preserve"> </v>
      </c>
      <c r="M129" s="140" t="str">
        <f>IF(ISERROR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=TRUE," ",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)</f>
        <v xml:space="preserve"> </v>
      </c>
      <c r="N129" s="141" t="str">
        <f>IF(ISERROR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=TRUE," ",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)</f>
        <v xml:space="preserve"> </v>
      </c>
      <c r="O129" s="140" t="str">
        <f>IF(ISERROR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=TRUE," ",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)</f>
        <v xml:space="preserve"> </v>
      </c>
      <c r="P129" s="140" t="str">
        <f>IF(ISERROR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=TRUE," ",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)</f>
        <v xml:space="preserve"> </v>
      </c>
      <c r="Q129" s="141" t="str">
        <f>IF(ISERROR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=TRUE," ",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)</f>
        <v xml:space="preserve"> </v>
      </c>
      <c r="R129" s="141" t="str">
        <f>IF(ISERROR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=TRUE," ",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)</f>
        <v xml:space="preserve"> </v>
      </c>
      <c r="S129" s="141" t="str">
        <f>IF(ISERROR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=TRUE," ",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)</f>
        <v xml:space="preserve"> </v>
      </c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  <c r="BA129" s="128"/>
      <c r="BB129" s="128"/>
      <c r="BC129" s="128"/>
      <c r="BD129" s="128"/>
      <c r="BE129" s="128"/>
      <c r="BF129" s="128"/>
      <c r="BG129" s="128"/>
      <c r="BH129" s="128"/>
      <c r="BI129" s="128"/>
      <c r="BJ129" s="128"/>
      <c r="BK129" s="128"/>
      <c r="BL129" s="128"/>
      <c r="BM129" s="128"/>
      <c r="BN129" s="128"/>
      <c r="BO129" s="128"/>
    </row>
    <row r="130" spans="1:67" ht="14.1" customHeight="1" x14ac:dyDescent="0.2">
      <c r="A130" s="180" t="s">
        <v>1195</v>
      </c>
      <c r="B130" s="137" t="e">
        <f>IF($U$16=1,(VLOOKUP(A130,$AC$44:$AH$80,2,FALSE)),IF((IF($X$1=1,'X1'!B89,(IF($X$1=2,'X2'!B89,(IF($X$1=3,'X3'!B89,(IF($X$1=4,'X4'!B89,(IF($X$1=5,'X5'!B89,'X6'!B89))))))))))="","",(IF($X$1=1,'X1'!B89,(IF($X$1=2,'X2'!B89,(IF($X$1=3,'X3'!B89,(IF($X$1=4,'X4'!B89,(IF($X$1=5,'X5'!B89,'X6'!B89))))))))))))</f>
        <v>#N/A</v>
      </c>
      <c r="C130" s="137" t="str">
        <f>IF(ISERROR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=TRUE," ",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)</f>
        <v xml:space="preserve"> </v>
      </c>
      <c r="D130" s="137" t="str">
        <f>IF(ISERROR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=TRUE," ",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)</f>
        <v xml:space="preserve"> </v>
      </c>
      <c r="E130" s="138" t="str">
        <f>IF(ISERROR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=TRUE," ",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)</f>
        <v xml:space="preserve"> </v>
      </c>
      <c r="F130" s="138" t="str">
        <f>IF(ISERROR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=TRUE," ",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)</f>
        <v xml:space="preserve"> </v>
      </c>
      <c r="G130" s="138" t="str">
        <f>IF(ISERROR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=TRUE," ",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)</f>
        <v xml:space="preserve"> </v>
      </c>
      <c r="H130" s="138" t="str">
        <f>IF(ISERROR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=TRUE," ",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)</f>
        <v xml:space="preserve"> </v>
      </c>
      <c r="I130" s="139" t="str">
        <f>IF(ISERROR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=TRUE," ",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)</f>
        <v xml:space="preserve"> </v>
      </c>
      <c r="J130" s="139" t="str">
        <f>IF(ISERROR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=TRUE," ",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)</f>
        <v xml:space="preserve"> </v>
      </c>
      <c r="K130" s="139" t="str">
        <f>IF(ISERROR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=TRUE," ",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)</f>
        <v xml:space="preserve"> </v>
      </c>
      <c r="L130" s="140" t="str">
        <f>IF(ISERROR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=TRUE," ",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)</f>
        <v xml:space="preserve"> </v>
      </c>
      <c r="M130" s="140" t="str">
        <f>IF(ISERROR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=TRUE," ",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)</f>
        <v xml:space="preserve"> </v>
      </c>
      <c r="N130" s="141" t="str">
        <f>IF(ISERROR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=TRUE," ",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)</f>
        <v xml:space="preserve"> </v>
      </c>
      <c r="O130" s="140" t="str">
        <f>IF(ISERROR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=TRUE," ",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)</f>
        <v xml:space="preserve"> </v>
      </c>
      <c r="P130" s="140" t="str">
        <f>IF(ISERROR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=TRUE," ",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)</f>
        <v xml:space="preserve"> </v>
      </c>
      <c r="Q130" s="141" t="str">
        <f>IF(ISERROR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=TRUE," ",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)</f>
        <v xml:space="preserve"> </v>
      </c>
      <c r="R130" s="141" t="str">
        <f>IF(ISERROR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=TRUE," ",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)</f>
        <v xml:space="preserve"> </v>
      </c>
      <c r="S130" s="141" t="str">
        <f>IF(ISERROR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=TRUE," ",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)</f>
        <v xml:space="preserve"> </v>
      </c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  <c r="BA130" s="128"/>
      <c r="BB130" s="128"/>
      <c r="BC130" s="128"/>
      <c r="BD130" s="128"/>
      <c r="BE130" s="128"/>
      <c r="BF130" s="128"/>
      <c r="BG130" s="128"/>
      <c r="BH130" s="128"/>
      <c r="BI130" s="128"/>
      <c r="BJ130" s="128"/>
      <c r="BK130" s="128"/>
      <c r="BL130" s="128"/>
      <c r="BM130" s="128"/>
      <c r="BN130" s="128"/>
      <c r="BO130" s="128"/>
    </row>
    <row r="131" spans="1:67" ht="14.1" customHeight="1" x14ac:dyDescent="0.2">
      <c r="A131" s="180" t="s">
        <v>1195</v>
      </c>
      <c r="B131" s="137" t="e">
        <f>IF($U$16=1,(VLOOKUP(A131,$AC$44:$AH$80,2,FALSE)),IF((IF($X$1=1,'X1'!B90,(IF($X$1=2,'X2'!B90,(IF($X$1=3,'X3'!B90,(IF($X$1=4,'X4'!B90,(IF($X$1=5,'X5'!B90,'X6'!B90))))))))))="","",(IF($X$1=1,'X1'!B90,(IF($X$1=2,'X2'!B90,(IF($X$1=3,'X3'!B90,(IF($X$1=4,'X4'!B90,(IF($X$1=5,'X5'!B90,'X6'!B90))))))))))))</f>
        <v>#N/A</v>
      </c>
      <c r="C131" s="137" t="str">
        <f>IF(ISERROR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=TRUE," ",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)</f>
        <v xml:space="preserve"> </v>
      </c>
      <c r="D131" s="137" t="str">
        <f>IF(ISERROR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=TRUE," ",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)</f>
        <v xml:space="preserve"> </v>
      </c>
      <c r="E131" s="138" t="str">
        <f>IF(ISERROR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=TRUE," ",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)</f>
        <v xml:space="preserve"> </v>
      </c>
      <c r="F131" s="138" t="str">
        <f>IF(ISERROR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=TRUE," ",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)</f>
        <v xml:space="preserve"> </v>
      </c>
      <c r="G131" s="138" t="str">
        <f>IF(ISERROR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=TRUE," ",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)</f>
        <v xml:space="preserve"> </v>
      </c>
      <c r="H131" s="138" t="str">
        <f>IF(ISERROR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=TRUE," ",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)</f>
        <v xml:space="preserve"> </v>
      </c>
      <c r="I131" s="139" t="str">
        <f>IF(ISERROR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=TRUE," ",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)</f>
        <v xml:space="preserve"> </v>
      </c>
      <c r="J131" s="139" t="str">
        <f>IF(ISERROR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=TRUE," ",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)</f>
        <v xml:space="preserve"> </v>
      </c>
      <c r="K131" s="139" t="str">
        <f>IF(ISERROR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=TRUE," ",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)</f>
        <v xml:space="preserve"> </v>
      </c>
      <c r="L131" s="140" t="str">
        <f>IF(ISERROR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=TRUE," ",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)</f>
        <v xml:space="preserve"> </v>
      </c>
      <c r="M131" s="140" t="str">
        <f>IF(ISERROR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=TRUE," ",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)</f>
        <v xml:space="preserve"> </v>
      </c>
      <c r="N131" s="141" t="str">
        <f>IF(ISERROR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=TRUE," ",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)</f>
        <v xml:space="preserve"> </v>
      </c>
      <c r="O131" s="140" t="str">
        <f>IF(ISERROR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=TRUE," ",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)</f>
        <v xml:space="preserve"> </v>
      </c>
      <c r="P131" s="140" t="str">
        <f>IF(ISERROR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=TRUE," ",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)</f>
        <v xml:space="preserve"> </v>
      </c>
      <c r="Q131" s="141" t="str">
        <f>IF(ISERROR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=TRUE," ",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)</f>
        <v xml:space="preserve"> </v>
      </c>
      <c r="R131" s="141" t="str">
        <f>IF(ISERROR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=TRUE," ",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)</f>
        <v xml:space="preserve"> </v>
      </c>
      <c r="S131" s="141" t="str">
        <f>IF(ISERROR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=TRUE," ",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)</f>
        <v xml:space="preserve"> </v>
      </c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  <c r="BA131" s="128"/>
      <c r="BB131" s="128"/>
      <c r="BC131" s="128"/>
      <c r="BD131" s="128"/>
      <c r="BE131" s="128"/>
      <c r="BF131" s="128"/>
      <c r="BG131" s="128"/>
      <c r="BH131" s="128"/>
      <c r="BI131" s="128"/>
      <c r="BJ131" s="128"/>
      <c r="BK131" s="128"/>
      <c r="BL131" s="128"/>
      <c r="BM131" s="128"/>
      <c r="BN131" s="128"/>
      <c r="BO131" s="128"/>
    </row>
    <row r="132" spans="1:67" ht="14.1" customHeight="1" x14ac:dyDescent="0.2">
      <c r="A132" s="180" t="s">
        <v>1195</v>
      </c>
      <c r="B132" s="137" t="e">
        <f>IF($U$16=1,(VLOOKUP(A132,$AC$44:$AH$80,2,FALSE)),IF((IF($X$1=1,'X1'!B91,(IF($X$1=2,'X2'!B91,(IF($X$1=3,'X3'!B91,(IF($X$1=4,'X4'!B91,(IF($X$1=5,'X5'!B91,'X6'!B91))))))))))="","",(IF($X$1=1,'X1'!B91,(IF($X$1=2,'X2'!B91,(IF($X$1=3,'X3'!B91,(IF($X$1=4,'X4'!B91,(IF($X$1=5,'X5'!B91,'X6'!B91))))))))))))</f>
        <v>#N/A</v>
      </c>
      <c r="C132" s="137" t="str">
        <f>IF(ISERROR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=TRUE," ",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)</f>
        <v xml:space="preserve"> </v>
      </c>
      <c r="D132" s="137" t="str">
        <f>IF(ISERROR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=TRUE," ",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)</f>
        <v xml:space="preserve"> </v>
      </c>
      <c r="E132" s="138" t="str">
        <f>IF(ISERROR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=TRUE," ",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)</f>
        <v xml:space="preserve"> </v>
      </c>
      <c r="F132" s="138" t="str">
        <f>IF(ISERROR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=TRUE," ",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)</f>
        <v xml:space="preserve"> </v>
      </c>
      <c r="G132" s="138" t="str">
        <f>IF(ISERROR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=TRUE," ",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)</f>
        <v xml:space="preserve"> </v>
      </c>
      <c r="H132" s="138" t="str">
        <f>IF(ISERROR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=TRUE," ",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)</f>
        <v xml:space="preserve"> </v>
      </c>
      <c r="I132" s="139" t="str">
        <f>IF(ISERROR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=TRUE," ",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)</f>
        <v xml:space="preserve"> </v>
      </c>
      <c r="J132" s="139" t="str">
        <f>IF(ISERROR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=TRUE," ",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)</f>
        <v xml:space="preserve"> </v>
      </c>
      <c r="K132" s="139" t="str">
        <f>IF(ISERROR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=TRUE," ",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)</f>
        <v xml:space="preserve"> </v>
      </c>
      <c r="L132" s="140" t="str">
        <f>IF(ISERROR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=TRUE," ",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)</f>
        <v xml:space="preserve"> </v>
      </c>
      <c r="M132" s="140" t="str">
        <f>IF(ISERROR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=TRUE," ",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)</f>
        <v xml:space="preserve"> </v>
      </c>
      <c r="N132" s="141" t="str">
        <f>IF(ISERROR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=TRUE," ",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)</f>
        <v xml:space="preserve"> </v>
      </c>
      <c r="O132" s="140" t="str">
        <f>IF(ISERROR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=TRUE," ",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)</f>
        <v xml:space="preserve"> </v>
      </c>
      <c r="P132" s="140" t="str">
        <f>IF(ISERROR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=TRUE," ",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)</f>
        <v xml:space="preserve"> </v>
      </c>
      <c r="Q132" s="141" t="str">
        <f>IF(ISERROR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=TRUE," ",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)</f>
        <v xml:space="preserve"> </v>
      </c>
      <c r="R132" s="141" t="str">
        <f>IF(ISERROR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=TRUE," ",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)</f>
        <v xml:space="preserve"> </v>
      </c>
      <c r="S132" s="141" t="str">
        <f>IF(ISERROR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=TRUE," ",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)</f>
        <v xml:space="preserve"> </v>
      </c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128"/>
      <c r="BN132" s="128"/>
      <c r="BO132" s="128"/>
    </row>
    <row r="133" spans="1:67" ht="14.1" customHeight="1" x14ac:dyDescent="0.2">
      <c r="A133" s="180" t="s">
        <v>1195</v>
      </c>
      <c r="B133" s="137" t="e">
        <f>IF($U$16=1,(VLOOKUP(A133,$AC$44:$AH$80,2,FALSE)),IF((IF($X$1=1,'X1'!B92,(IF($X$1=2,'X2'!B92,(IF($X$1=3,'X3'!B92,(IF($X$1=4,'X4'!B92,(IF($X$1=5,'X5'!B92,'X6'!B92))))))))))="","",(IF($X$1=1,'X1'!B92,(IF($X$1=2,'X2'!B92,(IF($X$1=3,'X3'!B92,(IF($X$1=4,'X4'!B92,(IF($X$1=5,'X5'!B92,'X6'!B92))))))))))))</f>
        <v>#N/A</v>
      </c>
      <c r="C133" s="137" t="str">
        <f>IF(ISERROR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=TRUE," ",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)</f>
        <v xml:space="preserve"> </v>
      </c>
      <c r="D133" s="137" t="str">
        <f>IF(ISERROR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=TRUE," ",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)</f>
        <v xml:space="preserve"> </v>
      </c>
      <c r="E133" s="138" t="str">
        <f>IF(ISERROR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=TRUE," ",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)</f>
        <v xml:space="preserve"> </v>
      </c>
      <c r="F133" s="138" t="str">
        <f>IF(ISERROR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=TRUE," ",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)</f>
        <v xml:space="preserve"> </v>
      </c>
      <c r="G133" s="138" t="str">
        <f>IF(ISERROR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=TRUE," ",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)</f>
        <v xml:space="preserve"> </v>
      </c>
      <c r="H133" s="138" t="str">
        <f>IF(ISERROR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=TRUE," ",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)</f>
        <v xml:space="preserve"> </v>
      </c>
      <c r="I133" s="139" t="str">
        <f>IF(ISERROR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=TRUE," ",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)</f>
        <v xml:space="preserve"> </v>
      </c>
      <c r="J133" s="139" t="str">
        <f>IF(ISERROR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=TRUE," ",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)</f>
        <v xml:space="preserve"> </v>
      </c>
      <c r="K133" s="139" t="str">
        <f>IF(ISERROR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=TRUE," ",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)</f>
        <v xml:space="preserve"> </v>
      </c>
      <c r="L133" s="140" t="str">
        <f>IF(ISERROR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=TRUE," ",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)</f>
        <v xml:space="preserve"> </v>
      </c>
      <c r="M133" s="140" t="str">
        <f>IF(ISERROR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=TRUE," ",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)</f>
        <v xml:space="preserve"> </v>
      </c>
      <c r="N133" s="141" t="str">
        <f>IF(ISERROR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=TRUE," ",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)</f>
        <v xml:space="preserve"> </v>
      </c>
      <c r="O133" s="140" t="str">
        <f>IF(ISERROR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=TRUE," ",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)</f>
        <v xml:space="preserve"> </v>
      </c>
      <c r="P133" s="140" t="str">
        <f>IF(ISERROR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=TRUE," ",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)</f>
        <v xml:space="preserve"> </v>
      </c>
      <c r="Q133" s="141" t="str">
        <f>IF(ISERROR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=TRUE," ",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)</f>
        <v xml:space="preserve"> </v>
      </c>
      <c r="R133" s="141" t="str">
        <f>IF(ISERROR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=TRUE," ",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)</f>
        <v xml:space="preserve"> </v>
      </c>
      <c r="S133" s="141" t="str">
        <f>IF(ISERROR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=TRUE," ",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)</f>
        <v xml:space="preserve"> </v>
      </c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  <c r="BA133" s="128"/>
      <c r="BB133" s="128"/>
      <c r="BC133" s="128"/>
      <c r="BD133" s="128"/>
      <c r="BE133" s="128"/>
      <c r="BF133" s="128"/>
      <c r="BG133" s="128"/>
      <c r="BH133" s="128"/>
      <c r="BI133" s="128"/>
      <c r="BJ133" s="128"/>
      <c r="BK133" s="128"/>
      <c r="BL133" s="128"/>
      <c r="BM133" s="128"/>
      <c r="BN133" s="128"/>
      <c r="BO133" s="128"/>
    </row>
    <row r="134" spans="1:67" ht="14.1" customHeight="1" x14ac:dyDescent="0.2">
      <c r="A134" s="180" t="s">
        <v>1195</v>
      </c>
      <c r="B134" s="137" t="e">
        <f>IF($U$16=1,(VLOOKUP(A134,$AC$44:$AH$80,2,FALSE)),IF((IF($X$1=1,'X1'!B93,(IF($X$1=2,'X2'!B93,(IF($X$1=3,'X3'!B93,(IF($X$1=4,'X4'!B93,(IF($X$1=5,'X5'!B93,'X6'!B93))))))))))="","",(IF($X$1=1,'X1'!B93,(IF($X$1=2,'X2'!B93,(IF($X$1=3,'X3'!B93,(IF($X$1=4,'X4'!B93,(IF($X$1=5,'X5'!B93,'X6'!B93))))))))))))</f>
        <v>#N/A</v>
      </c>
      <c r="C134" s="137" t="str">
        <f>IF(ISERROR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=TRUE," ",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)</f>
        <v xml:space="preserve"> </v>
      </c>
      <c r="D134" s="137" t="str">
        <f>IF(ISERROR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=TRUE," ",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)</f>
        <v xml:space="preserve"> </v>
      </c>
      <c r="E134" s="138" t="str">
        <f>IF(ISERROR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=TRUE," ",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)</f>
        <v xml:space="preserve"> </v>
      </c>
      <c r="F134" s="138" t="str">
        <f>IF(ISERROR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=TRUE," ",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)</f>
        <v xml:space="preserve"> </v>
      </c>
      <c r="G134" s="138" t="str">
        <f>IF(ISERROR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=TRUE," ",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)</f>
        <v xml:space="preserve"> </v>
      </c>
      <c r="H134" s="138" t="str">
        <f>IF(ISERROR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=TRUE," ",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)</f>
        <v xml:space="preserve"> </v>
      </c>
      <c r="I134" s="139" t="str">
        <f>IF(ISERROR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=TRUE," ",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)</f>
        <v xml:space="preserve"> </v>
      </c>
      <c r="J134" s="139" t="str">
        <f>IF(ISERROR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=TRUE," ",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)</f>
        <v xml:space="preserve"> </v>
      </c>
      <c r="K134" s="139" t="str">
        <f>IF(ISERROR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=TRUE," ",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)</f>
        <v xml:space="preserve"> </v>
      </c>
      <c r="L134" s="140" t="str">
        <f>IF(ISERROR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=TRUE," ",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)</f>
        <v xml:space="preserve"> </v>
      </c>
      <c r="M134" s="140" t="str">
        <f>IF(ISERROR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=TRUE," ",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)</f>
        <v xml:space="preserve"> </v>
      </c>
      <c r="N134" s="141" t="str">
        <f>IF(ISERROR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=TRUE," ",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)</f>
        <v xml:space="preserve"> </v>
      </c>
      <c r="O134" s="140" t="str">
        <f>IF(ISERROR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=TRUE," ",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)</f>
        <v xml:space="preserve"> </v>
      </c>
      <c r="P134" s="140" t="str">
        <f>IF(ISERROR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=TRUE," ",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)</f>
        <v xml:space="preserve"> </v>
      </c>
      <c r="Q134" s="141" t="str">
        <f>IF(ISERROR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=TRUE," ",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)</f>
        <v xml:space="preserve"> </v>
      </c>
      <c r="R134" s="141" t="str">
        <f>IF(ISERROR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=TRUE," ",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)</f>
        <v xml:space="preserve"> </v>
      </c>
      <c r="S134" s="141" t="str">
        <f>IF(ISERROR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=TRUE," ",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)</f>
        <v xml:space="preserve"> </v>
      </c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  <c r="BA134" s="128"/>
      <c r="BB134" s="128"/>
      <c r="BC134" s="128"/>
      <c r="BD134" s="128"/>
      <c r="BE134" s="128"/>
      <c r="BF134" s="128"/>
      <c r="BG134" s="128"/>
      <c r="BH134" s="128"/>
      <c r="BI134" s="128"/>
      <c r="BJ134" s="128"/>
      <c r="BK134" s="128"/>
      <c r="BL134" s="128"/>
      <c r="BM134" s="128"/>
      <c r="BN134" s="128"/>
      <c r="BO134" s="128"/>
    </row>
    <row r="135" spans="1:67" ht="14.1" customHeight="1" x14ac:dyDescent="0.2">
      <c r="A135" s="180" t="s">
        <v>1195</v>
      </c>
      <c r="B135" s="137" t="e">
        <f>IF($U$16=1,(VLOOKUP(A135,$AC$44:$AH$80,2,FALSE)),IF((IF($X$1=1,'X1'!B94,(IF($X$1=2,'X2'!B94,(IF($X$1=3,'X3'!B94,(IF($X$1=4,'X4'!B94,(IF($X$1=5,'X5'!B94,'X6'!B94))))))))))="","",(IF($X$1=1,'X1'!B94,(IF($X$1=2,'X2'!B94,(IF($X$1=3,'X3'!B94,(IF($X$1=4,'X4'!B94,(IF($X$1=5,'X5'!B94,'X6'!B94))))))))))))</f>
        <v>#N/A</v>
      </c>
      <c r="C135" s="137" t="str">
        <f>IF(ISERROR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=TRUE," ",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)</f>
        <v xml:space="preserve"> </v>
      </c>
      <c r="D135" s="137" t="str">
        <f>IF(ISERROR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=TRUE," ",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)</f>
        <v xml:space="preserve"> </v>
      </c>
      <c r="E135" s="138" t="str">
        <f>IF(ISERROR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=TRUE," ",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)</f>
        <v xml:space="preserve"> </v>
      </c>
      <c r="F135" s="138" t="str">
        <f>IF(ISERROR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=TRUE," ",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)</f>
        <v xml:space="preserve"> </v>
      </c>
      <c r="G135" s="138" t="str">
        <f>IF(ISERROR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=TRUE," ",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)</f>
        <v xml:space="preserve"> </v>
      </c>
      <c r="H135" s="138" t="str">
        <f>IF(ISERROR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=TRUE," ",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)</f>
        <v xml:space="preserve"> </v>
      </c>
      <c r="I135" s="139" t="str">
        <f>IF(ISERROR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=TRUE," ",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)</f>
        <v xml:space="preserve"> </v>
      </c>
      <c r="J135" s="139" t="str">
        <f>IF(ISERROR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=TRUE," ",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)</f>
        <v xml:space="preserve"> </v>
      </c>
      <c r="K135" s="139" t="str">
        <f>IF(ISERROR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=TRUE," ",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)</f>
        <v xml:space="preserve"> </v>
      </c>
      <c r="L135" s="140" t="str">
        <f>IF(ISERROR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=TRUE," ",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)</f>
        <v xml:space="preserve"> </v>
      </c>
      <c r="M135" s="140" t="str">
        <f>IF(ISERROR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=TRUE," ",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)</f>
        <v xml:space="preserve"> </v>
      </c>
      <c r="N135" s="141" t="str">
        <f>IF(ISERROR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=TRUE," ",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)</f>
        <v xml:space="preserve"> </v>
      </c>
      <c r="O135" s="140" t="str">
        <f>IF(ISERROR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=TRUE," ",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)</f>
        <v xml:space="preserve"> </v>
      </c>
      <c r="P135" s="140" t="str">
        <f>IF(ISERROR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=TRUE," ",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)</f>
        <v xml:space="preserve"> </v>
      </c>
      <c r="Q135" s="141" t="str">
        <f>IF(ISERROR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=TRUE," ",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)</f>
        <v xml:space="preserve"> </v>
      </c>
      <c r="R135" s="141" t="str">
        <f>IF(ISERROR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=TRUE," ",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)</f>
        <v xml:space="preserve"> </v>
      </c>
      <c r="S135" s="141" t="str">
        <f>IF(ISERROR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=TRUE," ",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)</f>
        <v xml:space="preserve"> </v>
      </c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  <c r="BA135" s="128"/>
      <c r="BB135" s="128"/>
      <c r="BC135" s="128"/>
      <c r="BD135" s="128"/>
      <c r="BE135" s="128"/>
      <c r="BF135" s="128"/>
      <c r="BG135" s="128"/>
      <c r="BH135" s="128"/>
      <c r="BI135" s="128"/>
      <c r="BJ135" s="128"/>
      <c r="BK135" s="128"/>
      <c r="BL135" s="128"/>
      <c r="BM135" s="128"/>
      <c r="BN135" s="128"/>
      <c r="BO135" s="128"/>
    </row>
    <row r="136" spans="1:67" ht="14.1" customHeight="1" x14ac:dyDescent="0.2">
      <c r="A136" s="180" t="s">
        <v>1195</v>
      </c>
      <c r="B136" s="137" t="e">
        <f>IF($U$16=1,(VLOOKUP(A136,$AC$44:$AH$80,2,FALSE)),IF((IF($X$1=1,'X1'!B95,(IF($X$1=2,'X2'!B95,(IF($X$1=3,'X3'!B95,(IF($X$1=4,'X4'!B95,(IF($X$1=5,'X5'!B95,'X6'!B95))))))))))="","",(IF($X$1=1,'X1'!B95,(IF($X$1=2,'X2'!B95,(IF($X$1=3,'X3'!B95,(IF($X$1=4,'X4'!B95,(IF($X$1=5,'X5'!B95,'X6'!B95))))))))))))</f>
        <v>#N/A</v>
      </c>
      <c r="C136" s="137" t="str">
        <f>IF(ISERROR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=TRUE," ",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)</f>
        <v xml:space="preserve"> </v>
      </c>
      <c r="D136" s="137" t="str">
        <f>IF(ISERROR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=TRUE," ",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)</f>
        <v xml:space="preserve"> </v>
      </c>
      <c r="E136" s="138" t="str">
        <f>IF(ISERROR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=TRUE," ",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)</f>
        <v xml:space="preserve"> </v>
      </c>
      <c r="F136" s="138" t="str">
        <f>IF(ISERROR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=TRUE," ",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)</f>
        <v xml:space="preserve"> </v>
      </c>
      <c r="G136" s="138" t="str">
        <f>IF(ISERROR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=TRUE," ",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)</f>
        <v xml:space="preserve"> </v>
      </c>
      <c r="H136" s="138" t="str">
        <f>IF(ISERROR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=TRUE," ",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)</f>
        <v xml:space="preserve"> </v>
      </c>
      <c r="I136" s="139" t="str">
        <f>IF(ISERROR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=TRUE," ",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)</f>
        <v xml:space="preserve"> </v>
      </c>
      <c r="J136" s="139" t="str">
        <f>IF(ISERROR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=TRUE," ",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)</f>
        <v xml:space="preserve"> </v>
      </c>
      <c r="K136" s="139" t="str">
        <f>IF(ISERROR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=TRUE," ",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)</f>
        <v xml:space="preserve"> </v>
      </c>
      <c r="L136" s="140" t="str">
        <f>IF(ISERROR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=TRUE," ",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)</f>
        <v xml:space="preserve"> </v>
      </c>
      <c r="M136" s="140" t="str">
        <f>IF(ISERROR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=TRUE," ",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)</f>
        <v xml:space="preserve"> </v>
      </c>
      <c r="N136" s="141" t="str">
        <f>IF(ISERROR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=TRUE," ",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)</f>
        <v xml:space="preserve"> </v>
      </c>
      <c r="O136" s="140" t="str">
        <f>IF(ISERROR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=TRUE," ",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)</f>
        <v xml:space="preserve"> </v>
      </c>
      <c r="P136" s="140" t="str">
        <f>IF(ISERROR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=TRUE," ",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)</f>
        <v xml:space="preserve"> </v>
      </c>
      <c r="Q136" s="141" t="str">
        <f>IF(ISERROR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=TRUE," ",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)</f>
        <v xml:space="preserve"> </v>
      </c>
      <c r="R136" s="141" t="str">
        <f>IF(ISERROR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=TRUE," ",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)</f>
        <v xml:space="preserve"> </v>
      </c>
      <c r="S136" s="141" t="str">
        <f>IF(ISERROR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=TRUE," ",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)</f>
        <v xml:space="preserve"> </v>
      </c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  <c r="BA136" s="128"/>
      <c r="BB136" s="128"/>
      <c r="BC136" s="128"/>
      <c r="BD136" s="128"/>
      <c r="BE136" s="128"/>
      <c r="BF136" s="128"/>
      <c r="BG136" s="128"/>
      <c r="BH136" s="128"/>
      <c r="BI136" s="128"/>
      <c r="BJ136" s="128"/>
      <c r="BK136" s="128"/>
      <c r="BL136" s="128"/>
      <c r="BM136" s="128"/>
      <c r="BN136" s="128"/>
      <c r="BO136" s="128"/>
    </row>
    <row r="137" spans="1:67" ht="14.1" customHeight="1" x14ac:dyDescent="0.2">
      <c r="A137" s="180" t="s">
        <v>1195</v>
      </c>
      <c r="B137" s="137" t="e">
        <f>IF($U$16=1,(VLOOKUP(A137,$AC$44:$AH$80,2,FALSE)),IF((IF($X$1=1,'X1'!B96,(IF($X$1=2,'X2'!B96,(IF($X$1=3,'X3'!B96,(IF($X$1=4,'X4'!B96,(IF($X$1=5,'X5'!B96,'X6'!B96))))))))))="","",(IF($X$1=1,'X1'!B96,(IF($X$1=2,'X2'!B96,(IF($X$1=3,'X3'!B96,(IF($X$1=4,'X4'!B96,(IF($X$1=5,'X5'!B96,'X6'!B96))))))))))))</f>
        <v>#N/A</v>
      </c>
      <c r="C137" s="137" t="str">
        <f>IF(ISERROR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=TRUE," ",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)</f>
        <v xml:space="preserve"> </v>
      </c>
      <c r="D137" s="137" t="str">
        <f>IF(ISERROR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=TRUE," ",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)</f>
        <v xml:space="preserve"> </v>
      </c>
      <c r="E137" s="138" t="str">
        <f>IF(ISERROR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=TRUE," ",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)</f>
        <v xml:space="preserve"> </v>
      </c>
      <c r="F137" s="138" t="str">
        <f>IF(ISERROR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=TRUE," ",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)</f>
        <v xml:space="preserve"> </v>
      </c>
      <c r="G137" s="138" t="str">
        <f>IF(ISERROR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=TRUE," ",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)</f>
        <v xml:space="preserve"> </v>
      </c>
      <c r="H137" s="138" t="str">
        <f>IF(ISERROR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=TRUE," ",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)</f>
        <v xml:space="preserve"> </v>
      </c>
      <c r="I137" s="139" t="str">
        <f>IF(ISERROR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=TRUE," ",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)</f>
        <v xml:space="preserve"> </v>
      </c>
      <c r="J137" s="139" t="str">
        <f>IF(ISERROR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=TRUE," ",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)</f>
        <v xml:space="preserve"> </v>
      </c>
      <c r="K137" s="139" t="str">
        <f>IF(ISERROR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=TRUE," ",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)</f>
        <v xml:space="preserve"> </v>
      </c>
      <c r="L137" s="140" t="str">
        <f>IF(ISERROR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=TRUE," ",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)</f>
        <v xml:space="preserve"> </v>
      </c>
      <c r="M137" s="140" t="str">
        <f>IF(ISERROR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=TRUE," ",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)</f>
        <v xml:space="preserve"> </v>
      </c>
      <c r="N137" s="141" t="str">
        <f>IF(ISERROR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=TRUE," ",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)</f>
        <v xml:space="preserve"> </v>
      </c>
      <c r="O137" s="140" t="str">
        <f>IF(ISERROR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=TRUE," ",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)</f>
        <v xml:space="preserve"> </v>
      </c>
      <c r="P137" s="140" t="str">
        <f>IF(ISERROR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=TRUE," ",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)</f>
        <v xml:space="preserve"> </v>
      </c>
      <c r="Q137" s="141" t="str">
        <f>IF(ISERROR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=TRUE," ",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)</f>
        <v xml:space="preserve"> </v>
      </c>
      <c r="R137" s="141" t="str">
        <f>IF(ISERROR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=TRUE," ",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)</f>
        <v xml:space="preserve"> </v>
      </c>
      <c r="S137" s="141" t="str">
        <f>IF(ISERROR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=TRUE," ",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)</f>
        <v xml:space="preserve"> </v>
      </c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  <c r="BA137" s="128"/>
      <c r="BB137" s="128"/>
      <c r="BC137" s="128"/>
      <c r="BD137" s="128"/>
      <c r="BE137" s="128"/>
      <c r="BF137" s="128"/>
      <c r="BG137" s="128"/>
      <c r="BH137" s="128"/>
      <c r="BI137" s="128"/>
      <c r="BJ137" s="128"/>
      <c r="BK137" s="128"/>
      <c r="BL137" s="128"/>
      <c r="BM137" s="128"/>
      <c r="BN137" s="128"/>
      <c r="BO137" s="128"/>
    </row>
    <row r="138" spans="1:67" ht="14.1" customHeight="1" x14ac:dyDescent="0.2">
      <c r="A138" s="180" t="s">
        <v>1195</v>
      </c>
      <c r="B138" s="137" t="e">
        <f>IF($U$16=1,(VLOOKUP(A138,$AC$44:$AH$80,2,FALSE)),IF((IF($X$1=1,'X1'!B97,(IF($X$1=2,'X2'!B97,(IF($X$1=3,'X3'!B97,(IF($X$1=4,'X4'!B97,(IF($X$1=5,'X5'!B97,'X6'!B97))))))))))="","",(IF($X$1=1,'X1'!B97,(IF($X$1=2,'X2'!B97,(IF($X$1=3,'X3'!B97,(IF($X$1=4,'X4'!B97,(IF($X$1=5,'X5'!B97,'X6'!B97))))))))))))</f>
        <v>#N/A</v>
      </c>
      <c r="C138" s="137" t="str">
        <f>IF(ISERROR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=TRUE," ",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)</f>
        <v xml:space="preserve"> </v>
      </c>
      <c r="D138" s="137" t="str">
        <f>IF(ISERROR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=TRUE," ",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)</f>
        <v xml:space="preserve"> </v>
      </c>
      <c r="E138" s="138" t="str">
        <f>IF(ISERROR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=TRUE," ",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)</f>
        <v xml:space="preserve"> </v>
      </c>
      <c r="F138" s="138" t="str">
        <f>IF(ISERROR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=TRUE," ",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)</f>
        <v xml:space="preserve"> </v>
      </c>
      <c r="G138" s="138" t="str">
        <f>IF(ISERROR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=TRUE," ",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)</f>
        <v xml:space="preserve"> </v>
      </c>
      <c r="H138" s="138" t="str">
        <f>IF(ISERROR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=TRUE," ",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)</f>
        <v xml:space="preserve"> </v>
      </c>
      <c r="I138" s="139" t="str">
        <f>IF(ISERROR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=TRUE," ",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)</f>
        <v xml:space="preserve"> </v>
      </c>
      <c r="J138" s="139" t="str">
        <f>IF(ISERROR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=TRUE," ",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)</f>
        <v xml:space="preserve"> </v>
      </c>
      <c r="K138" s="139" t="str">
        <f>IF(ISERROR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=TRUE," ",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)</f>
        <v xml:space="preserve"> </v>
      </c>
      <c r="L138" s="140" t="str">
        <f>IF(ISERROR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=TRUE," ",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)</f>
        <v xml:space="preserve"> </v>
      </c>
      <c r="M138" s="140" t="str">
        <f>IF(ISERROR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=TRUE," ",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)</f>
        <v xml:space="preserve"> </v>
      </c>
      <c r="N138" s="141" t="str">
        <f>IF(ISERROR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=TRUE," ",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)</f>
        <v xml:space="preserve"> </v>
      </c>
      <c r="O138" s="140" t="str">
        <f>IF(ISERROR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=TRUE," ",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)</f>
        <v xml:space="preserve"> </v>
      </c>
      <c r="P138" s="140" t="str">
        <f>IF(ISERROR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=TRUE," ",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)</f>
        <v xml:space="preserve"> </v>
      </c>
      <c r="Q138" s="141" t="str">
        <f>IF(ISERROR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=TRUE," ",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)</f>
        <v xml:space="preserve"> </v>
      </c>
      <c r="R138" s="141" t="str">
        <f>IF(ISERROR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=TRUE," ",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)</f>
        <v xml:space="preserve"> </v>
      </c>
      <c r="S138" s="141" t="str">
        <f>IF(ISERROR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=TRUE," ",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)</f>
        <v xml:space="preserve"> </v>
      </c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  <c r="BA138" s="128"/>
      <c r="BB138" s="128"/>
      <c r="BC138" s="128"/>
      <c r="BD138" s="128"/>
      <c r="BE138" s="128"/>
      <c r="BF138" s="128"/>
      <c r="BG138" s="128"/>
      <c r="BH138" s="128"/>
      <c r="BI138" s="128"/>
      <c r="BJ138" s="128"/>
      <c r="BK138" s="128"/>
      <c r="BL138" s="128"/>
      <c r="BM138" s="128"/>
      <c r="BN138" s="128"/>
      <c r="BO138" s="128"/>
    </row>
    <row r="139" spans="1:67" ht="14.1" customHeight="1" x14ac:dyDescent="0.2">
      <c r="A139" s="180" t="s">
        <v>1195</v>
      </c>
      <c r="B139" s="137" t="e">
        <f>IF($U$16=1,(VLOOKUP(A139,$AC$44:$AH$80,2,FALSE)),IF((IF($X$1=1,'X1'!B98,(IF($X$1=2,'X2'!B98,(IF($X$1=3,'X3'!B98,(IF($X$1=4,'X4'!B98,(IF($X$1=5,'X5'!B98,'X6'!B98))))))))))="","",(IF($X$1=1,'X1'!B98,(IF($X$1=2,'X2'!B98,(IF($X$1=3,'X3'!B98,(IF($X$1=4,'X4'!B98,(IF($X$1=5,'X5'!B98,'X6'!B98))))))))))))</f>
        <v>#N/A</v>
      </c>
      <c r="C139" s="137" t="str">
        <f>IF(ISERROR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=TRUE," ",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)</f>
        <v xml:space="preserve"> </v>
      </c>
      <c r="D139" s="137" t="str">
        <f>IF(ISERROR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=TRUE," ",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)</f>
        <v xml:space="preserve"> </v>
      </c>
      <c r="E139" s="138" t="str">
        <f>IF(ISERROR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=TRUE," ",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)</f>
        <v xml:space="preserve"> </v>
      </c>
      <c r="F139" s="138" t="str">
        <f>IF(ISERROR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=TRUE," ",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)</f>
        <v xml:space="preserve"> </v>
      </c>
      <c r="G139" s="138" t="str">
        <f>IF(ISERROR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=TRUE," ",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)</f>
        <v xml:space="preserve"> </v>
      </c>
      <c r="H139" s="138" t="str">
        <f>IF(ISERROR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=TRUE," ",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)</f>
        <v xml:space="preserve"> </v>
      </c>
      <c r="I139" s="139" t="str">
        <f>IF(ISERROR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=TRUE," ",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)</f>
        <v xml:space="preserve"> </v>
      </c>
      <c r="J139" s="139" t="str">
        <f>IF(ISERROR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=TRUE," ",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)</f>
        <v xml:space="preserve"> </v>
      </c>
      <c r="K139" s="139" t="str">
        <f>IF(ISERROR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=TRUE," ",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)</f>
        <v xml:space="preserve"> </v>
      </c>
      <c r="L139" s="140" t="str">
        <f>IF(ISERROR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=TRUE," ",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)</f>
        <v xml:space="preserve"> </v>
      </c>
      <c r="M139" s="140" t="str">
        <f>IF(ISERROR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=TRUE," ",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)</f>
        <v xml:space="preserve"> </v>
      </c>
      <c r="N139" s="141" t="str">
        <f>IF(ISERROR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=TRUE," ",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)</f>
        <v xml:space="preserve"> </v>
      </c>
      <c r="O139" s="140" t="str">
        <f>IF(ISERROR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=TRUE," ",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)</f>
        <v xml:space="preserve"> </v>
      </c>
      <c r="P139" s="140" t="str">
        <f>IF(ISERROR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=TRUE," ",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)</f>
        <v xml:space="preserve"> </v>
      </c>
      <c r="Q139" s="141" t="str">
        <f>IF(ISERROR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=TRUE," ",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)</f>
        <v xml:space="preserve"> </v>
      </c>
      <c r="R139" s="141" t="str">
        <f>IF(ISERROR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=TRUE," ",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)</f>
        <v xml:space="preserve"> </v>
      </c>
      <c r="S139" s="141" t="str">
        <f>IF(ISERROR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=TRUE," ",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)</f>
        <v xml:space="preserve"> </v>
      </c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  <c r="BA139" s="128"/>
      <c r="BB139" s="128"/>
      <c r="BC139" s="128"/>
      <c r="BD139" s="128"/>
      <c r="BE139" s="128"/>
      <c r="BF139" s="128"/>
      <c r="BG139" s="128"/>
      <c r="BH139" s="128"/>
      <c r="BI139" s="128"/>
      <c r="BJ139" s="128"/>
      <c r="BK139" s="128"/>
      <c r="BL139" s="128"/>
      <c r="BM139" s="128"/>
      <c r="BN139" s="128"/>
      <c r="BO139" s="128"/>
    </row>
    <row r="140" spans="1:67" ht="14.1" customHeight="1" x14ac:dyDescent="0.2">
      <c r="A140" s="180" t="s">
        <v>1195</v>
      </c>
      <c r="B140" s="137" t="e">
        <f>IF($U$16=1,(VLOOKUP(A140,$AC$44:$AH$80,2,FALSE)),IF((IF($X$1=1,'X1'!B99,(IF($X$1=2,'X2'!B99,(IF($X$1=3,'X3'!B99,(IF($X$1=4,'X4'!B99,(IF($X$1=5,'X5'!B99,'X6'!B99))))))))))="","",(IF($X$1=1,'X1'!B99,(IF($X$1=2,'X2'!B99,(IF($X$1=3,'X3'!B99,(IF($X$1=4,'X4'!B99,(IF($X$1=5,'X5'!B99,'X6'!B99))))))))))))</f>
        <v>#N/A</v>
      </c>
      <c r="C140" s="137" t="str">
        <f>IF(ISERROR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=TRUE," ",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)</f>
        <v xml:space="preserve"> </v>
      </c>
      <c r="D140" s="137" t="str">
        <f>IF(ISERROR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=TRUE," ",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)</f>
        <v xml:space="preserve"> </v>
      </c>
      <c r="E140" s="138" t="str">
        <f>IF(ISERROR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=TRUE," ",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)</f>
        <v xml:space="preserve"> </v>
      </c>
      <c r="F140" s="138" t="str">
        <f>IF(ISERROR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=TRUE," ",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)</f>
        <v xml:space="preserve"> </v>
      </c>
      <c r="G140" s="138" t="str">
        <f>IF(ISERROR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=TRUE," ",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)</f>
        <v xml:space="preserve"> </v>
      </c>
      <c r="H140" s="138" t="str">
        <f>IF(ISERROR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=TRUE," ",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)</f>
        <v xml:space="preserve"> </v>
      </c>
      <c r="I140" s="139" t="str">
        <f>IF(ISERROR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=TRUE," ",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)</f>
        <v xml:space="preserve"> </v>
      </c>
      <c r="J140" s="139" t="str">
        <f>IF(ISERROR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=TRUE," ",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)</f>
        <v xml:space="preserve"> </v>
      </c>
      <c r="K140" s="139" t="str">
        <f>IF(ISERROR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=TRUE," ",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)</f>
        <v xml:space="preserve"> </v>
      </c>
      <c r="L140" s="140" t="str">
        <f>IF(ISERROR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=TRUE," ",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)</f>
        <v xml:space="preserve"> </v>
      </c>
      <c r="M140" s="140" t="str">
        <f>IF(ISERROR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=TRUE," ",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)</f>
        <v xml:space="preserve"> </v>
      </c>
      <c r="N140" s="141" t="str">
        <f>IF(ISERROR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=TRUE," ",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)</f>
        <v xml:space="preserve"> </v>
      </c>
      <c r="O140" s="140" t="str">
        <f>IF(ISERROR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=TRUE," ",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)</f>
        <v xml:space="preserve"> </v>
      </c>
      <c r="P140" s="140" t="str">
        <f>IF(ISERROR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=TRUE," ",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)</f>
        <v xml:space="preserve"> </v>
      </c>
      <c r="Q140" s="141" t="str">
        <f>IF(ISERROR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=TRUE," ",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)</f>
        <v xml:space="preserve"> </v>
      </c>
      <c r="R140" s="141" t="str">
        <f>IF(ISERROR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=TRUE," ",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)</f>
        <v xml:space="preserve"> </v>
      </c>
      <c r="S140" s="141" t="str">
        <f>IF(ISERROR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=TRUE," ",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)</f>
        <v xml:space="preserve"> </v>
      </c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</row>
    <row r="141" spans="1:67" ht="14.1" customHeight="1" x14ac:dyDescent="0.2">
      <c r="A141" s="180" t="s">
        <v>1195</v>
      </c>
      <c r="B141" s="137" t="e">
        <f>IF($U$16=1,(VLOOKUP(A141,$AC$44:$AH$80,2,FALSE)),IF((IF($X$1=1,'X1'!B100,(IF($X$1=2,'X2'!B100,(IF($X$1=3,'X3'!B100,(IF($X$1=4,'X4'!B100,(IF($X$1=5,'X5'!B100,'X6'!B100))))))))))="","",(IF($X$1=1,'X1'!B100,(IF($X$1=2,'X2'!B100,(IF($X$1=3,'X3'!B100,(IF($X$1=4,'X4'!B100,(IF($X$1=5,'X5'!B100,'X6'!B100))))))))))))</f>
        <v>#N/A</v>
      </c>
      <c r="C141" s="137" t="str">
        <f>IF(ISERROR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=TRUE," ",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)</f>
        <v xml:space="preserve"> </v>
      </c>
      <c r="D141" s="137" t="str">
        <f>IF(ISERROR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=TRUE," ",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)</f>
        <v xml:space="preserve"> </v>
      </c>
      <c r="E141" s="138" t="str">
        <f>IF(ISERROR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=TRUE," ",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)</f>
        <v xml:space="preserve"> </v>
      </c>
      <c r="F141" s="138" t="str">
        <f>IF(ISERROR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=TRUE," ",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)</f>
        <v xml:space="preserve"> </v>
      </c>
      <c r="G141" s="138" t="str">
        <f>IF(ISERROR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=TRUE," ",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)</f>
        <v xml:space="preserve"> </v>
      </c>
      <c r="H141" s="138" t="str">
        <f>IF(ISERROR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=TRUE," ",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)</f>
        <v xml:space="preserve"> </v>
      </c>
      <c r="I141" s="139" t="str">
        <f>IF(ISERROR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=TRUE," ",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)</f>
        <v xml:space="preserve"> </v>
      </c>
      <c r="J141" s="139" t="str">
        <f>IF(ISERROR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=TRUE," ",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)</f>
        <v xml:space="preserve"> </v>
      </c>
      <c r="K141" s="139" t="str">
        <f>IF(ISERROR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=TRUE," ",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)</f>
        <v xml:space="preserve"> </v>
      </c>
      <c r="L141" s="140" t="str">
        <f>IF(ISERROR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=TRUE," ",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)</f>
        <v xml:space="preserve"> </v>
      </c>
      <c r="M141" s="140" t="str">
        <f>IF(ISERROR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=TRUE," ",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)</f>
        <v xml:space="preserve"> </v>
      </c>
      <c r="N141" s="141" t="str">
        <f>IF(ISERROR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=TRUE," ",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)</f>
        <v xml:space="preserve"> </v>
      </c>
      <c r="O141" s="140" t="str">
        <f>IF(ISERROR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=TRUE," ",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)</f>
        <v xml:space="preserve"> </v>
      </c>
      <c r="P141" s="140" t="str">
        <f>IF(ISERROR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=TRUE," ",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)</f>
        <v xml:space="preserve"> </v>
      </c>
      <c r="Q141" s="141" t="str">
        <f>IF(ISERROR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=TRUE," ",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)</f>
        <v xml:space="preserve"> </v>
      </c>
      <c r="R141" s="141" t="str">
        <f>IF(ISERROR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=TRUE," ",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)</f>
        <v xml:space="preserve"> </v>
      </c>
      <c r="S141" s="141" t="str">
        <f>IF(ISERROR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=TRUE," ",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)</f>
        <v xml:space="preserve"> </v>
      </c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  <c r="BA141" s="128"/>
      <c r="BB141" s="128"/>
      <c r="BC141" s="128"/>
      <c r="BD141" s="128"/>
      <c r="BE141" s="128"/>
      <c r="BF141" s="128"/>
      <c r="BG141" s="128"/>
      <c r="BH141" s="128"/>
      <c r="BI141" s="128"/>
      <c r="BJ141" s="128"/>
      <c r="BK141" s="128"/>
      <c r="BL141" s="128"/>
      <c r="BM141" s="128"/>
      <c r="BN141" s="128"/>
      <c r="BO141" s="128"/>
    </row>
    <row r="142" spans="1:67" ht="14.1" customHeight="1" x14ac:dyDescent="0.2">
      <c r="A142" s="180" t="s">
        <v>1195</v>
      </c>
      <c r="B142" s="137" t="e">
        <f>IF($U$16=1,(VLOOKUP(A142,$AC$44:$AH$80,2,FALSE)),IF((IF($X$1=1,'X1'!B101,(IF($X$1=2,'X2'!B101,(IF($X$1=3,'X3'!B101,(IF($X$1=4,'X4'!B101,(IF($X$1=5,'X5'!B101,'X6'!B101))))))))))="","",(IF($X$1=1,'X1'!B101,(IF($X$1=2,'X2'!B101,(IF($X$1=3,'X3'!B101,(IF($X$1=4,'X4'!B101,(IF($X$1=5,'X5'!B101,'X6'!B101))))))))))))</f>
        <v>#N/A</v>
      </c>
      <c r="C142" s="137" t="str">
        <f>IF(ISERROR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=TRUE," ",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)</f>
        <v xml:space="preserve"> </v>
      </c>
      <c r="D142" s="137" t="str">
        <f>IF(ISERROR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=TRUE," ",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)</f>
        <v xml:space="preserve"> </v>
      </c>
      <c r="E142" s="138" t="str">
        <f>IF(ISERROR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=TRUE," ",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)</f>
        <v xml:space="preserve"> </v>
      </c>
      <c r="F142" s="138" t="str">
        <f>IF(ISERROR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=TRUE," ",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)</f>
        <v xml:space="preserve"> </v>
      </c>
      <c r="G142" s="138" t="str">
        <f>IF(ISERROR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=TRUE," ",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)</f>
        <v xml:space="preserve"> </v>
      </c>
      <c r="H142" s="138" t="str">
        <f>IF(ISERROR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=TRUE," ",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)</f>
        <v xml:space="preserve"> </v>
      </c>
      <c r="I142" s="139" t="str">
        <f>IF(ISERROR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=TRUE," ",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)</f>
        <v xml:space="preserve"> </v>
      </c>
      <c r="J142" s="139" t="str">
        <f>IF(ISERROR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=TRUE," ",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)</f>
        <v xml:space="preserve"> </v>
      </c>
      <c r="K142" s="139" t="str">
        <f>IF(ISERROR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=TRUE," ",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)</f>
        <v xml:space="preserve"> </v>
      </c>
      <c r="L142" s="140" t="str">
        <f>IF(ISERROR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=TRUE," ",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)</f>
        <v xml:space="preserve"> </v>
      </c>
      <c r="M142" s="140" t="str">
        <f>IF(ISERROR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=TRUE," ",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)</f>
        <v xml:space="preserve"> </v>
      </c>
      <c r="N142" s="141" t="str">
        <f>IF(ISERROR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=TRUE," ",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)</f>
        <v xml:space="preserve"> </v>
      </c>
      <c r="O142" s="140" t="str">
        <f>IF(ISERROR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=TRUE," ",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)</f>
        <v xml:space="preserve"> </v>
      </c>
      <c r="P142" s="140" t="str">
        <f>IF(ISERROR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=TRUE," ",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)</f>
        <v xml:space="preserve"> </v>
      </c>
      <c r="Q142" s="141" t="str">
        <f>IF(ISERROR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=TRUE," ",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)</f>
        <v xml:space="preserve"> </v>
      </c>
      <c r="R142" s="141" t="str">
        <f>IF(ISERROR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=TRUE," ",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)</f>
        <v xml:space="preserve"> </v>
      </c>
      <c r="S142" s="141" t="str">
        <f>IF(ISERROR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=TRUE," ",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)</f>
        <v xml:space="preserve"> </v>
      </c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  <c r="BA142" s="128"/>
      <c r="BB142" s="128"/>
      <c r="BC142" s="128"/>
      <c r="BD142" s="128"/>
      <c r="BE142" s="128"/>
      <c r="BF142" s="128"/>
      <c r="BG142" s="128"/>
      <c r="BH142" s="128"/>
      <c r="BI142" s="128"/>
      <c r="BJ142" s="128"/>
      <c r="BK142" s="128"/>
      <c r="BL142" s="128"/>
      <c r="BM142" s="128"/>
      <c r="BN142" s="128"/>
      <c r="BO142" s="128"/>
    </row>
    <row r="143" spans="1:67" ht="14.1" customHeight="1" x14ac:dyDescent="0.2">
      <c r="A143" s="180" t="s">
        <v>1195</v>
      </c>
      <c r="B143" s="137" t="e">
        <f>IF($U$16=1,(VLOOKUP(A143,$AC$44:$AH$80,2,FALSE)),IF((IF($X$1=1,'X1'!B102,(IF($X$1=2,'X2'!B102,(IF($X$1=3,'X3'!B102,(IF($X$1=4,'X4'!B102,(IF($X$1=5,'X5'!B102,'X6'!B102))))))))))="","",(IF($X$1=1,'X1'!B102,(IF($X$1=2,'X2'!B102,(IF($X$1=3,'X3'!B102,(IF($X$1=4,'X4'!B102,(IF($X$1=5,'X5'!B102,'X6'!B102))))))))))))</f>
        <v>#N/A</v>
      </c>
      <c r="C143" s="137" t="str">
        <f>IF(ISERROR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=TRUE," ",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)</f>
        <v xml:space="preserve"> </v>
      </c>
      <c r="D143" s="137" t="str">
        <f>IF(ISERROR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=TRUE," ",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)</f>
        <v xml:space="preserve"> </v>
      </c>
      <c r="E143" s="138" t="str">
        <f>IF(ISERROR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=TRUE," ",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)</f>
        <v xml:space="preserve"> </v>
      </c>
      <c r="F143" s="138" t="str">
        <f>IF(ISERROR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=TRUE," ",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)</f>
        <v xml:space="preserve"> </v>
      </c>
      <c r="G143" s="138" t="str">
        <f>IF(ISERROR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=TRUE," ",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)</f>
        <v xml:space="preserve"> </v>
      </c>
      <c r="H143" s="138" t="str">
        <f>IF(ISERROR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=TRUE," ",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)</f>
        <v xml:space="preserve"> </v>
      </c>
      <c r="I143" s="139" t="str">
        <f>IF(ISERROR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=TRUE," ",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)</f>
        <v xml:space="preserve"> </v>
      </c>
      <c r="J143" s="139" t="str">
        <f>IF(ISERROR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=TRUE," ",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)</f>
        <v xml:space="preserve"> </v>
      </c>
      <c r="K143" s="139" t="str">
        <f>IF(ISERROR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=TRUE," ",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)</f>
        <v xml:space="preserve"> </v>
      </c>
      <c r="L143" s="140" t="str">
        <f>IF(ISERROR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=TRUE," ",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)</f>
        <v xml:space="preserve"> </v>
      </c>
      <c r="M143" s="140" t="str">
        <f>IF(ISERROR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=TRUE," ",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)</f>
        <v xml:space="preserve"> </v>
      </c>
      <c r="N143" s="141" t="str">
        <f>IF(ISERROR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=TRUE," ",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)</f>
        <v xml:space="preserve"> </v>
      </c>
      <c r="O143" s="140" t="str">
        <f>IF(ISERROR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=TRUE," ",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)</f>
        <v xml:space="preserve"> </v>
      </c>
      <c r="P143" s="140" t="str">
        <f>IF(ISERROR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=TRUE," ",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)</f>
        <v xml:space="preserve"> </v>
      </c>
      <c r="Q143" s="141" t="str">
        <f>IF(ISERROR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=TRUE," ",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)</f>
        <v xml:space="preserve"> </v>
      </c>
      <c r="R143" s="141" t="str">
        <f>IF(ISERROR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=TRUE," ",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)</f>
        <v xml:space="preserve"> </v>
      </c>
      <c r="S143" s="141" t="str">
        <f>IF(ISERROR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=TRUE," ",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)</f>
        <v xml:space="preserve"> </v>
      </c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  <c r="BA143" s="128"/>
      <c r="BB143" s="128"/>
      <c r="BC143" s="128"/>
      <c r="BD143" s="128"/>
      <c r="BE143" s="128"/>
      <c r="BF143" s="128"/>
      <c r="BG143" s="128"/>
      <c r="BH143" s="128"/>
      <c r="BI143" s="128"/>
      <c r="BJ143" s="128"/>
      <c r="BK143" s="128"/>
      <c r="BL143" s="128"/>
      <c r="BM143" s="128"/>
      <c r="BN143" s="128"/>
      <c r="BO143" s="128"/>
    </row>
    <row r="144" spans="1:67" ht="14.1" customHeight="1" x14ac:dyDescent="0.2">
      <c r="A144" s="180" t="s">
        <v>1195</v>
      </c>
      <c r="B144" s="137" t="e">
        <f>IF($U$16=1,(VLOOKUP(A144,$AC$44:$AH$80,2,FALSE)),IF((IF($X$1=1,'X1'!B103,(IF($X$1=2,'X2'!B103,(IF($X$1=3,'X3'!B103,(IF($X$1=4,'X4'!B103,(IF($X$1=5,'X5'!B103,'X6'!B103))))))))))="","",(IF($X$1=1,'X1'!B103,(IF($X$1=2,'X2'!B103,(IF($X$1=3,'X3'!B103,(IF($X$1=4,'X4'!B103,(IF($X$1=5,'X5'!B103,'X6'!B103))))))))))))</f>
        <v>#N/A</v>
      </c>
      <c r="C144" s="137" t="str">
        <f>IF(ISERROR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=TRUE," ",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)</f>
        <v xml:space="preserve"> </v>
      </c>
      <c r="D144" s="137" t="str">
        <f>IF(ISERROR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=TRUE," ",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)</f>
        <v xml:space="preserve"> </v>
      </c>
      <c r="E144" s="138" t="str">
        <f>IF(ISERROR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=TRUE," ",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)</f>
        <v xml:space="preserve"> </v>
      </c>
      <c r="F144" s="138" t="str">
        <f>IF(ISERROR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=TRUE," ",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)</f>
        <v xml:space="preserve"> </v>
      </c>
      <c r="G144" s="138" t="str">
        <f>IF(ISERROR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=TRUE," ",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)</f>
        <v xml:space="preserve"> </v>
      </c>
      <c r="H144" s="138" t="str">
        <f>IF(ISERROR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=TRUE," ",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)</f>
        <v xml:space="preserve"> </v>
      </c>
      <c r="I144" s="139" t="str">
        <f>IF(ISERROR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=TRUE," ",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)</f>
        <v xml:space="preserve"> </v>
      </c>
      <c r="J144" s="139" t="str">
        <f>IF(ISERROR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=TRUE," ",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)</f>
        <v xml:space="preserve"> </v>
      </c>
      <c r="K144" s="139" t="str">
        <f>IF(ISERROR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=TRUE," ",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)</f>
        <v xml:space="preserve"> </v>
      </c>
      <c r="L144" s="140" t="str">
        <f>IF(ISERROR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=TRUE," ",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)</f>
        <v xml:space="preserve"> </v>
      </c>
      <c r="M144" s="140" t="str">
        <f>IF(ISERROR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=TRUE," ",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)</f>
        <v xml:space="preserve"> </v>
      </c>
      <c r="N144" s="141" t="str">
        <f>IF(ISERROR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=TRUE," ",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)</f>
        <v xml:space="preserve"> </v>
      </c>
      <c r="O144" s="140" t="str">
        <f>IF(ISERROR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=TRUE," ",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)</f>
        <v xml:space="preserve"> </v>
      </c>
      <c r="P144" s="140" t="str">
        <f>IF(ISERROR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=TRUE," ",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)</f>
        <v xml:space="preserve"> </v>
      </c>
      <c r="Q144" s="141" t="str">
        <f>IF(ISERROR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=TRUE," ",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)</f>
        <v xml:space="preserve"> </v>
      </c>
      <c r="R144" s="141" t="str">
        <f>IF(ISERROR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=TRUE," ",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)</f>
        <v xml:space="preserve"> </v>
      </c>
      <c r="S144" s="141" t="str">
        <f>IF(ISERROR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=TRUE," ",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)</f>
        <v xml:space="preserve"> </v>
      </c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</row>
    <row r="145" spans="1:67" ht="14.1" customHeight="1" x14ac:dyDescent="0.2">
      <c r="A145" s="180" t="s">
        <v>1195</v>
      </c>
      <c r="B145" s="137" t="e">
        <f>IF($U$16=1,(VLOOKUP(A145,$AC$44:$AH$80,2,FALSE)),IF((IF($X$1=1,'X1'!B104,(IF($X$1=2,'X2'!B104,(IF($X$1=3,'X3'!B104,(IF($X$1=4,'X4'!B104,(IF($X$1=5,'X5'!B104,'X6'!B104))))))))))="","",(IF($X$1=1,'X1'!B104,(IF($X$1=2,'X2'!B104,(IF($X$1=3,'X3'!B104,(IF($X$1=4,'X4'!B104,(IF($X$1=5,'X5'!B104,'X6'!B104))))))))))))</f>
        <v>#N/A</v>
      </c>
      <c r="C145" s="137" t="str">
        <f>IF(ISERROR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=TRUE," ",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)</f>
        <v xml:space="preserve"> </v>
      </c>
      <c r="D145" s="137" t="str">
        <f>IF(ISERROR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=TRUE," ",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)</f>
        <v xml:space="preserve"> </v>
      </c>
      <c r="E145" s="138" t="str">
        <f>IF(ISERROR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=TRUE," ",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)</f>
        <v xml:space="preserve"> </v>
      </c>
      <c r="F145" s="138" t="str">
        <f>IF(ISERROR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=TRUE," ",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)</f>
        <v xml:space="preserve"> </v>
      </c>
      <c r="G145" s="138" t="str">
        <f>IF(ISERROR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=TRUE," ",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)</f>
        <v xml:space="preserve"> </v>
      </c>
      <c r="H145" s="138" t="str">
        <f>IF(ISERROR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=TRUE," ",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)</f>
        <v xml:space="preserve"> </v>
      </c>
      <c r="I145" s="139" t="str">
        <f>IF(ISERROR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=TRUE," ",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)</f>
        <v xml:space="preserve"> </v>
      </c>
      <c r="J145" s="139" t="str">
        <f>IF(ISERROR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=TRUE," ",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)</f>
        <v xml:space="preserve"> </v>
      </c>
      <c r="K145" s="139" t="str">
        <f>IF(ISERROR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=TRUE," ",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)</f>
        <v xml:space="preserve"> </v>
      </c>
      <c r="L145" s="140" t="str">
        <f>IF(ISERROR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=TRUE," ",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)</f>
        <v xml:space="preserve"> </v>
      </c>
      <c r="M145" s="140" t="str">
        <f>IF(ISERROR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=TRUE," ",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)</f>
        <v xml:space="preserve"> </v>
      </c>
      <c r="N145" s="141" t="str">
        <f>IF(ISERROR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=TRUE," ",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)</f>
        <v xml:space="preserve"> </v>
      </c>
      <c r="O145" s="140" t="str">
        <f>IF(ISERROR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=TRUE," ",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)</f>
        <v xml:space="preserve"> </v>
      </c>
      <c r="P145" s="140" t="str">
        <f>IF(ISERROR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=TRUE," ",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)</f>
        <v xml:space="preserve"> </v>
      </c>
      <c r="Q145" s="141" t="str">
        <f>IF(ISERROR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=TRUE," ",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)</f>
        <v xml:space="preserve"> </v>
      </c>
      <c r="R145" s="141" t="str">
        <f>IF(ISERROR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=TRUE," ",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)</f>
        <v xml:space="preserve"> </v>
      </c>
      <c r="S145" s="141" t="str">
        <f>IF(ISERROR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=TRUE," ",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)</f>
        <v xml:space="preserve"> </v>
      </c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  <c r="BA145" s="128"/>
      <c r="BB145" s="128"/>
      <c r="BC145" s="128"/>
      <c r="BD145" s="128"/>
      <c r="BE145" s="128"/>
      <c r="BF145" s="128"/>
      <c r="BG145" s="128"/>
      <c r="BH145" s="128"/>
      <c r="BI145" s="128"/>
      <c r="BJ145" s="128"/>
      <c r="BK145" s="128"/>
      <c r="BL145" s="128"/>
      <c r="BM145" s="128"/>
      <c r="BN145" s="128"/>
      <c r="BO145" s="128"/>
    </row>
    <row r="146" spans="1:67" ht="14.1" customHeight="1" x14ac:dyDescent="0.2">
      <c r="A146" s="180" t="s">
        <v>1195</v>
      </c>
      <c r="B146" s="137" t="e">
        <f>IF($U$16=1,(VLOOKUP(A146,$AC$44:$AH$80,2,FALSE)),IF((IF($X$1=1,'X1'!B105,(IF($X$1=2,'X2'!B105,(IF($X$1=3,'X3'!B105,(IF($X$1=4,'X4'!B105,(IF($X$1=5,'X5'!B105,'X6'!B105))))))))))="","",(IF($X$1=1,'X1'!B105,(IF($X$1=2,'X2'!B105,(IF($X$1=3,'X3'!B105,(IF($X$1=4,'X4'!B105,(IF($X$1=5,'X5'!B105,'X6'!B105))))))))))))</f>
        <v>#N/A</v>
      </c>
      <c r="C146" s="137" t="str">
        <f>IF(ISERROR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=TRUE," ",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)</f>
        <v xml:space="preserve"> </v>
      </c>
      <c r="D146" s="137" t="str">
        <f>IF(ISERROR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=TRUE," ",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)</f>
        <v xml:space="preserve"> </v>
      </c>
      <c r="E146" s="138" t="str">
        <f>IF(ISERROR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=TRUE," ",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)</f>
        <v xml:space="preserve"> </v>
      </c>
      <c r="F146" s="138" t="str">
        <f>IF(ISERROR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=TRUE," ",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)</f>
        <v xml:space="preserve"> </v>
      </c>
      <c r="G146" s="138" t="str">
        <f>IF(ISERROR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=TRUE," ",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)</f>
        <v xml:space="preserve"> </v>
      </c>
      <c r="H146" s="138" t="str">
        <f>IF(ISERROR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=TRUE," ",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)</f>
        <v xml:space="preserve"> </v>
      </c>
      <c r="I146" s="139" t="str">
        <f>IF(ISERROR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=TRUE," ",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)</f>
        <v xml:space="preserve"> </v>
      </c>
      <c r="J146" s="139" t="str">
        <f>IF(ISERROR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=TRUE," ",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)</f>
        <v xml:space="preserve"> </v>
      </c>
      <c r="K146" s="139" t="str">
        <f>IF(ISERROR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=TRUE," ",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)</f>
        <v xml:space="preserve"> </v>
      </c>
      <c r="L146" s="140" t="str">
        <f>IF(ISERROR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=TRUE," ",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)</f>
        <v xml:space="preserve"> </v>
      </c>
      <c r="M146" s="140" t="str">
        <f>IF(ISERROR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=TRUE," ",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)</f>
        <v xml:space="preserve"> </v>
      </c>
      <c r="N146" s="141" t="str">
        <f>IF(ISERROR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=TRUE," ",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)</f>
        <v xml:space="preserve"> </v>
      </c>
      <c r="O146" s="140" t="str">
        <f>IF(ISERROR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=TRUE," ",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)</f>
        <v xml:space="preserve"> </v>
      </c>
      <c r="P146" s="140" t="str">
        <f>IF(ISERROR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=TRUE," ",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)</f>
        <v xml:space="preserve"> </v>
      </c>
      <c r="Q146" s="141" t="str">
        <f>IF(ISERROR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=TRUE," ",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)</f>
        <v xml:space="preserve"> </v>
      </c>
      <c r="R146" s="141" t="str">
        <f>IF(ISERROR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=TRUE," ",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)</f>
        <v xml:space="preserve"> </v>
      </c>
      <c r="S146" s="141" t="str">
        <f>IF(ISERROR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=TRUE," ",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)</f>
        <v xml:space="preserve"> </v>
      </c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  <c r="BA146" s="128"/>
      <c r="BB146" s="128"/>
      <c r="BC146" s="128"/>
      <c r="BD146" s="128"/>
      <c r="BE146" s="128"/>
      <c r="BF146" s="128"/>
      <c r="BG146" s="128"/>
      <c r="BH146" s="128"/>
      <c r="BI146" s="128"/>
      <c r="BJ146" s="128"/>
      <c r="BK146" s="128"/>
      <c r="BL146" s="128"/>
      <c r="BM146" s="128"/>
      <c r="BN146" s="128"/>
      <c r="BO146" s="128"/>
    </row>
    <row r="147" spans="1:67" ht="14.1" customHeight="1" x14ac:dyDescent="0.2">
      <c r="A147" s="180" t="s">
        <v>1195</v>
      </c>
      <c r="B147" s="137" t="e">
        <f>IF($U$16=1,(VLOOKUP(A147,$AC$44:$AH$80,2,FALSE)),IF((IF($X$1=1,'X1'!B106,(IF($X$1=2,'X2'!B106,(IF($X$1=3,'X3'!B106,(IF($X$1=4,'X4'!B106,(IF($X$1=5,'X5'!B106,'X6'!B106))))))))))="","",(IF($X$1=1,'X1'!B106,(IF($X$1=2,'X2'!B106,(IF($X$1=3,'X3'!B106,(IF($X$1=4,'X4'!B106,(IF($X$1=5,'X5'!B106,'X6'!B106))))))))))))</f>
        <v>#N/A</v>
      </c>
      <c r="C147" s="137" t="str">
        <f>IF(ISERROR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=TRUE," ",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)</f>
        <v xml:space="preserve"> </v>
      </c>
      <c r="D147" s="137" t="str">
        <f>IF(ISERROR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=TRUE," ",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)</f>
        <v xml:space="preserve"> </v>
      </c>
      <c r="E147" s="138" t="str">
        <f>IF(ISERROR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=TRUE," ",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)</f>
        <v xml:space="preserve"> </v>
      </c>
      <c r="F147" s="138" t="str">
        <f>IF(ISERROR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=TRUE," ",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)</f>
        <v xml:space="preserve"> </v>
      </c>
      <c r="G147" s="138" t="str">
        <f>IF(ISERROR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=TRUE," ",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)</f>
        <v xml:space="preserve"> </v>
      </c>
      <c r="H147" s="138" t="str">
        <f>IF(ISERROR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=TRUE," ",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)</f>
        <v xml:space="preserve"> </v>
      </c>
      <c r="I147" s="139" t="str">
        <f>IF(ISERROR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=TRUE," ",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)</f>
        <v xml:space="preserve"> </v>
      </c>
      <c r="J147" s="139" t="str">
        <f>IF(ISERROR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=TRUE," ",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)</f>
        <v xml:space="preserve"> </v>
      </c>
      <c r="K147" s="139" t="str">
        <f>IF(ISERROR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=TRUE," ",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)</f>
        <v xml:space="preserve"> </v>
      </c>
      <c r="L147" s="140" t="str">
        <f>IF(ISERROR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=TRUE," ",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)</f>
        <v xml:space="preserve"> </v>
      </c>
      <c r="M147" s="140" t="str">
        <f>IF(ISERROR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=TRUE," ",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)</f>
        <v xml:space="preserve"> </v>
      </c>
      <c r="N147" s="141" t="str">
        <f>IF(ISERROR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=TRUE," ",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)</f>
        <v xml:space="preserve"> </v>
      </c>
      <c r="O147" s="140" t="str">
        <f>IF(ISERROR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=TRUE," ",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)</f>
        <v xml:space="preserve"> </v>
      </c>
      <c r="P147" s="140" t="str">
        <f>IF(ISERROR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=TRUE," ",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)</f>
        <v xml:space="preserve"> </v>
      </c>
      <c r="Q147" s="141" t="str">
        <f>IF(ISERROR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=TRUE," ",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)</f>
        <v xml:space="preserve"> </v>
      </c>
      <c r="R147" s="141" t="str">
        <f>IF(ISERROR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=TRUE," ",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)</f>
        <v xml:space="preserve"> </v>
      </c>
      <c r="S147" s="141" t="str">
        <f>IF(ISERROR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=TRUE," ",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)</f>
        <v xml:space="preserve"> </v>
      </c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  <c r="BA147" s="128"/>
      <c r="BB147" s="128"/>
      <c r="BC147" s="128"/>
      <c r="BD147" s="128"/>
      <c r="BE147" s="128"/>
      <c r="BF147" s="128"/>
      <c r="BG147" s="128"/>
      <c r="BH147" s="128"/>
      <c r="BI147" s="128"/>
      <c r="BJ147" s="128"/>
      <c r="BK147" s="128"/>
      <c r="BL147" s="128"/>
      <c r="BM147" s="128"/>
      <c r="BN147" s="128"/>
      <c r="BO147" s="128"/>
    </row>
    <row r="148" spans="1:67" ht="14.1" customHeight="1" x14ac:dyDescent="0.2">
      <c r="A148" s="180" t="s">
        <v>1195</v>
      </c>
      <c r="B148" s="137" t="e">
        <f>IF($U$16=1,(VLOOKUP(A148,$AC$44:$AH$80,2,FALSE)),IF((IF($X$1=1,'X1'!B107,(IF($X$1=2,'X2'!B107,(IF($X$1=3,'X3'!B107,(IF($X$1=4,'X4'!B107,(IF($X$1=5,'X5'!B107,'X6'!B107))))))))))="","",(IF($X$1=1,'X1'!B107,(IF($X$1=2,'X2'!B107,(IF($X$1=3,'X3'!B107,(IF($X$1=4,'X4'!B107,(IF($X$1=5,'X5'!B107,'X6'!B107))))))))))))</f>
        <v>#N/A</v>
      </c>
      <c r="C148" s="137" t="str">
        <f>IF(ISERROR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=TRUE," ",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)</f>
        <v xml:space="preserve"> </v>
      </c>
      <c r="D148" s="137" t="str">
        <f>IF(ISERROR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=TRUE," ",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)</f>
        <v xml:space="preserve"> </v>
      </c>
      <c r="E148" s="138" t="str">
        <f>IF(ISERROR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=TRUE," ",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)</f>
        <v xml:space="preserve"> </v>
      </c>
      <c r="F148" s="138" t="str">
        <f>IF(ISERROR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=TRUE," ",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)</f>
        <v xml:space="preserve"> </v>
      </c>
      <c r="G148" s="138" t="str">
        <f>IF(ISERROR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=TRUE," ",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)</f>
        <v xml:space="preserve"> </v>
      </c>
      <c r="H148" s="138" t="str">
        <f>IF(ISERROR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=TRUE," ",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)</f>
        <v xml:space="preserve"> </v>
      </c>
      <c r="I148" s="139" t="str">
        <f>IF(ISERROR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=TRUE," ",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)</f>
        <v xml:space="preserve"> </v>
      </c>
      <c r="J148" s="139" t="str">
        <f>IF(ISERROR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=TRUE," ",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)</f>
        <v xml:space="preserve"> </v>
      </c>
      <c r="K148" s="139" t="str">
        <f>IF(ISERROR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=TRUE," ",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)</f>
        <v xml:space="preserve"> </v>
      </c>
      <c r="L148" s="140" t="str">
        <f>IF(ISERROR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=TRUE," ",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)</f>
        <v xml:space="preserve"> </v>
      </c>
      <c r="M148" s="140" t="str">
        <f>IF(ISERROR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=TRUE," ",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)</f>
        <v xml:space="preserve"> </v>
      </c>
      <c r="N148" s="141" t="str">
        <f>IF(ISERROR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=TRUE," ",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)</f>
        <v xml:space="preserve"> </v>
      </c>
      <c r="O148" s="140" t="str">
        <f>IF(ISERROR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=TRUE," ",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)</f>
        <v xml:space="preserve"> </v>
      </c>
      <c r="P148" s="140" t="str">
        <f>IF(ISERROR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=TRUE," ",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)</f>
        <v xml:space="preserve"> </v>
      </c>
      <c r="Q148" s="141" t="str">
        <f>IF(ISERROR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=TRUE," ",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)</f>
        <v xml:space="preserve"> </v>
      </c>
      <c r="R148" s="141" t="str">
        <f>IF(ISERROR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=TRUE," ",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)</f>
        <v xml:space="preserve"> </v>
      </c>
      <c r="S148" s="141" t="str">
        <f>IF(ISERROR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=TRUE," ",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)</f>
        <v xml:space="preserve"> </v>
      </c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</row>
    <row r="149" spans="1:67" ht="14.1" customHeight="1" x14ac:dyDescent="0.2">
      <c r="A149" s="180" t="s">
        <v>1195</v>
      </c>
      <c r="B149" s="137" t="e">
        <f>IF($U$16=1,(VLOOKUP(A149,$AC$44:$AH$80,2,FALSE)),IF((IF($X$1=1,'X1'!B108,(IF($X$1=2,'X2'!B108,(IF($X$1=3,'X3'!B108,(IF($X$1=4,'X4'!B108,(IF($X$1=5,'X5'!B108,'X6'!B108))))))))))="","",(IF($X$1=1,'X1'!B108,(IF($X$1=2,'X2'!B108,(IF($X$1=3,'X3'!B108,(IF($X$1=4,'X4'!B108,(IF($X$1=5,'X5'!B108,'X6'!B108))))))))))))</f>
        <v>#N/A</v>
      </c>
      <c r="C149" s="137" t="str">
        <f>IF(ISERROR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=TRUE," ",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)</f>
        <v xml:space="preserve"> </v>
      </c>
      <c r="D149" s="137" t="str">
        <f>IF(ISERROR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=TRUE," ",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)</f>
        <v xml:space="preserve"> </v>
      </c>
      <c r="E149" s="138" t="str">
        <f>IF(ISERROR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=TRUE," ",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)</f>
        <v xml:space="preserve"> </v>
      </c>
      <c r="F149" s="138" t="str">
        <f>IF(ISERROR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=TRUE," ",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)</f>
        <v xml:space="preserve"> </v>
      </c>
      <c r="G149" s="138" t="str">
        <f>IF(ISERROR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=TRUE," ",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)</f>
        <v xml:space="preserve"> </v>
      </c>
      <c r="H149" s="138" t="str">
        <f>IF(ISERROR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=TRUE," ",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)</f>
        <v xml:space="preserve"> </v>
      </c>
      <c r="I149" s="139" t="str">
        <f>IF(ISERROR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=TRUE," ",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)</f>
        <v xml:space="preserve"> </v>
      </c>
      <c r="J149" s="139" t="str">
        <f>IF(ISERROR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=TRUE," ",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)</f>
        <v xml:space="preserve"> </v>
      </c>
      <c r="K149" s="139" t="str">
        <f>IF(ISERROR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=TRUE," ",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)</f>
        <v xml:space="preserve"> </v>
      </c>
      <c r="L149" s="140" t="str">
        <f>IF(ISERROR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=TRUE," ",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)</f>
        <v xml:space="preserve"> </v>
      </c>
      <c r="M149" s="140" t="str">
        <f>IF(ISERROR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=TRUE," ",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)</f>
        <v xml:space="preserve"> </v>
      </c>
      <c r="N149" s="141" t="str">
        <f>IF(ISERROR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=TRUE," ",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)</f>
        <v xml:space="preserve"> </v>
      </c>
      <c r="O149" s="140" t="str">
        <f>IF(ISERROR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=TRUE," ",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)</f>
        <v xml:space="preserve"> </v>
      </c>
      <c r="P149" s="140" t="str">
        <f>IF(ISERROR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=TRUE," ",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)</f>
        <v xml:space="preserve"> </v>
      </c>
      <c r="Q149" s="141" t="str">
        <f>IF(ISERROR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=TRUE," ",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)</f>
        <v xml:space="preserve"> </v>
      </c>
      <c r="R149" s="141" t="str">
        <f>IF(ISERROR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=TRUE," ",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)</f>
        <v xml:space="preserve"> </v>
      </c>
      <c r="S149" s="141" t="str">
        <f>IF(ISERROR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=TRUE," ",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)</f>
        <v xml:space="preserve"> </v>
      </c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  <c r="BA149" s="128"/>
      <c r="BB149" s="128"/>
      <c r="BC149" s="128"/>
      <c r="BD149" s="128"/>
      <c r="BE149" s="128"/>
      <c r="BF149" s="128"/>
      <c r="BG149" s="128"/>
      <c r="BH149" s="128"/>
      <c r="BI149" s="128"/>
      <c r="BJ149" s="128"/>
      <c r="BK149" s="128"/>
      <c r="BL149" s="128"/>
      <c r="BM149" s="128"/>
      <c r="BN149" s="128"/>
      <c r="BO149" s="128"/>
    </row>
    <row r="150" spans="1:67" ht="14.1" customHeight="1" x14ac:dyDescent="0.2">
      <c r="A150" s="180" t="s">
        <v>1195</v>
      </c>
      <c r="B150" s="137" t="e">
        <f>IF($U$16=1,(VLOOKUP(A150,$AC$44:$AH$80,2,FALSE)),IF((IF($X$1=1,'X1'!B109,(IF($X$1=2,'X2'!B109,(IF($X$1=3,'X3'!B109,(IF($X$1=4,'X4'!B109,(IF($X$1=5,'X5'!B109,'X6'!B109))))))))))="","",(IF($X$1=1,'X1'!B109,(IF($X$1=2,'X2'!B109,(IF($X$1=3,'X3'!B109,(IF($X$1=4,'X4'!B109,(IF($X$1=5,'X5'!B109,'X6'!B109))))))))))))</f>
        <v>#N/A</v>
      </c>
      <c r="C150" s="137" t="str">
        <f>IF(ISERROR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=TRUE," ",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)</f>
        <v xml:space="preserve"> </v>
      </c>
      <c r="D150" s="137" t="str">
        <f>IF(ISERROR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=TRUE," ",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)</f>
        <v xml:space="preserve"> </v>
      </c>
      <c r="E150" s="138" t="str">
        <f>IF(ISERROR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=TRUE," ",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)</f>
        <v xml:space="preserve"> </v>
      </c>
      <c r="F150" s="138" t="str">
        <f>IF(ISERROR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=TRUE," ",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)</f>
        <v xml:space="preserve"> </v>
      </c>
      <c r="G150" s="138" t="str">
        <f>IF(ISERROR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=TRUE," ",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)</f>
        <v xml:space="preserve"> </v>
      </c>
      <c r="H150" s="138" t="str">
        <f>IF(ISERROR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=TRUE," ",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)</f>
        <v xml:space="preserve"> </v>
      </c>
      <c r="I150" s="139" t="str">
        <f>IF(ISERROR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=TRUE," ",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)</f>
        <v xml:space="preserve"> </v>
      </c>
      <c r="J150" s="139" t="str">
        <f>IF(ISERROR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=TRUE," ",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)</f>
        <v xml:space="preserve"> </v>
      </c>
      <c r="K150" s="139" t="str">
        <f>IF(ISERROR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=TRUE," ",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)</f>
        <v xml:space="preserve"> </v>
      </c>
      <c r="L150" s="140" t="str">
        <f>IF(ISERROR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=TRUE," ",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)</f>
        <v xml:space="preserve"> </v>
      </c>
      <c r="M150" s="140" t="str">
        <f>IF(ISERROR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=TRUE," ",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)</f>
        <v xml:space="preserve"> </v>
      </c>
      <c r="N150" s="141" t="str">
        <f>IF(ISERROR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=TRUE," ",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)</f>
        <v xml:space="preserve"> </v>
      </c>
      <c r="O150" s="140" t="str">
        <f>IF(ISERROR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=TRUE," ",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)</f>
        <v xml:space="preserve"> </v>
      </c>
      <c r="P150" s="140" t="str">
        <f>IF(ISERROR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=TRUE," ",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)</f>
        <v xml:space="preserve"> </v>
      </c>
      <c r="Q150" s="141" t="str">
        <f>IF(ISERROR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=TRUE," ",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)</f>
        <v xml:space="preserve"> </v>
      </c>
      <c r="R150" s="141" t="str">
        <f>IF(ISERROR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=TRUE," ",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)</f>
        <v xml:space="preserve"> </v>
      </c>
      <c r="S150" s="141" t="str">
        <f>IF(ISERROR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=TRUE," ",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)</f>
        <v xml:space="preserve"> </v>
      </c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  <c r="BA150" s="128"/>
      <c r="BB150" s="128"/>
      <c r="BC150" s="128"/>
      <c r="BD150" s="128"/>
      <c r="BE150" s="128"/>
      <c r="BF150" s="128"/>
      <c r="BG150" s="128"/>
      <c r="BH150" s="128"/>
      <c r="BI150" s="128"/>
      <c r="BJ150" s="128"/>
      <c r="BK150" s="128"/>
      <c r="BL150" s="128"/>
      <c r="BM150" s="128"/>
      <c r="BN150" s="128"/>
      <c r="BO150" s="128"/>
    </row>
    <row r="151" spans="1:67" ht="14.1" customHeight="1" x14ac:dyDescent="0.2">
      <c r="A151" s="180" t="s">
        <v>1195</v>
      </c>
      <c r="B151" s="137" t="e">
        <f>IF($U$16=1,(VLOOKUP(A151,$AC$44:$AH$80,2,FALSE)),IF((IF($X$1=1,'X1'!B110,(IF($X$1=2,'X2'!B110,(IF($X$1=3,'X3'!B110,(IF($X$1=4,'X4'!B110,(IF($X$1=5,'X5'!B110,'X6'!B110))))))))))="","",(IF($X$1=1,'X1'!B110,(IF($X$1=2,'X2'!B110,(IF($X$1=3,'X3'!B110,(IF($X$1=4,'X4'!B110,(IF($X$1=5,'X5'!B110,'X6'!B110))))))))))))</f>
        <v>#N/A</v>
      </c>
      <c r="C151" s="137" t="str">
        <f>IF(ISERROR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=TRUE," ",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)</f>
        <v xml:space="preserve"> </v>
      </c>
      <c r="D151" s="137" t="str">
        <f>IF(ISERROR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=TRUE," ",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)</f>
        <v xml:space="preserve"> </v>
      </c>
      <c r="E151" s="138" t="str">
        <f>IF(ISERROR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=TRUE," ",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)</f>
        <v xml:space="preserve"> </v>
      </c>
      <c r="F151" s="138" t="str">
        <f>IF(ISERROR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=TRUE," ",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)</f>
        <v xml:space="preserve"> </v>
      </c>
      <c r="G151" s="138" t="str">
        <f>IF(ISERROR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=TRUE," ",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)</f>
        <v xml:space="preserve"> </v>
      </c>
      <c r="H151" s="138" t="str">
        <f>IF(ISERROR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=TRUE," ",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)</f>
        <v xml:space="preserve"> </v>
      </c>
      <c r="I151" s="139" t="str">
        <f>IF(ISERROR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=TRUE," ",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)</f>
        <v xml:space="preserve"> </v>
      </c>
      <c r="J151" s="139" t="str">
        <f>IF(ISERROR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=TRUE," ",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)</f>
        <v xml:space="preserve"> </v>
      </c>
      <c r="K151" s="139" t="str">
        <f>IF(ISERROR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=TRUE," ",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)</f>
        <v xml:space="preserve"> </v>
      </c>
      <c r="L151" s="140" t="str">
        <f>IF(ISERROR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=TRUE," ",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)</f>
        <v xml:space="preserve"> </v>
      </c>
      <c r="M151" s="140" t="str">
        <f>IF(ISERROR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=TRUE," ",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)</f>
        <v xml:space="preserve"> </v>
      </c>
      <c r="N151" s="141" t="str">
        <f>IF(ISERROR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=TRUE," ",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)</f>
        <v xml:space="preserve"> </v>
      </c>
      <c r="O151" s="140" t="str">
        <f>IF(ISERROR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=TRUE," ",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)</f>
        <v xml:space="preserve"> </v>
      </c>
      <c r="P151" s="140" t="str">
        <f>IF(ISERROR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=TRUE," ",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)</f>
        <v xml:space="preserve"> </v>
      </c>
      <c r="Q151" s="141" t="str">
        <f>IF(ISERROR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=TRUE," ",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)</f>
        <v xml:space="preserve"> </v>
      </c>
      <c r="R151" s="141" t="str">
        <f>IF(ISERROR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=TRUE," ",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)</f>
        <v xml:space="preserve"> </v>
      </c>
      <c r="S151" s="141" t="str">
        <f>IF(ISERROR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=TRUE," ",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)</f>
        <v xml:space="preserve"> </v>
      </c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</row>
    <row r="152" spans="1:67" ht="14.1" customHeight="1" x14ac:dyDescent="0.2">
      <c r="A152" s="180" t="s">
        <v>1195</v>
      </c>
      <c r="B152" s="137" t="e">
        <f>IF($U$16=1,(VLOOKUP(A152,$AC$44:$AH$80,2,FALSE)),IF((IF($X$1=1,'X1'!B111,(IF($X$1=2,'X2'!B111,(IF($X$1=3,'X3'!B111,(IF($X$1=4,'X4'!B111,(IF($X$1=5,'X5'!B111,'X6'!B111))))))))))="","",(IF($X$1=1,'X1'!B111,(IF($X$1=2,'X2'!B111,(IF($X$1=3,'X3'!B111,(IF($X$1=4,'X4'!B111,(IF($X$1=5,'X5'!B111,'X6'!B111))))))))))))</f>
        <v>#N/A</v>
      </c>
      <c r="C152" s="137" t="str">
        <f>IF(ISERROR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=TRUE," ",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)</f>
        <v xml:space="preserve"> </v>
      </c>
      <c r="D152" s="137" t="str">
        <f>IF(ISERROR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=TRUE," ",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)</f>
        <v xml:space="preserve"> </v>
      </c>
      <c r="E152" s="138" t="str">
        <f>IF(ISERROR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=TRUE," ",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)</f>
        <v xml:space="preserve"> </v>
      </c>
      <c r="F152" s="138" t="str">
        <f>IF(ISERROR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=TRUE," ",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)</f>
        <v xml:space="preserve"> </v>
      </c>
      <c r="G152" s="138" t="str">
        <f>IF(ISERROR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=TRUE," ",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)</f>
        <v xml:space="preserve"> </v>
      </c>
      <c r="H152" s="138" t="str">
        <f>IF(ISERROR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=TRUE," ",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)</f>
        <v xml:space="preserve"> </v>
      </c>
      <c r="I152" s="139" t="str">
        <f>IF(ISERROR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=TRUE," ",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)</f>
        <v xml:space="preserve"> </v>
      </c>
      <c r="J152" s="139" t="str">
        <f>IF(ISERROR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=TRUE," ",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)</f>
        <v xml:space="preserve"> </v>
      </c>
      <c r="K152" s="139" t="str">
        <f>IF(ISERROR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=TRUE," ",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)</f>
        <v xml:space="preserve"> </v>
      </c>
      <c r="L152" s="140" t="str">
        <f>IF(ISERROR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=TRUE," ",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)</f>
        <v xml:space="preserve"> </v>
      </c>
      <c r="M152" s="140" t="str">
        <f>IF(ISERROR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=TRUE," ",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)</f>
        <v xml:space="preserve"> </v>
      </c>
      <c r="N152" s="141" t="str">
        <f>IF(ISERROR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=TRUE," ",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)</f>
        <v xml:space="preserve"> </v>
      </c>
      <c r="O152" s="140" t="str">
        <f>IF(ISERROR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=TRUE," ",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)</f>
        <v xml:space="preserve"> </v>
      </c>
      <c r="P152" s="140" t="str">
        <f>IF(ISERROR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=TRUE," ",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)</f>
        <v xml:space="preserve"> </v>
      </c>
      <c r="Q152" s="141" t="str">
        <f>IF(ISERROR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=TRUE," ",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)</f>
        <v xml:space="preserve"> </v>
      </c>
      <c r="R152" s="141" t="str">
        <f>IF(ISERROR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=TRUE," ",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)</f>
        <v xml:space="preserve"> </v>
      </c>
      <c r="S152" s="141" t="str">
        <f>IF(ISERROR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=TRUE," ",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)</f>
        <v xml:space="preserve"> </v>
      </c>
    </row>
    <row r="153" spans="1:67" ht="14.1" customHeight="1" x14ac:dyDescent="0.2">
      <c r="A153" s="180" t="s">
        <v>1195</v>
      </c>
      <c r="B153" s="137" t="e">
        <f>IF($U$16=1,(VLOOKUP(A153,$AC$44:$AH$80,2,FALSE)),IF((IF($X$1=1,'X1'!B112,(IF($X$1=2,'X2'!B112,(IF($X$1=3,'X3'!B112,(IF($X$1=4,'X4'!B112,(IF($X$1=5,'X5'!B112,'X6'!B112))))))))))="","",(IF($X$1=1,'X1'!B112,(IF($X$1=2,'X2'!B112,(IF($X$1=3,'X3'!B112,(IF($X$1=4,'X4'!B112,(IF($X$1=5,'X5'!B112,'X6'!B112))))))))))))</f>
        <v>#N/A</v>
      </c>
      <c r="C153" s="137" t="str">
        <f>IF(ISERROR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=TRUE," ",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)</f>
        <v xml:space="preserve"> </v>
      </c>
      <c r="D153" s="137" t="str">
        <f>IF(ISERROR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=TRUE," ",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)</f>
        <v xml:space="preserve"> </v>
      </c>
      <c r="E153" s="138" t="str">
        <f>IF(ISERROR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=TRUE," ",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)</f>
        <v xml:space="preserve"> </v>
      </c>
      <c r="F153" s="138" t="str">
        <f>IF(ISERROR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=TRUE," ",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)</f>
        <v xml:space="preserve"> </v>
      </c>
      <c r="G153" s="138" t="str">
        <f>IF(ISERROR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=TRUE," ",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)</f>
        <v xml:space="preserve"> </v>
      </c>
      <c r="H153" s="138" t="str">
        <f>IF(ISERROR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=TRUE," ",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)</f>
        <v xml:space="preserve"> </v>
      </c>
      <c r="I153" s="139" t="str">
        <f>IF(ISERROR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=TRUE," ",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)</f>
        <v xml:space="preserve"> </v>
      </c>
      <c r="J153" s="139" t="str">
        <f>IF(ISERROR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=TRUE," ",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)</f>
        <v xml:space="preserve"> </v>
      </c>
      <c r="K153" s="139" t="str">
        <f>IF(ISERROR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=TRUE," ",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)</f>
        <v xml:space="preserve"> </v>
      </c>
      <c r="L153" s="140" t="str">
        <f>IF(ISERROR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=TRUE," ",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)</f>
        <v xml:space="preserve"> </v>
      </c>
      <c r="M153" s="140" t="str">
        <f>IF(ISERROR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=TRUE," ",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)</f>
        <v xml:space="preserve"> </v>
      </c>
      <c r="N153" s="141" t="str">
        <f>IF(ISERROR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=TRUE," ",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)</f>
        <v xml:space="preserve"> </v>
      </c>
      <c r="O153" s="140" t="str">
        <f>IF(ISERROR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=TRUE," ",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)</f>
        <v xml:space="preserve"> </v>
      </c>
      <c r="P153" s="140" t="str">
        <f>IF(ISERROR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=TRUE," ",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)</f>
        <v xml:space="preserve"> </v>
      </c>
      <c r="Q153" s="141" t="str">
        <f>IF(ISERROR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=TRUE," ",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)</f>
        <v xml:space="preserve"> </v>
      </c>
      <c r="R153" s="141" t="str">
        <f>IF(ISERROR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=TRUE," ",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)</f>
        <v xml:space="preserve"> </v>
      </c>
      <c r="S153" s="141" t="str">
        <f>IF(ISERROR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=TRUE," ",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)</f>
        <v xml:space="preserve"> </v>
      </c>
    </row>
    <row r="154" spans="1:67" ht="14.1" customHeight="1" x14ac:dyDescent="0.2">
      <c r="A154" s="180" t="s">
        <v>1195</v>
      </c>
      <c r="B154" s="137" t="e">
        <f>IF($U$16=1,(VLOOKUP(A154,$AC$44:$AH$80,2,FALSE)),IF((IF($X$1=1,'X1'!B113,(IF($X$1=2,'X2'!B113,(IF($X$1=3,'X3'!B113,(IF($X$1=4,'X4'!B113,(IF($X$1=5,'X5'!B113,'X6'!B113))))))))))="","",(IF($X$1=1,'X1'!B113,(IF($X$1=2,'X2'!B113,(IF($X$1=3,'X3'!B113,(IF($X$1=4,'X4'!B113,(IF($X$1=5,'X5'!B113,'X6'!B113))))))))))))</f>
        <v>#N/A</v>
      </c>
      <c r="C154" s="137" t="str">
        <f>IF(ISERROR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=TRUE," ",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)</f>
        <v xml:space="preserve"> </v>
      </c>
      <c r="D154" s="137" t="str">
        <f>IF(ISERROR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=TRUE," ",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)</f>
        <v xml:space="preserve"> </v>
      </c>
      <c r="E154" s="138" t="str">
        <f>IF(ISERROR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=TRUE," ",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)</f>
        <v xml:space="preserve"> </v>
      </c>
      <c r="F154" s="138" t="str">
        <f>IF(ISERROR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=TRUE," ",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)</f>
        <v xml:space="preserve"> </v>
      </c>
      <c r="G154" s="138" t="str">
        <f>IF(ISERROR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=TRUE," ",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)</f>
        <v xml:space="preserve"> </v>
      </c>
      <c r="H154" s="138" t="str">
        <f>IF(ISERROR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=TRUE," ",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)</f>
        <v xml:space="preserve"> </v>
      </c>
      <c r="I154" s="139" t="str">
        <f>IF(ISERROR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=TRUE," ",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)</f>
        <v xml:space="preserve"> </v>
      </c>
      <c r="J154" s="139" t="str">
        <f>IF(ISERROR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=TRUE," ",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)</f>
        <v xml:space="preserve"> </v>
      </c>
      <c r="K154" s="139" t="str">
        <f>IF(ISERROR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=TRUE," ",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)</f>
        <v xml:space="preserve"> </v>
      </c>
      <c r="L154" s="140" t="str">
        <f>IF(ISERROR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=TRUE," ",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)</f>
        <v xml:space="preserve"> </v>
      </c>
      <c r="M154" s="140" t="str">
        <f>IF(ISERROR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=TRUE," ",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)</f>
        <v xml:space="preserve"> </v>
      </c>
      <c r="N154" s="141" t="str">
        <f>IF(ISERROR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=TRUE," ",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)</f>
        <v xml:space="preserve"> </v>
      </c>
      <c r="O154" s="140" t="str">
        <f>IF(ISERROR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=TRUE," ",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)</f>
        <v xml:space="preserve"> </v>
      </c>
      <c r="P154" s="140" t="str">
        <f>IF(ISERROR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=TRUE," ",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)</f>
        <v xml:space="preserve"> </v>
      </c>
      <c r="Q154" s="141" t="str">
        <f>IF(ISERROR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=TRUE," ",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)</f>
        <v xml:space="preserve"> </v>
      </c>
      <c r="R154" s="141" t="str">
        <f>IF(ISERROR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=TRUE," ",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)</f>
        <v xml:space="preserve"> </v>
      </c>
      <c r="S154" s="141" t="str">
        <f>IF(ISERROR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=TRUE," ",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)</f>
        <v xml:space="preserve"> </v>
      </c>
    </row>
    <row r="155" spans="1:67" ht="14.1" customHeight="1" x14ac:dyDescent="0.2">
      <c r="A155" s="180" t="s">
        <v>1195</v>
      </c>
      <c r="B155" s="137" t="e">
        <f>IF($U$16=1,(VLOOKUP(A155,$AC$44:$AH$80,2,FALSE)),IF((IF($X$1=1,'X1'!B114,(IF($X$1=2,'X2'!B114,(IF($X$1=3,'X3'!B114,(IF($X$1=4,'X4'!B114,(IF($X$1=5,'X5'!B114,'X6'!B114))))))))))="","",(IF($X$1=1,'X1'!B114,(IF($X$1=2,'X2'!B114,(IF($X$1=3,'X3'!B114,(IF($X$1=4,'X4'!B114,(IF($X$1=5,'X5'!B114,'X6'!B114))))))))))))</f>
        <v>#N/A</v>
      </c>
      <c r="C155" s="137" t="str">
        <f>IF(ISERROR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=TRUE," ",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)</f>
        <v xml:space="preserve"> </v>
      </c>
      <c r="D155" s="137" t="str">
        <f>IF(ISERROR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=TRUE," ",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)</f>
        <v xml:space="preserve"> </v>
      </c>
      <c r="E155" s="138" t="str">
        <f>IF(ISERROR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=TRUE," ",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)</f>
        <v xml:space="preserve"> </v>
      </c>
      <c r="F155" s="138" t="str">
        <f>IF(ISERROR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=TRUE," ",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)</f>
        <v xml:space="preserve"> </v>
      </c>
      <c r="G155" s="138" t="str">
        <f>IF(ISERROR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=TRUE," ",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)</f>
        <v xml:space="preserve"> </v>
      </c>
      <c r="H155" s="138" t="str">
        <f>IF(ISERROR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=TRUE," ",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)</f>
        <v xml:space="preserve"> </v>
      </c>
      <c r="I155" s="139" t="str">
        <f>IF(ISERROR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=TRUE," ",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)</f>
        <v xml:space="preserve"> </v>
      </c>
      <c r="J155" s="139" t="str">
        <f>IF(ISERROR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=TRUE," ",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)</f>
        <v xml:space="preserve"> </v>
      </c>
      <c r="K155" s="139" t="str">
        <f>IF(ISERROR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=TRUE," ",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)</f>
        <v xml:space="preserve"> </v>
      </c>
      <c r="L155" s="140" t="str">
        <f>IF(ISERROR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=TRUE," ",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)</f>
        <v xml:space="preserve"> </v>
      </c>
      <c r="M155" s="140" t="str">
        <f>IF(ISERROR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=TRUE," ",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)</f>
        <v xml:space="preserve"> </v>
      </c>
      <c r="N155" s="141" t="str">
        <f>IF(ISERROR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=TRUE," ",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)</f>
        <v xml:space="preserve"> </v>
      </c>
      <c r="O155" s="140" t="str">
        <f>IF(ISERROR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=TRUE," ",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)</f>
        <v xml:space="preserve"> </v>
      </c>
      <c r="P155" s="140" t="str">
        <f>IF(ISERROR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=TRUE," ",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)</f>
        <v xml:space="preserve"> </v>
      </c>
      <c r="Q155" s="141" t="str">
        <f>IF(ISERROR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=TRUE," ",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)</f>
        <v xml:space="preserve"> </v>
      </c>
      <c r="R155" s="141" t="str">
        <f>IF(ISERROR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=TRUE," ",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)</f>
        <v xml:space="preserve"> </v>
      </c>
      <c r="S155" s="141" t="str">
        <f>IF(ISERROR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=TRUE," ",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)</f>
        <v xml:space="preserve"> </v>
      </c>
    </row>
    <row r="156" spans="1:67" ht="14.1" customHeight="1" x14ac:dyDescent="0.2">
      <c r="A156" s="180" t="s">
        <v>1195</v>
      </c>
      <c r="B156" s="137" t="e">
        <f>IF($U$16=1,(VLOOKUP(A156,$AC$44:$AH$80,2,FALSE)),IF((IF($X$1=1,'X1'!B115,(IF($X$1=2,'X2'!B115,(IF($X$1=3,'X3'!B115,(IF($X$1=4,'X4'!B115,(IF($X$1=5,'X5'!B115,'X6'!B115))))))))))="","",(IF($X$1=1,'X1'!B115,(IF($X$1=2,'X2'!B115,(IF($X$1=3,'X3'!B115,(IF($X$1=4,'X4'!B115,(IF($X$1=5,'X5'!B115,'X6'!B115))))))))))))</f>
        <v>#N/A</v>
      </c>
      <c r="C156" s="137" t="str">
        <f>IF(ISERROR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=TRUE," ",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)</f>
        <v xml:space="preserve"> </v>
      </c>
      <c r="D156" s="137" t="str">
        <f>IF(ISERROR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=TRUE," ",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)</f>
        <v xml:space="preserve"> </v>
      </c>
      <c r="E156" s="138" t="str">
        <f>IF(ISERROR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=TRUE," ",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)</f>
        <v xml:space="preserve"> </v>
      </c>
      <c r="F156" s="138" t="str">
        <f>IF(ISERROR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=TRUE," ",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)</f>
        <v xml:space="preserve"> </v>
      </c>
      <c r="G156" s="138" t="str">
        <f>IF(ISERROR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=TRUE," ",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)</f>
        <v xml:space="preserve"> </v>
      </c>
      <c r="H156" s="138" t="str">
        <f>IF(ISERROR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=TRUE," ",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)</f>
        <v xml:space="preserve"> </v>
      </c>
      <c r="I156" s="139" t="str">
        <f>IF(ISERROR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=TRUE," ",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)</f>
        <v xml:space="preserve"> </v>
      </c>
      <c r="J156" s="139" t="str">
        <f>IF(ISERROR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=TRUE," ",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)</f>
        <v xml:space="preserve"> </v>
      </c>
      <c r="K156" s="139" t="str">
        <f>IF(ISERROR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=TRUE," ",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)</f>
        <v xml:space="preserve"> </v>
      </c>
      <c r="L156" s="140" t="str">
        <f>IF(ISERROR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=TRUE," ",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)</f>
        <v xml:space="preserve"> </v>
      </c>
      <c r="M156" s="140" t="str">
        <f>IF(ISERROR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=TRUE," ",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)</f>
        <v xml:space="preserve"> </v>
      </c>
      <c r="N156" s="141" t="str">
        <f>IF(ISERROR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=TRUE," ",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)</f>
        <v xml:space="preserve"> </v>
      </c>
      <c r="O156" s="140" t="str">
        <f>IF(ISERROR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=TRUE," ",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)</f>
        <v xml:space="preserve"> </v>
      </c>
      <c r="P156" s="140" t="str">
        <f>IF(ISERROR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=TRUE," ",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)</f>
        <v xml:space="preserve"> </v>
      </c>
      <c r="Q156" s="141" t="str">
        <f>IF(ISERROR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=TRUE," ",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)</f>
        <v xml:space="preserve"> </v>
      </c>
      <c r="R156" s="141" t="str">
        <f>IF(ISERROR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=TRUE," ",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)</f>
        <v xml:space="preserve"> </v>
      </c>
      <c r="S156" s="141" t="str">
        <f>IF(ISERROR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=TRUE," ",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)</f>
        <v xml:space="preserve"> </v>
      </c>
    </row>
    <row r="157" spans="1:67" ht="14.1" customHeight="1" x14ac:dyDescent="0.2">
      <c r="A157" s="180" t="s">
        <v>1195</v>
      </c>
      <c r="B157" s="137" t="e">
        <f>IF($U$16=1,(VLOOKUP(A157,$AC$44:$AH$80,2,FALSE)),IF((IF($X$1=1,'X1'!B116,(IF($X$1=2,'X2'!B116,(IF($X$1=3,'X3'!B116,(IF($X$1=4,'X4'!B116,(IF($X$1=5,'X5'!B116,'X6'!B116))))))))))="","",(IF($X$1=1,'X1'!B116,(IF($X$1=2,'X2'!B116,(IF($X$1=3,'X3'!B116,(IF($X$1=4,'X4'!B116,(IF($X$1=5,'X5'!B116,'X6'!B116))))))))))))</f>
        <v>#N/A</v>
      </c>
      <c r="C157" s="137" t="str">
        <f>IF(ISERROR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=TRUE," ",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)</f>
        <v xml:space="preserve"> </v>
      </c>
      <c r="D157" s="137" t="str">
        <f>IF(ISERROR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=TRUE," ",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)</f>
        <v xml:space="preserve"> </v>
      </c>
      <c r="E157" s="138" t="str">
        <f>IF(ISERROR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=TRUE," ",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)</f>
        <v xml:space="preserve"> </v>
      </c>
      <c r="F157" s="138" t="str">
        <f>IF(ISERROR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=TRUE," ",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)</f>
        <v xml:space="preserve"> </v>
      </c>
      <c r="G157" s="138" t="str">
        <f>IF(ISERROR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=TRUE," ",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)</f>
        <v xml:space="preserve"> </v>
      </c>
      <c r="H157" s="138" t="str">
        <f>IF(ISERROR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=TRUE," ",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)</f>
        <v xml:space="preserve"> </v>
      </c>
      <c r="I157" s="139" t="str">
        <f>IF(ISERROR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=TRUE," ",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)</f>
        <v xml:space="preserve"> </v>
      </c>
      <c r="J157" s="139" t="str">
        <f>IF(ISERROR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=TRUE," ",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)</f>
        <v xml:space="preserve"> </v>
      </c>
      <c r="K157" s="139" t="str">
        <f>IF(ISERROR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=TRUE," ",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)</f>
        <v xml:space="preserve"> </v>
      </c>
      <c r="L157" s="140" t="str">
        <f>IF(ISERROR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=TRUE," ",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)</f>
        <v xml:space="preserve"> </v>
      </c>
      <c r="M157" s="140" t="str">
        <f>IF(ISERROR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=TRUE," ",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)</f>
        <v xml:space="preserve"> </v>
      </c>
      <c r="N157" s="141" t="str">
        <f>IF(ISERROR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=TRUE," ",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)</f>
        <v xml:space="preserve"> </v>
      </c>
      <c r="O157" s="140" t="str">
        <f>IF(ISERROR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=TRUE," ",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)</f>
        <v xml:space="preserve"> </v>
      </c>
      <c r="P157" s="140" t="str">
        <f>IF(ISERROR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=TRUE," ",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)</f>
        <v xml:space="preserve"> </v>
      </c>
      <c r="Q157" s="141" t="str">
        <f>IF(ISERROR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=TRUE," ",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)</f>
        <v xml:space="preserve"> </v>
      </c>
      <c r="R157" s="141" t="str">
        <f>IF(ISERROR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=TRUE," ",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)</f>
        <v xml:space="preserve"> </v>
      </c>
      <c r="S157" s="141" t="str">
        <f>IF(ISERROR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=TRUE," ",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)</f>
        <v xml:space="preserve"> </v>
      </c>
    </row>
    <row r="158" spans="1:67" ht="14.1" customHeight="1" x14ac:dyDescent="0.2">
      <c r="A158" s="180" t="s">
        <v>1195</v>
      </c>
      <c r="B158" s="137" t="e">
        <f>IF($U$16=1,(VLOOKUP(A158,$AC$44:$AH$80,2,FALSE)),IF((IF($X$1=1,'X1'!B117,(IF($X$1=2,'X2'!B117,(IF($X$1=3,'X3'!B117,(IF($X$1=4,'X4'!B117,(IF($X$1=5,'X5'!B117,'X6'!B117))))))))))="","",(IF($X$1=1,'X1'!B117,(IF($X$1=2,'X2'!B117,(IF($X$1=3,'X3'!B117,(IF($X$1=4,'X4'!B117,(IF($X$1=5,'X5'!B117,'X6'!B117))))))))))))</f>
        <v>#N/A</v>
      </c>
      <c r="C158" s="137" t="str">
        <f>IF(ISERROR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=TRUE," ",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)</f>
        <v xml:space="preserve"> </v>
      </c>
      <c r="D158" s="137" t="str">
        <f>IF(ISERROR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=TRUE," ",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)</f>
        <v xml:space="preserve"> </v>
      </c>
      <c r="E158" s="138" t="str">
        <f>IF(ISERROR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=TRUE," ",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)</f>
        <v xml:space="preserve"> </v>
      </c>
      <c r="F158" s="138" t="str">
        <f>IF(ISERROR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=TRUE," ",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)</f>
        <v xml:space="preserve"> </v>
      </c>
      <c r="G158" s="138" t="str">
        <f>IF(ISERROR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=TRUE," ",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)</f>
        <v xml:space="preserve"> </v>
      </c>
      <c r="H158" s="138" t="str">
        <f>IF(ISERROR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=TRUE," ",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)</f>
        <v xml:space="preserve"> </v>
      </c>
      <c r="I158" s="139" t="str">
        <f>IF(ISERROR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=TRUE," ",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)</f>
        <v xml:space="preserve"> </v>
      </c>
      <c r="J158" s="139" t="str">
        <f>IF(ISERROR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=TRUE," ",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)</f>
        <v xml:space="preserve"> </v>
      </c>
      <c r="K158" s="139" t="str">
        <f>IF(ISERROR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=TRUE," ",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)</f>
        <v xml:space="preserve"> </v>
      </c>
      <c r="L158" s="140" t="str">
        <f>IF(ISERROR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=TRUE," ",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)</f>
        <v xml:space="preserve"> </v>
      </c>
      <c r="M158" s="140" t="str">
        <f>IF(ISERROR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=TRUE," ",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)</f>
        <v xml:space="preserve"> </v>
      </c>
      <c r="N158" s="141" t="str">
        <f>IF(ISERROR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=TRUE," ",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)</f>
        <v xml:space="preserve"> </v>
      </c>
      <c r="O158" s="140" t="str">
        <f>IF(ISERROR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=TRUE," ",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)</f>
        <v xml:space="preserve"> </v>
      </c>
      <c r="P158" s="140" t="str">
        <f>IF(ISERROR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=TRUE," ",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)</f>
        <v xml:space="preserve"> </v>
      </c>
      <c r="Q158" s="141" t="str">
        <f>IF(ISERROR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=TRUE," ",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)</f>
        <v xml:space="preserve"> </v>
      </c>
      <c r="R158" s="141" t="str">
        <f>IF(ISERROR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=TRUE," ",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)</f>
        <v xml:space="preserve"> </v>
      </c>
      <c r="S158" s="141" t="str">
        <f>IF(ISERROR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=TRUE," ",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)</f>
        <v xml:space="preserve"> </v>
      </c>
    </row>
    <row r="159" spans="1:67" ht="14.1" customHeight="1" x14ac:dyDescent="0.2">
      <c r="A159" s="180" t="s">
        <v>1195</v>
      </c>
      <c r="B159" s="137" t="e">
        <f>IF($U$16=1,(VLOOKUP(A159,$AC$44:$AH$80,2,FALSE)),IF((IF($X$1=1,'X1'!B118,(IF($X$1=2,'X2'!B118,(IF($X$1=3,'X3'!B118,(IF($X$1=4,'X4'!B118,(IF($X$1=5,'X5'!B118,'X6'!B118))))))))))="","",(IF($X$1=1,'X1'!B118,(IF($X$1=2,'X2'!B118,(IF($X$1=3,'X3'!B118,(IF($X$1=4,'X4'!B118,(IF($X$1=5,'X5'!B118,'X6'!B118))))))))))))</f>
        <v>#N/A</v>
      </c>
      <c r="C159" s="137" t="str">
        <f>IF(ISERROR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=TRUE," ",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)</f>
        <v xml:space="preserve"> </v>
      </c>
      <c r="D159" s="137" t="str">
        <f>IF(ISERROR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=TRUE," ",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)</f>
        <v xml:space="preserve"> </v>
      </c>
      <c r="E159" s="138" t="str">
        <f>IF(ISERROR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=TRUE," ",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)</f>
        <v xml:space="preserve"> </v>
      </c>
      <c r="F159" s="138" t="str">
        <f>IF(ISERROR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=TRUE," ",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)</f>
        <v xml:space="preserve"> </v>
      </c>
      <c r="G159" s="138" t="str">
        <f>IF(ISERROR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=TRUE," ",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)</f>
        <v xml:space="preserve"> </v>
      </c>
      <c r="H159" s="138" t="str">
        <f>IF(ISERROR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=TRUE," ",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)</f>
        <v xml:space="preserve"> </v>
      </c>
      <c r="I159" s="139" t="str">
        <f>IF(ISERROR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=TRUE," ",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)</f>
        <v xml:space="preserve"> </v>
      </c>
      <c r="J159" s="139" t="str">
        <f>IF(ISERROR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=TRUE," ",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)</f>
        <v xml:space="preserve"> </v>
      </c>
      <c r="K159" s="139" t="str">
        <f>IF(ISERROR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=TRUE," ",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)</f>
        <v xml:space="preserve"> </v>
      </c>
      <c r="L159" s="140" t="str">
        <f>IF(ISERROR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=TRUE," ",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)</f>
        <v xml:space="preserve"> </v>
      </c>
      <c r="M159" s="140" t="str">
        <f>IF(ISERROR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=TRUE," ",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)</f>
        <v xml:space="preserve"> </v>
      </c>
      <c r="N159" s="141" t="str">
        <f>IF(ISERROR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=TRUE," ",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)</f>
        <v xml:space="preserve"> </v>
      </c>
      <c r="O159" s="140" t="str">
        <f>IF(ISERROR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=TRUE," ",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)</f>
        <v xml:space="preserve"> </v>
      </c>
      <c r="P159" s="140" t="str">
        <f>IF(ISERROR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=TRUE," ",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)</f>
        <v xml:space="preserve"> </v>
      </c>
      <c r="Q159" s="141" t="str">
        <f>IF(ISERROR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=TRUE," ",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)</f>
        <v xml:space="preserve"> </v>
      </c>
      <c r="R159" s="141" t="str">
        <f>IF(ISERROR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=TRUE," ",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)</f>
        <v xml:space="preserve"> </v>
      </c>
      <c r="S159" s="141" t="str">
        <f>IF(ISERROR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=TRUE," ",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)</f>
        <v xml:space="preserve"> </v>
      </c>
    </row>
    <row r="160" spans="1:67" ht="14.1" customHeight="1" x14ac:dyDescent="0.2">
      <c r="A160" s="180" t="s">
        <v>1195</v>
      </c>
      <c r="B160" s="137" t="e">
        <f>IF($U$16=1,(VLOOKUP(A160,$AC$44:$AH$80,2,FALSE)),IF((IF($X$1=1,'X1'!B119,(IF($X$1=2,'X2'!B119,(IF($X$1=3,'X3'!B119,(IF($X$1=4,'X4'!B119,(IF($X$1=5,'X5'!B119,'X6'!B119))))))))))="","",(IF($X$1=1,'X1'!B119,(IF($X$1=2,'X2'!B119,(IF($X$1=3,'X3'!B119,(IF($X$1=4,'X4'!B119,(IF($X$1=5,'X5'!B119,'X6'!B119))))))))))))</f>
        <v>#N/A</v>
      </c>
      <c r="C160" s="137" t="str">
        <f>IF(ISERROR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=TRUE," ",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)</f>
        <v xml:space="preserve"> </v>
      </c>
      <c r="D160" s="137" t="str">
        <f>IF(ISERROR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=TRUE," ",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)</f>
        <v xml:space="preserve"> </v>
      </c>
      <c r="E160" s="138" t="str">
        <f>IF(ISERROR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=TRUE," ",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)</f>
        <v xml:space="preserve"> </v>
      </c>
      <c r="F160" s="138" t="str">
        <f>IF(ISERROR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=TRUE," ",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)</f>
        <v xml:space="preserve"> </v>
      </c>
      <c r="G160" s="138" t="str">
        <f>IF(ISERROR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=TRUE," ",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)</f>
        <v xml:space="preserve"> </v>
      </c>
      <c r="H160" s="138" t="str">
        <f>IF(ISERROR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=TRUE," ",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)</f>
        <v xml:space="preserve"> </v>
      </c>
      <c r="I160" s="139" t="str">
        <f>IF(ISERROR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=TRUE," ",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)</f>
        <v xml:space="preserve"> </v>
      </c>
      <c r="J160" s="139" t="str">
        <f>IF(ISERROR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=TRUE," ",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)</f>
        <v xml:space="preserve"> </v>
      </c>
      <c r="K160" s="139" t="str">
        <f>IF(ISERROR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=TRUE," ",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)</f>
        <v xml:space="preserve"> </v>
      </c>
      <c r="L160" s="140" t="str">
        <f>IF(ISERROR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=TRUE," ",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)</f>
        <v xml:space="preserve"> </v>
      </c>
      <c r="M160" s="140" t="str">
        <f>IF(ISERROR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=TRUE," ",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)</f>
        <v xml:space="preserve"> </v>
      </c>
      <c r="N160" s="141" t="str">
        <f>IF(ISERROR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=TRUE," ",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)</f>
        <v xml:space="preserve"> </v>
      </c>
      <c r="O160" s="140" t="str">
        <f>IF(ISERROR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=TRUE," ",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)</f>
        <v xml:space="preserve"> </v>
      </c>
      <c r="P160" s="140" t="str">
        <f>IF(ISERROR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=TRUE," ",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)</f>
        <v xml:space="preserve"> </v>
      </c>
      <c r="Q160" s="141" t="str">
        <f>IF(ISERROR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=TRUE," ",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)</f>
        <v xml:space="preserve"> </v>
      </c>
      <c r="R160" s="141" t="str">
        <f>IF(ISERROR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=TRUE," ",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)</f>
        <v xml:space="preserve"> </v>
      </c>
      <c r="S160" s="141" t="str">
        <f>IF(ISERROR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=TRUE," ",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)</f>
        <v xml:space="preserve"> </v>
      </c>
    </row>
    <row r="161" spans="1:19" ht="14.1" customHeight="1" x14ac:dyDescent="0.2">
      <c r="A161" s="180" t="s">
        <v>1195</v>
      </c>
      <c r="B161" s="137" t="e">
        <f>IF($U$16=1,(VLOOKUP(A161,$AC$44:$AH$80,2,FALSE)),IF((IF($X$1=1,'X1'!B120,(IF($X$1=2,'X2'!B120,(IF($X$1=3,'X3'!B120,(IF($X$1=4,'X4'!B120,(IF($X$1=5,'X5'!B120,'X6'!B120))))))))))="","",(IF($X$1=1,'X1'!B120,(IF($X$1=2,'X2'!B120,(IF($X$1=3,'X3'!B120,(IF($X$1=4,'X4'!B120,(IF($X$1=5,'X5'!B120,'X6'!B120))))))))))))</f>
        <v>#N/A</v>
      </c>
      <c r="C161" s="137" t="str">
        <f>IF(ISERROR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=TRUE," ",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)</f>
        <v xml:space="preserve"> </v>
      </c>
      <c r="D161" s="137" t="str">
        <f>IF(ISERROR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=TRUE," ",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)</f>
        <v xml:space="preserve"> </v>
      </c>
      <c r="E161" s="138" t="str">
        <f>IF(ISERROR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=TRUE," ",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)</f>
        <v xml:space="preserve"> </v>
      </c>
      <c r="F161" s="138" t="str">
        <f>IF(ISERROR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=TRUE," ",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)</f>
        <v xml:space="preserve"> </v>
      </c>
      <c r="G161" s="138" t="str">
        <f>IF(ISERROR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=TRUE," ",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)</f>
        <v xml:space="preserve"> </v>
      </c>
      <c r="H161" s="138" t="str">
        <f>IF(ISERROR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=TRUE," ",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)</f>
        <v xml:space="preserve"> </v>
      </c>
      <c r="I161" s="139" t="str">
        <f>IF(ISERROR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=TRUE," ",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)</f>
        <v xml:space="preserve"> </v>
      </c>
      <c r="J161" s="139" t="str">
        <f>IF(ISERROR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=TRUE," ",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)</f>
        <v xml:space="preserve"> </v>
      </c>
      <c r="K161" s="139" t="str">
        <f>IF(ISERROR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=TRUE," ",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)</f>
        <v xml:space="preserve"> </v>
      </c>
      <c r="L161" s="140" t="str">
        <f>IF(ISERROR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=TRUE," ",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)</f>
        <v xml:space="preserve"> </v>
      </c>
      <c r="M161" s="140" t="str">
        <f>IF(ISERROR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=TRUE," ",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)</f>
        <v xml:space="preserve"> </v>
      </c>
      <c r="N161" s="141" t="str">
        <f>IF(ISERROR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=TRUE," ",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)</f>
        <v xml:space="preserve"> </v>
      </c>
      <c r="O161" s="140" t="str">
        <f>IF(ISERROR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=TRUE," ",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)</f>
        <v xml:space="preserve"> </v>
      </c>
      <c r="P161" s="140" t="str">
        <f>IF(ISERROR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=TRUE," ",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)</f>
        <v xml:space="preserve"> </v>
      </c>
      <c r="Q161" s="141" t="str">
        <f>IF(ISERROR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=TRUE," ",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)</f>
        <v xml:space="preserve"> </v>
      </c>
      <c r="R161" s="141" t="str">
        <f>IF(ISERROR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=TRUE," ",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)</f>
        <v xml:space="preserve"> </v>
      </c>
      <c r="S161" s="141" t="str">
        <f>IF(ISERROR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=TRUE," ",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)</f>
        <v xml:space="preserve"> </v>
      </c>
    </row>
    <row r="162" spans="1:19" ht="14.1" customHeight="1" x14ac:dyDescent="0.2">
      <c r="A162" s="180" t="s">
        <v>1195</v>
      </c>
      <c r="B162" s="137" t="e">
        <f>IF($U$16=1,(VLOOKUP(A162,$AC$44:$AH$80,2,FALSE)),IF((IF($X$1=1,'X1'!B121,(IF($X$1=2,'X2'!B121,(IF($X$1=3,'X3'!B121,(IF($X$1=4,'X4'!B121,(IF($X$1=5,'X5'!B121,'X6'!B121))))))))))="","",(IF($X$1=1,'X1'!B121,(IF($X$1=2,'X2'!B121,(IF($X$1=3,'X3'!B121,(IF($X$1=4,'X4'!B121,(IF($X$1=5,'X5'!B121,'X6'!B121))))))))))))</f>
        <v>#N/A</v>
      </c>
      <c r="C162" s="137" t="str">
        <f>IF(ISERROR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=TRUE," ",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)</f>
        <v xml:space="preserve"> </v>
      </c>
      <c r="D162" s="137" t="str">
        <f>IF(ISERROR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=TRUE," ",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)</f>
        <v xml:space="preserve"> </v>
      </c>
      <c r="E162" s="138" t="str">
        <f>IF(ISERROR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=TRUE," ",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)</f>
        <v xml:space="preserve"> </v>
      </c>
      <c r="F162" s="138" t="str">
        <f>IF(ISERROR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=TRUE," ",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)</f>
        <v xml:space="preserve"> </v>
      </c>
      <c r="G162" s="138" t="str">
        <f>IF(ISERROR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=TRUE," ",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)</f>
        <v xml:space="preserve"> </v>
      </c>
      <c r="H162" s="138" t="str">
        <f>IF(ISERROR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=TRUE," ",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)</f>
        <v xml:space="preserve"> </v>
      </c>
      <c r="I162" s="139" t="str">
        <f>IF(ISERROR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=TRUE," ",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)</f>
        <v xml:space="preserve"> </v>
      </c>
      <c r="J162" s="139" t="str">
        <f>IF(ISERROR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=TRUE," ",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)</f>
        <v xml:space="preserve"> </v>
      </c>
      <c r="K162" s="139" t="str">
        <f>IF(ISERROR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=TRUE," ",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)</f>
        <v xml:space="preserve"> </v>
      </c>
      <c r="L162" s="140" t="str">
        <f>IF(ISERROR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=TRUE," ",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)</f>
        <v xml:space="preserve"> </v>
      </c>
      <c r="M162" s="140" t="str">
        <f>IF(ISERROR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=TRUE," ",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)</f>
        <v xml:space="preserve"> </v>
      </c>
      <c r="N162" s="141" t="str">
        <f>IF(ISERROR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=TRUE," ",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)</f>
        <v xml:space="preserve"> </v>
      </c>
      <c r="O162" s="140" t="str">
        <f>IF(ISERROR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=TRUE," ",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)</f>
        <v xml:space="preserve"> </v>
      </c>
      <c r="P162" s="140" t="str">
        <f>IF(ISERROR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=TRUE," ",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)</f>
        <v xml:space="preserve"> </v>
      </c>
      <c r="Q162" s="141" t="str">
        <f>IF(ISERROR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=TRUE," ",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)</f>
        <v xml:space="preserve"> </v>
      </c>
      <c r="R162" s="141" t="str">
        <f>IF(ISERROR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=TRUE," ",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)</f>
        <v xml:space="preserve"> </v>
      </c>
      <c r="S162" s="141" t="str">
        <f>IF(ISERROR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=TRUE," ",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)</f>
        <v xml:space="preserve"> </v>
      </c>
    </row>
    <row r="163" spans="1:19" ht="14.1" customHeight="1" x14ac:dyDescent="0.2">
      <c r="A163" s="180" t="s">
        <v>1195</v>
      </c>
      <c r="B163" s="137" t="e">
        <f>IF($U$16=1,(VLOOKUP(A163,$AC$44:$AH$80,2,FALSE)),IF((IF($X$1=1,'X1'!B122,(IF($X$1=2,'X2'!B122,(IF($X$1=3,'X3'!B122,(IF($X$1=4,'X4'!B122,(IF($X$1=5,'X5'!B122,'X6'!B122))))))))))="","",(IF($X$1=1,'X1'!B122,(IF($X$1=2,'X2'!B122,(IF($X$1=3,'X3'!B122,(IF($X$1=4,'X4'!B122,(IF($X$1=5,'X5'!B122,'X6'!B122))))))))))))</f>
        <v>#N/A</v>
      </c>
      <c r="C163" s="137" t="str">
        <f>IF(ISERROR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=TRUE," ",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)</f>
        <v xml:space="preserve"> </v>
      </c>
      <c r="D163" s="137" t="str">
        <f>IF(ISERROR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=TRUE," ",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)</f>
        <v xml:space="preserve"> </v>
      </c>
      <c r="E163" s="138" t="str">
        <f>IF(ISERROR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=TRUE," ",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)</f>
        <v xml:space="preserve"> </v>
      </c>
      <c r="F163" s="138" t="str">
        <f>IF(ISERROR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=TRUE," ",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)</f>
        <v xml:space="preserve"> </v>
      </c>
      <c r="G163" s="138" t="str">
        <f>IF(ISERROR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=TRUE," ",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)</f>
        <v xml:space="preserve"> </v>
      </c>
      <c r="H163" s="138" t="str">
        <f>IF(ISERROR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=TRUE," ",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)</f>
        <v xml:space="preserve"> </v>
      </c>
      <c r="I163" s="139" t="str">
        <f>IF(ISERROR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=TRUE," ",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)</f>
        <v xml:space="preserve"> </v>
      </c>
      <c r="J163" s="139" t="str">
        <f>IF(ISERROR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=TRUE," ",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)</f>
        <v xml:space="preserve"> </v>
      </c>
      <c r="K163" s="139" t="str">
        <f>IF(ISERROR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=TRUE," ",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)</f>
        <v xml:space="preserve"> </v>
      </c>
      <c r="L163" s="140" t="str">
        <f>IF(ISERROR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=TRUE," ",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)</f>
        <v xml:space="preserve"> </v>
      </c>
      <c r="M163" s="140" t="str">
        <f>IF(ISERROR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=TRUE," ",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)</f>
        <v xml:space="preserve"> </v>
      </c>
      <c r="N163" s="141" t="str">
        <f>IF(ISERROR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=TRUE," ",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)</f>
        <v xml:space="preserve"> </v>
      </c>
      <c r="O163" s="140" t="str">
        <f>IF(ISERROR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=TRUE," ",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)</f>
        <v xml:space="preserve"> </v>
      </c>
      <c r="P163" s="140" t="str">
        <f>IF(ISERROR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=TRUE," ",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)</f>
        <v xml:space="preserve"> </v>
      </c>
      <c r="Q163" s="141" t="str">
        <f>IF(ISERROR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=TRUE," ",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)</f>
        <v xml:space="preserve"> </v>
      </c>
      <c r="R163" s="141" t="str">
        <f>IF(ISERROR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=TRUE," ",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)</f>
        <v xml:space="preserve"> </v>
      </c>
      <c r="S163" s="141" t="str">
        <f>IF(ISERROR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=TRUE," ",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)</f>
        <v xml:space="preserve"> </v>
      </c>
    </row>
    <row r="164" spans="1:19" ht="14.1" customHeight="1" x14ac:dyDescent="0.2">
      <c r="A164" s="180" t="s">
        <v>1195</v>
      </c>
      <c r="B164" s="137" t="e">
        <f>IF($U$16=1,(VLOOKUP(A164,$AC$44:$AH$80,2,FALSE)),IF((IF($X$1=1,'X1'!B123,(IF($X$1=2,'X2'!B123,(IF($X$1=3,'X3'!B123,(IF($X$1=4,'X4'!B123,(IF($X$1=5,'X5'!B123,'X6'!B123))))))))))="","",(IF($X$1=1,'X1'!B123,(IF($X$1=2,'X2'!B123,(IF($X$1=3,'X3'!B123,(IF($X$1=4,'X4'!B123,(IF($X$1=5,'X5'!B123,'X6'!B123))))))))))))</f>
        <v>#N/A</v>
      </c>
      <c r="C164" s="137" t="str">
        <f>IF(ISERROR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=TRUE," ",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)</f>
        <v xml:space="preserve"> </v>
      </c>
      <c r="D164" s="137" t="str">
        <f>IF(ISERROR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=TRUE," ",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)</f>
        <v xml:space="preserve"> </v>
      </c>
      <c r="E164" s="138" t="str">
        <f>IF(ISERROR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=TRUE," ",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)</f>
        <v xml:space="preserve"> </v>
      </c>
      <c r="F164" s="138" t="str">
        <f>IF(ISERROR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=TRUE," ",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)</f>
        <v xml:space="preserve"> </v>
      </c>
      <c r="G164" s="138" t="str">
        <f>IF(ISERROR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=TRUE," ",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)</f>
        <v xml:space="preserve"> </v>
      </c>
      <c r="H164" s="138" t="str">
        <f>IF(ISERROR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=TRUE," ",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)</f>
        <v xml:space="preserve"> </v>
      </c>
      <c r="I164" s="139" t="str">
        <f>IF(ISERROR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=TRUE," ",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)</f>
        <v xml:space="preserve"> </v>
      </c>
      <c r="J164" s="139" t="str">
        <f>IF(ISERROR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=TRUE," ",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)</f>
        <v xml:space="preserve"> </v>
      </c>
      <c r="K164" s="139" t="str">
        <f>IF(ISERROR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=TRUE," ",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)</f>
        <v xml:space="preserve"> </v>
      </c>
      <c r="L164" s="140" t="str">
        <f>IF(ISERROR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=TRUE," ",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)</f>
        <v xml:space="preserve"> </v>
      </c>
      <c r="M164" s="140" t="str">
        <f>IF(ISERROR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=TRUE," ",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)</f>
        <v xml:space="preserve"> </v>
      </c>
      <c r="N164" s="141" t="str">
        <f>IF(ISERROR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=TRUE," ",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)</f>
        <v xml:space="preserve"> </v>
      </c>
      <c r="O164" s="140" t="str">
        <f>IF(ISERROR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=TRUE," ",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)</f>
        <v xml:space="preserve"> </v>
      </c>
      <c r="P164" s="140" t="str">
        <f>IF(ISERROR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=TRUE," ",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)</f>
        <v xml:space="preserve"> </v>
      </c>
      <c r="Q164" s="141" t="str">
        <f>IF(ISERROR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=TRUE," ",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)</f>
        <v xml:space="preserve"> </v>
      </c>
      <c r="R164" s="141" t="str">
        <f>IF(ISERROR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=TRUE," ",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)</f>
        <v xml:space="preserve"> </v>
      </c>
      <c r="S164" s="141" t="str">
        <f>IF(ISERROR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=TRUE," ",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)</f>
        <v xml:space="preserve"> </v>
      </c>
    </row>
    <row r="165" spans="1:19" ht="14.1" customHeight="1" x14ac:dyDescent="0.2">
      <c r="A165" s="180" t="s">
        <v>1195</v>
      </c>
      <c r="B165" s="137" t="e">
        <f>IF($U$16=1,(VLOOKUP(A165,$AC$44:$AH$80,2,FALSE)),IF((IF($X$1=1,'X1'!B124,(IF($X$1=2,'X2'!B124,(IF($X$1=3,'X3'!B124,(IF($X$1=4,'X4'!B124,(IF($X$1=5,'X5'!B124,'X6'!B124))))))))))="","",(IF($X$1=1,'X1'!B124,(IF($X$1=2,'X2'!B124,(IF($X$1=3,'X3'!B124,(IF($X$1=4,'X4'!B124,(IF($X$1=5,'X5'!B124,'X6'!B124))))))))))))</f>
        <v>#N/A</v>
      </c>
      <c r="C165" s="137" t="str">
        <f>IF(ISERROR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=TRUE," ",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)</f>
        <v xml:space="preserve"> </v>
      </c>
      <c r="D165" s="137" t="str">
        <f>IF(ISERROR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=TRUE," ",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)</f>
        <v xml:space="preserve"> </v>
      </c>
      <c r="E165" s="138" t="str">
        <f>IF(ISERROR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=TRUE," ",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)</f>
        <v xml:space="preserve"> </v>
      </c>
      <c r="F165" s="138" t="str">
        <f>IF(ISERROR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=TRUE," ",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)</f>
        <v xml:space="preserve"> </v>
      </c>
      <c r="G165" s="138" t="str">
        <f>IF(ISERROR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=TRUE," ",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)</f>
        <v xml:space="preserve"> </v>
      </c>
      <c r="H165" s="138" t="str">
        <f>IF(ISERROR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=TRUE," ",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)</f>
        <v xml:space="preserve"> </v>
      </c>
      <c r="I165" s="139" t="str">
        <f>IF(ISERROR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=TRUE," ",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)</f>
        <v xml:space="preserve"> </v>
      </c>
      <c r="J165" s="139" t="str">
        <f>IF(ISERROR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=TRUE," ",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)</f>
        <v xml:space="preserve"> </v>
      </c>
      <c r="K165" s="139" t="str">
        <f>IF(ISERROR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=TRUE," ",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)</f>
        <v xml:space="preserve"> </v>
      </c>
      <c r="L165" s="140" t="str">
        <f>IF(ISERROR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=TRUE," ",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)</f>
        <v xml:space="preserve"> </v>
      </c>
      <c r="M165" s="140" t="str">
        <f>IF(ISERROR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=TRUE," ",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)</f>
        <v xml:space="preserve"> </v>
      </c>
      <c r="N165" s="141" t="str">
        <f>IF(ISERROR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=TRUE," ",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)</f>
        <v xml:space="preserve"> </v>
      </c>
      <c r="O165" s="140" t="str">
        <f>IF(ISERROR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=TRUE," ",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)</f>
        <v xml:space="preserve"> </v>
      </c>
      <c r="P165" s="140" t="str">
        <f>IF(ISERROR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=TRUE," ",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)</f>
        <v xml:space="preserve"> </v>
      </c>
      <c r="Q165" s="141" t="str">
        <f>IF(ISERROR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=TRUE," ",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)</f>
        <v xml:space="preserve"> </v>
      </c>
      <c r="R165" s="141" t="str">
        <f>IF(ISERROR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=TRUE," ",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)</f>
        <v xml:space="preserve"> </v>
      </c>
      <c r="S165" s="141" t="str">
        <f>IF(ISERROR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=TRUE," ",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)</f>
        <v xml:space="preserve"> </v>
      </c>
    </row>
    <row r="166" spans="1:19" ht="14.1" customHeight="1" x14ac:dyDescent="0.2">
      <c r="A166" s="180" t="s">
        <v>1195</v>
      </c>
      <c r="B166" s="137" t="e">
        <f>IF($U$16=1,(VLOOKUP(A166,$AC$44:$AH$80,2,FALSE)),IF((IF($X$1=1,'X1'!B125,(IF($X$1=2,'X2'!B125,(IF($X$1=3,'X3'!B125,(IF($X$1=4,'X4'!B125,(IF($X$1=5,'X5'!B125,'X6'!B125))))))))))="","",(IF($X$1=1,'X1'!B125,(IF($X$1=2,'X2'!B125,(IF($X$1=3,'X3'!B125,(IF($X$1=4,'X4'!B125,(IF($X$1=5,'X5'!B125,'X6'!B125))))))))))))</f>
        <v>#N/A</v>
      </c>
      <c r="C166" s="137" t="str">
        <f>IF(ISERROR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=TRUE," ",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)</f>
        <v xml:space="preserve"> </v>
      </c>
      <c r="D166" s="137" t="str">
        <f>IF(ISERROR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=TRUE," ",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)</f>
        <v xml:space="preserve"> </v>
      </c>
      <c r="E166" s="138" t="str">
        <f>IF(ISERROR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=TRUE," ",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)</f>
        <v xml:space="preserve"> </v>
      </c>
      <c r="F166" s="138" t="str">
        <f>IF(ISERROR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=TRUE," ",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)</f>
        <v xml:space="preserve"> </v>
      </c>
      <c r="G166" s="138" t="str">
        <f>IF(ISERROR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=TRUE," ",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)</f>
        <v xml:space="preserve"> </v>
      </c>
      <c r="H166" s="138" t="str">
        <f>IF(ISERROR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=TRUE," ",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)</f>
        <v xml:space="preserve"> </v>
      </c>
      <c r="I166" s="139" t="str">
        <f>IF(ISERROR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=TRUE," ",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)</f>
        <v xml:space="preserve"> </v>
      </c>
      <c r="J166" s="139" t="str">
        <f>IF(ISERROR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=TRUE," ",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)</f>
        <v xml:space="preserve"> </v>
      </c>
      <c r="K166" s="139" t="str">
        <f>IF(ISERROR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=TRUE," ",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)</f>
        <v xml:space="preserve"> </v>
      </c>
      <c r="L166" s="140" t="str">
        <f>IF(ISERROR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=TRUE," ",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)</f>
        <v xml:space="preserve"> </v>
      </c>
      <c r="M166" s="140" t="str">
        <f>IF(ISERROR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=TRUE," ",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)</f>
        <v xml:space="preserve"> </v>
      </c>
      <c r="N166" s="141" t="str">
        <f>IF(ISERROR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=TRUE," ",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)</f>
        <v xml:space="preserve"> </v>
      </c>
      <c r="O166" s="140" t="str">
        <f>IF(ISERROR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=TRUE," ",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)</f>
        <v xml:space="preserve"> </v>
      </c>
      <c r="P166" s="140" t="str">
        <f>IF(ISERROR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=TRUE," ",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)</f>
        <v xml:space="preserve"> </v>
      </c>
      <c r="Q166" s="141" t="str">
        <f>IF(ISERROR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=TRUE," ",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)</f>
        <v xml:space="preserve"> </v>
      </c>
      <c r="R166" s="141" t="str">
        <f>IF(ISERROR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=TRUE," ",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)</f>
        <v xml:space="preserve"> </v>
      </c>
      <c r="S166" s="141" t="str">
        <f>IF(ISERROR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=TRUE," ",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)</f>
        <v xml:space="preserve"> </v>
      </c>
    </row>
    <row r="167" spans="1:19" ht="14.1" customHeight="1" x14ac:dyDescent="0.2">
      <c r="A167" s="180" t="s">
        <v>1195</v>
      </c>
      <c r="B167" s="137" t="e">
        <f>IF($U$16=1,(VLOOKUP(A167,$AC$44:$AH$80,2,FALSE)),IF((IF($X$1=1,'X1'!B126,(IF($X$1=2,'X2'!B126,(IF($X$1=3,'X3'!B126,(IF($X$1=4,'X4'!B126,(IF($X$1=5,'X5'!B126,'X6'!B126))))))))))="","",(IF($X$1=1,'X1'!B126,(IF($X$1=2,'X2'!B126,(IF($X$1=3,'X3'!B126,(IF($X$1=4,'X4'!B126,(IF($X$1=5,'X5'!B126,'X6'!B126))))))))))))</f>
        <v>#N/A</v>
      </c>
      <c r="C167" s="137" t="str">
        <f>IF(ISERROR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=TRUE," ",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)</f>
        <v xml:space="preserve"> </v>
      </c>
      <c r="D167" s="137" t="str">
        <f>IF(ISERROR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=TRUE," ",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)</f>
        <v xml:space="preserve"> </v>
      </c>
      <c r="E167" s="138" t="str">
        <f>IF(ISERROR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=TRUE," ",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)</f>
        <v xml:space="preserve"> </v>
      </c>
      <c r="F167" s="138" t="str">
        <f>IF(ISERROR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=TRUE," ",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)</f>
        <v xml:space="preserve"> </v>
      </c>
      <c r="G167" s="138" t="str">
        <f>IF(ISERROR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=TRUE," ",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)</f>
        <v xml:space="preserve"> </v>
      </c>
      <c r="H167" s="138" t="str">
        <f>IF(ISERROR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=TRUE," ",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)</f>
        <v xml:space="preserve"> </v>
      </c>
      <c r="I167" s="139" t="str">
        <f>IF(ISERROR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=TRUE," ",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)</f>
        <v xml:space="preserve"> </v>
      </c>
      <c r="J167" s="139" t="str">
        <f>IF(ISERROR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=TRUE," ",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)</f>
        <v xml:space="preserve"> </v>
      </c>
      <c r="K167" s="139" t="str">
        <f>IF(ISERROR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=TRUE," ",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)</f>
        <v xml:space="preserve"> </v>
      </c>
      <c r="L167" s="140" t="str">
        <f>IF(ISERROR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=TRUE," ",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)</f>
        <v xml:space="preserve"> </v>
      </c>
      <c r="M167" s="140" t="str">
        <f>IF(ISERROR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=TRUE," ",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)</f>
        <v xml:space="preserve"> </v>
      </c>
      <c r="N167" s="141" t="str">
        <f>IF(ISERROR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=TRUE," ",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)</f>
        <v xml:space="preserve"> </v>
      </c>
      <c r="O167" s="140" t="str">
        <f>IF(ISERROR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=TRUE," ",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)</f>
        <v xml:space="preserve"> </v>
      </c>
      <c r="P167" s="140" t="str">
        <f>IF(ISERROR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=TRUE," ",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)</f>
        <v xml:space="preserve"> </v>
      </c>
      <c r="Q167" s="141" t="str">
        <f>IF(ISERROR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=TRUE," ",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)</f>
        <v xml:space="preserve"> </v>
      </c>
      <c r="R167" s="141" t="str">
        <f>IF(ISERROR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=TRUE," ",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)</f>
        <v xml:space="preserve"> </v>
      </c>
      <c r="S167" s="141" t="str">
        <f>IF(ISERROR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=TRUE," ",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)</f>
        <v xml:space="preserve"> </v>
      </c>
    </row>
    <row r="168" spans="1:19" ht="14.1" customHeight="1" x14ac:dyDescent="0.2">
      <c r="A168" s="180" t="s">
        <v>1195</v>
      </c>
      <c r="B168" s="137" t="e">
        <f>IF($U$16=1,(VLOOKUP(A168,$AC$44:$AH$80,2,FALSE)),IF((IF($X$1=1,'X1'!B127,(IF($X$1=2,'X2'!B127,(IF($X$1=3,'X3'!B127,(IF($X$1=4,'X4'!B127,(IF($X$1=5,'X5'!B127,'X6'!B127))))))))))="","",(IF($X$1=1,'X1'!B127,(IF($X$1=2,'X2'!B127,(IF($X$1=3,'X3'!B127,(IF($X$1=4,'X4'!B127,(IF($X$1=5,'X5'!B127,'X6'!B127))))))))))))</f>
        <v>#N/A</v>
      </c>
      <c r="C168" s="137" t="str">
        <f>IF(ISERROR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=TRUE," ",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)</f>
        <v xml:space="preserve"> </v>
      </c>
      <c r="D168" s="137" t="str">
        <f>IF(ISERROR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=TRUE," ",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)</f>
        <v xml:space="preserve"> </v>
      </c>
      <c r="E168" s="138" t="str">
        <f>IF(ISERROR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=TRUE," ",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)</f>
        <v xml:space="preserve"> </v>
      </c>
      <c r="F168" s="138" t="str">
        <f>IF(ISERROR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=TRUE," ",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)</f>
        <v xml:space="preserve"> </v>
      </c>
      <c r="G168" s="138" t="str">
        <f>IF(ISERROR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=TRUE," ",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)</f>
        <v xml:space="preserve"> </v>
      </c>
      <c r="H168" s="138" t="str">
        <f>IF(ISERROR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=TRUE," ",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)</f>
        <v xml:space="preserve"> </v>
      </c>
      <c r="I168" s="139" t="str">
        <f>IF(ISERROR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=TRUE," ",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)</f>
        <v xml:space="preserve"> </v>
      </c>
      <c r="J168" s="139" t="str">
        <f>IF(ISERROR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=TRUE," ",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)</f>
        <v xml:space="preserve"> </v>
      </c>
      <c r="K168" s="139" t="str">
        <f>IF(ISERROR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=TRUE," ",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)</f>
        <v xml:space="preserve"> </v>
      </c>
      <c r="L168" s="140" t="str">
        <f>IF(ISERROR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=TRUE," ",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)</f>
        <v xml:space="preserve"> </v>
      </c>
      <c r="M168" s="140" t="str">
        <f>IF(ISERROR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=TRUE," ",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)</f>
        <v xml:space="preserve"> </v>
      </c>
      <c r="N168" s="141" t="str">
        <f>IF(ISERROR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=TRUE," ",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)</f>
        <v xml:space="preserve"> </v>
      </c>
      <c r="O168" s="140" t="str">
        <f>IF(ISERROR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=TRUE," ",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)</f>
        <v xml:space="preserve"> </v>
      </c>
      <c r="P168" s="140" t="str">
        <f>IF(ISERROR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=TRUE," ",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)</f>
        <v xml:space="preserve"> </v>
      </c>
      <c r="Q168" s="141" t="str">
        <f>IF(ISERROR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=TRUE," ",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)</f>
        <v xml:space="preserve"> </v>
      </c>
      <c r="R168" s="141" t="str">
        <f>IF(ISERROR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=TRUE," ",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)</f>
        <v xml:space="preserve"> </v>
      </c>
      <c r="S168" s="141" t="str">
        <f>IF(ISERROR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=TRUE," ",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)</f>
        <v xml:space="preserve"> </v>
      </c>
    </row>
    <row r="169" spans="1:19" ht="14.1" customHeight="1" x14ac:dyDescent="0.2">
      <c r="A169" s="180" t="s">
        <v>1195</v>
      </c>
      <c r="B169" s="137" t="e">
        <f>IF($U$16=1,(VLOOKUP(A169,$AC$44:$AH$80,2,FALSE)),IF((IF($X$1=1,'X1'!B128,(IF($X$1=2,'X2'!B128,(IF($X$1=3,'X3'!B128,(IF($X$1=4,'X4'!B128,(IF($X$1=5,'X5'!B128,'X6'!B128))))))))))="","",(IF($X$1=1,'X1'!B128,(IF($X$1=2,'X2'!B128,(IF($X$1=3,'X3'!B128,(IF($X$1=4,'X4'!B128,(IF($X$1=5,'X5'!B128,'X6'!B128))))))))))))</f>
        <v>#N/A</v>
      </c>
      <c r="C169" s="137" t="str">
        <f>IF(ISERROR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=TRUE," ",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)</f>
        <v xml:space="preserve"> </v>
      </c>
      <c r="D169" s="137" t="str">
        <f>IF(ISERROR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=TRUE," ",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)</f>
        <v xml:space="preserve"> </v>
      </c>
      <c r="E169" s="138" t="str">
        <f>IF(ISERROR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=TRUE," ",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)</f>
        <v xml:space="preserve"> </v>
      </c>
      <c r="F169" s="138" t="str">
        <f>IF(ISERROR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=TRUE," ",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)</f>
        <v xml:space="preserve"> </v>
      </c>
      <c r="G169" s="138" t="str">
        <f>IF(ISERROR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=TRUE," ",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)</f>
        <v xml:space="preserve"> </v>
      </c>
      <c r="H169" s="138" t="str">
        <f>IF(ISERROR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=TRUE," ",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)</f>
        <v xml:space="preserve"> </v>
      </c>
      <c r="I169" s="139" t="str">
        <f>IF(ISERROR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=TRUE," ",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)</f>
        <v xml:space="preserve"> </v>
      </c>
      <c r="J169" s="139" t="str">
        <f>IF(ISERROR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=TRUE," ",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)</f>
        <v xml:space="preserve"> </v>
      </c>
      <c r="K169" s="139" t="str">
        <f>IF(ISERROR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=TRUE," ",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)</f>
        <v xml:space="preserve"> </v>
      </c>
      <c r="L169" s="140" t="str">
        <f>IF(ISERROR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=TRUE," ",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)</f>
        <v xml:space="preserve"> </v>
      </c>
      <c r="M169" s="140" t="str">
        <f>IF(ISERROR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=TRUE," ",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)</f>
        <v xml:space="preserve"> </v>
      </c>
      <c r="N169" s="141" t="str">
        <f>IF(ISERROR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=TRUE," ",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)</f>
        <v xml:space="preserve"> </v>
      </c>
      <c r="O169" s="140" t="str">
        <f>IF(ISERROR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=TRUE," ",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)</f>
        <v xml:space="preserve"> </v>
      </c>
      <c r="P169" s="140" t="str">
        <f>IF(ISERROR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=TRUE," ",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)</f>
        <v xml:space="preserve"> </v>
      </c>
      <c r="Q169" s="141" t="str">
        <f>IF(ISERROR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=TRUE," ",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)</f>
        <v xml:space="preserve"> </v>
      </c>
      <c r="R169" s="141" t="str">
        <f>IF(ISERROR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=TRUE," ",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)</f>
        <v xml:space="preserve"> </v>
      </c>
      <c r="S169" s="141" t="str">
        <f>IF(ISERROR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=TRUE," ",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)</f>
        <v xml:space="preserve"> </v>
      </c>
    </row>
    <row r="170" spans="1:19" ht="14.1" customHeight="1" x14ac:dyDescent="0.2">
      <c r="A170" s="180" t="s">
        <v>1195</v>
      </c>
      <c r="B170" s="137" t="e">
        <f>IF($U$16=1,(VLOOKUP(A170,$AC$44:$AH$80,2,FALSE)),IF((IF($X$1=1,'X1'!B129,(IF($X$1=2,'X2'!B129,(IF($X$1=3,'X3'!B129,(IF($X$1=4,'X4'!B129,(IF($X$1=5,'X5'!B129,'X6'!B129))))))))))="","",(IF($X$1=1,'X1'!B129,(IF($X$1=2,'X2'!B129,(IF($X$1=3,'X3'!B129,(IF($X$1=4,'X4'!B129,(IF($X$1=5,'X5'!B129,'X6'!B129))))))))))))</f>
        <v>#N/A</v>
      </c>
      <c r="C170" s="137" t="str">
        <f>IF(ISERROR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=TRUE," ",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)</f>
        <v xml:space="preserve"> </v>
      </c>
      <c r="D170" s="137" t="str">
        <f>IF(ISERROR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=TRUE," ",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)</f>
        <v xml:space="preserve"> </v>
      </c>
      <c r="E170" s="138" t="str">
        <f>IF(ISERROR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=TRUE," ",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)</f>
        <v xml:space="preserve"> </v>
      </c>
      <c r="F170" s="138" t="str">
        <f>IF(ISERROR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=TRUE," ",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)</f>
        <v xml:space="preserve"> </v>
      </c>
      <c r="G170" s="138" t="str">
        <f>IF(ISERROR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=TRUE," ",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)</f>
        <v xml:space="preserve"> </v>
      </c>
      <c r="H170" s="138" t="str">
        <f>IF(ISERROR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=TRUE," ",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)</f>
        <v xml:space="preserve"> </v>
      </c>
      <c r="I170" s="139" t="str">
        <f>IF(ISERROR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=TRUE," ",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)</f>
        <v xml:space="preserve"> </v>
      </c>
      <c r="J170" s="139" t="str">
        <f>IF(ISERROR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=TRUE," ",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)</f>
        <v xml:space="preserve"> </v>
      </c>
      <c r="K170" s="139" t="str">
        <f>IF(ISERROR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=TRUE," ",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)</f>
        <v xml:space="preserve"> </v>
      </c>
      <c r="L170" s="140" t="str">
        <f>IF(ISERROR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=TRUE," ",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)</f>
        <v xml:space="preserve"> </v>
      </c>
      <c r="M170" s="140" t="str">
        <f>IF(ISERROR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=TRUE," ",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)</f>
        <v xml:space="preserve"> </v>
      </c>
      <c r="N170" s="141" t="str">
        <f>IF(ISERROR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=TRUE," ",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)</f>
        <v xml:space="preserve"> </v>
      </c>
      <c r="O170" s="140" t="str">
        <f>IF(ISERROR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=TRUE," ",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)</f>
        <v xml:space="preserve"> </v>
      </c>
      <c r="P170" s="140" t="str">
        <f>IF(ISERROR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=TRUE," ",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)</f>
        <v xml:space="preserve"> </v>
      </c>
      <c r="Q170" s="141" t="str">
        <f>IF(ISERROR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=TRUE," ",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)</f>
        <v xml:space="preserve"> </v>
      </c>
      <c r="R170" s="141" t="str">
        <f>IF(ISERROR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=TRUE," ",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)</f>
        <v xml:space="preserve"> </v>
      </c>
      <c r="S170" s="141" t="str">
        <f>IF(ISERROR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=TRUE," ",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)</f>
        <v xml:space="preserve"> </v>
      </c>
    </row>
    <row r="171" spans="1:19" ht="14.1" customHeight="1" x14ac:dyDescent="0.2">
      <c r="A171" s="180" t="s">
        <v>1195</v>
      </c>
      <c r="B171" s="137" t="e">
        <f>IF($U$16=1,(VLOOKUP(A171,$AC$44:$AH$80,2,FALSE)),IF((IF($X$1=1,'X1'!B130,(IF($X$1=2,'X2'!B130,(IF($X$1=3,'X3'!B130,(IF($X$1=4,'X4'!B130,(IF($X$1=5,'X5'!B130,'X6'!B130))))))))))="","",(IF($X$1=1,'X1'!B130,(IF($X$1=2,'X2'!B130,(IF($X$1=3,'X3'!B130,(IF($X$1=4,'X4'!B130,(IF($X$1=5,'X5'!B130,'X6'!B130))))))))))))</f>
        <v>#N/A</v>
      </c>
      <c r="C171" s="137" t="str">
        <f>IF(ISERROR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=TRUE," ",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)</f>
        <v xml:space="preserve"> </v>
      </c>
      <c r="D171" s="137" t="str">
        <f>IF(ISERROR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=TRUE," ",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)</f>
        <v xml:space="preserve"> </v>
      </c>
      <c r="E171" s="138" t="str">
        <f>IF(ISERROR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=TRUE," ",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)</f>
        <v xml:space="preserve"> </v>
      </c>
      <c r="F171" s="138" t="str">
        <f>IF(ISERROR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=TRUE," ",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)</f>
        <v xml:space="preserve"> </v>
      </c>
      <c r="G171" s="138" t="str">
        <f>IF(ISERROR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=TRUE," ",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)</f>
        <v xml:space="preserve"> </v>
      </c>
      <c r="H171" s="138" t="str">
        <f>IF(ISERROR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=TRUE," ",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)</f>
        <v xml:space="preserve"> </v>
      </c>
      <c r="I171" s="139" t="str">
        <f>IF(ISERROR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=TRUE," ",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)</f>
        <v xml:space="preserve"> </v>
      </c>
      <c r="J171" s="139" t="str">
        <f>IF(ISERROR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=TRUE," ",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)</f>
        <v xml:space="preserve"> </v>
      </c>
      <c r="K171" s="139" t="str">
        <f>IF(ISERROR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=TRUE," ",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)</f>
        <v xml:space="preserve"> </v>
      </c>
      <c r="L171" s="140" t="str">
        <f>IF(ISERROR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=TRUE," ",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)</f>
        <v xml:space="preserve"> </v>
      </c>
      <c r="M171" s="140" t="str">
        <f>IF(ISERROR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=TRUE," ",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)</f>
        <v xml:space="preserve"> </v>
      </c>
      <c r="N171" s="141" t="str">
        <f>IF(ISERROR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=TRUE," ",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)</f>
        <v xml:space="preserve"> </v>
      </c>
      <c r="O171" s="140" t="str">
        <f>IF(ISERROR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=TRUE," ",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)</f>
        <v xml:space="preserve"> </v>
      </c>
      <c r="P171" s="140" t="str">
        <f>IF(ISERROR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=TRUE," ",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)</f>
        <v xml:space="preserve"> </v>
      </c>
      <c r="Q171" s="141" t="str">
        <f>IF(ISERROR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=TRUE," ",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)</f>
        <v xml:space="preserve"> </v>
      </c>
      <c r="R171" s="141" t="str">
        <f>IF(ISERROR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=TRUE," ",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)</f>
        <v xml:space="preserve"> </v>
      </c>
      <c r="S171" s="141" t="str">
        <f>IF(ISERROR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=TRUE," ",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)</f>
        <v xml:space="preserve"> </v>
      </c>
    </row>
    <row r="172" spans="1:19" ht="14.1" customHeight="1" x14ac:dyDescent="0.2">
      <c r="A172" s="180" t="s">
        <v>1195</v>
      </c>
      <c r="B172" s="137" t="e">
        <f>IF($U$16=1,(VLOOKUP(A172,$AC$44:$AH$80,2,FALSE)),IF((IF($X$1=1,'X1'!B131,(IF($X$1=2,'X2'!B131,(IF($X$1=3,'X3'!B131,(IF($X$1=4,'X4'!B131,(IF($X$1=5,'X5'!B131,'X6'!B131))))))))))="","",(IF($X$1=1,'X1'!B131,(IF($X$1=2,'X2'!B131,(IF($X$1=3,'X3'!B131,(IF($X$1=4,'X4'!B131,(IF($X$1=5,'X5'!B131,'X6'!B131))))))))))))</f>
        <v>#N/A</v>
      </c>
      <c r="C172" s="137" t="str">
        <f>IF(ISERROR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=TRUE," ",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)</f>
        <v xml:space="preserve"> </v>
      </c>
      <c r="D172" s="137" t="str">
        <f>IF(ISERROR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=TRUE," ",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)</f>
        <v xml:space="preserve"> </v>
      </c>
      <c r="E172" s="138" t="str">
        <f>IF(ISERROR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=TRUE," ",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)</f>
        <v xml:space="preserve"> </v>
      </c>
      <c r="F172" s="138" t="str">
        <f>IF(ISERROR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=TRUE," ",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)</f>
        <v xml:space="preserve"> </v>
      </c>
      <c r="G172" s="138" t="str">
        <f>IF(ISERROR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=TRUE," ",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)</f>
        <v xml:space="preserve"> </v>
      </c>
      <c r="H172" s="138" t="str">
        <f>IF(ISERROR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=TRUE," ",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)</f>
        <v xml:space="preserve"> </v>
      </c>
      <c r="I172" s="139" t="str">
        <f>IF(ISERROR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=TRUE," ",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)</f>
        <v xml:space="preserve"> </v>
      </c>
      <c r="J172" s="139" t="str">
        <f>IF(ISERROR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=TRUE," ",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)</f>
        <v xml:space="preserve"> </v>
      </c>
      <c r="K172" s="139" t="str">
        <f>IF(ISERROR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=TRUE," ",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)</f>
        <v xml:space="preserve"> </v>
      </c>
      <c r="L172" s="140" t="str">
        <f>IF(ISERROR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=TRUE," ",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)</f>
        <v xml:space="preserve"> </v>
      </c>
      <c r="M172" s="140" t="str">
        <f>IF(ISERROR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=TRUE," ",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)</f>
        <v xml:space="preserve"> </v>
      </c>
      <c r="N172" s="141" t="str">
        <f>IF(ISERROR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=TRUE," ",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)</f>
        <v xml:space="preserve"> </v>
      </c>
      <c r="O172" s="140" t="str">
        <f>IF(ISERROR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=TRUE," ",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)</f>
        <v xml:space="preserve"> </v>
      </c>
      <c r="P172" s="140" t="str">
        <f>IF(ISERROR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=TRUE," ",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)</f>
        <v xml:space="preserve"> </v>
      </c>
      <c r="Q172" s="141" t="str">
        <f>IF(ISERROR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=TRUE," ",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)</f>
        <v xml:space="preserve"> </v>
      </c>
      <c r="R172" s="141" t="str">
        <f>IF(ISERROR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=TRUE," ",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)</f>
        <v xml:space="preserve"> </v>
      </c>
      <c r="S172" s="141" t="str">
        <f>IF(ISERROR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=TRUE," ",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)</f>
        <v xml:space="preserve"> </v>
      </c>
    </row>
    <row r="173" spans="1:19" ht="14.1" customHeight="1" x14ac:dyDescent="0.2">
      <c r="A173" s="180" t="s">
        <v>1195</v>
      </c>
      <c r="B173" s="137" t="e">
        <f>IF($U$16=1,(VLOOKUP(A173,$AC$44:$AH$80,2,FALSE)),IF((IF($X$1=1,'X1'!B132,(IF($X$1=2,'X2'!B132,(IF($X$1=3,'X3'!B132,(IF($X$1=4,'X4'!B132,(IF($X$1=5,'X5'!B132,'X6'!B132))))))))))="","",(IF($X$1=1,'X1'!B132,(IF($X$1=2,'X2'!B132,(IF($X$1=3,'X3'!B132,(IF($X$1=4,'X4'!B132,(IF($X$1=5,'X5'!B132,'X6'!B132))))))))))))</f>
        <v>#N/A</v>
      </c>
      <c r="C173" s="137" t="str">
        <f>IF(ISERROR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=TRUE," ",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)</f>
        <v xml:space="preserve"> </v>
      </c>
      <c r="D173" s="137" t="str">
        <f>IF(ISERROR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=TRUE," ",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)</f>
        <v xml:space="preserve"> </v>
      </c>
      <c r="E173" s="138" t="str">
        <f>IF(ISERROR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=TRUE," ",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)</f>
        <v xml:space="preserve"> </v>
      </c>
      <c r="F173" s="138" t="str">
        <f>IF(ISERROR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=TRUE," ",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)</f>
        <v xml:space="preserve"> </v>
      </c>
      <c r="G173" s="138" t="str">
        <f>IF(ISERROR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=TRUE," ",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)</f>
        <v xml:space="preserve"> </v>
      </c>
      <c r="H173" s="138" t="str">
        <f>IF(ISERROR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=TRUE," ",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)</f>
        <v xml:space="preserve"> </v>
      </c>
      <c r="I173" s="139" t="str">
        <f>IF(ISERROR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=TRUE," ",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)</f>
        <v xml:space="preserve"> </v>
      </c>
      <c r="J173" s="139" t="str">
        <f>IF(ISERROR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=TRUE," ",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)</f>
        <v xml:space="preserve"> </v>
      </c>
      <c r="K173" s="139" t="str">
        <f>IF(ISERROR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=TRUE," ",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)</f>
        <v xml:space="preserve"> </v>
      </c>
      <c r="L173" s="140" t="str">
        <f>IF(ISERROR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=TRUE," ",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)</f>
        <v xml:space="preserve"> </v>
      </c>
      <c r="M173" s="140" t="str">
        <f>IF(ISERROR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=TRUE," ",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)</f>
        <v xml:space="preserve"> </v>
      </c>
      <c r="N173" s="141" t="str">
        <f>IF(ISERROR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=TRUE," ",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)</f>
        <v xml:space="preserve"> </v>
      </c>
      <c r="O173" s="140" t="str">
        <f>IF(ISERROR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=TRUE," ",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)</f>
        <v xml:space="preserve"> </v>
      </c>
      <c r="P173" s="140" t="str">
        <f>IF(ISERROR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=TRUE," ",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)</f>
        <v xml:space="preserve"> </v>
      </c>
      <c r="Q173" s="141" t="str">
        <f>IF(ISERROR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=TRUE," ",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)</f>
        <v xml:space="preserve"> </v>
      </c>
      <c r="R173" s="141" t="str">
        <f>IF(ISERROR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=TRUE," ",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)</f>
        <v xml:space="preserve"> </v>
      </c>
      <c r="S173" s="141" t="str">
        <f>IF(ISERROR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=TRUE," ",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)</f>
        <v xml:space="preserve"> </v>
      </c>
    </row>
    <row r="174" spans="1:19" ht="14.1" customHeight="1" x14ac:dyDescent="0.2">
      <c r="A174" s="180" t="s">
        <v>1195</v>
      </c>
      <c r="B174" s="137" t="e">
        <f>IF($U$16=1,(VLOOKUP(A174,$AC$44:$AH$80,2,FALSE)),IF((IF($X$1=1,'X1'!B133,(IF($X$1=2,'X2'!B133,(IF($X$1=3,'X3'!B133,(IF($X$1=4,'X4'!B133,(IF($X$1=5,'X5'!B133,'X6'!B133))))))))))="","",(IF($X$1=1,'X1'!B133,(IF($X$1=2,'X2'!B133,(IF($X$1=3,'X3'!B133,(IF($X$1=4,'X4'!B133,(IF($X$1=5,'X5'!B133,'X6'!B133))))))))))))</f>
        <v>#N/A</v>
      </c>
      <c r="C174" s="137" t="str">
        <f>IF(ISERROR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=TRUE," ",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)</f>
        <v xml:space="preserve"> </v>
      </c>
      <c r="D174" s="137" t="str">
        <f>IF(ISERROR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=TRUE," ",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)</f>
        <v xml:space="preserve"> </v>
      </c>
      <c r="E174" s="138" t="str">
        <f>IF(ISERROR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=TRUE," ",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)</f>
        <v xml:space="preserve"> </v>
      </c>
      <c r="F174" s="138" t="str">
        <f>IF(ISERROR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=TRUE," ",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)</f>
        <v xml:space="preserve"> </v>
      </c>
      <c r="G174" s="138" t="str">
        <f>IF(ISERROR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=TRUE," ",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)</f>
        <v xml:space="preserve"> </v>
      </c>
      <c r="H174" s="138" t="str">
        <f>IF(ISERROR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=TRUE," ",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)</f>
        <v xml:space="preserve"> </v>
      </c>
      <c r="I174" s="139" t="str">
        <f>IF(ISERROR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=TRUE," ",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)</f>
        <v xml:space="preserve"> </v>
      </c>
      <c r="J174" s="139" t="str">
        <f>IF(ISERROR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=TRUE," ",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)</f>
        <v xml:space="preserve"> </v>
      </c>
      <c r="K174" s="139" t="str">
        <f>IF(ISERROR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=TRUE," ",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)</f>
        <v xml:space="preserve"> </v>
      </c>
      <c r="L174" s="140" t="str">
        <f>IF(ISERROR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=TRUE," ",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)</f>
        <v xml:space="preserve"> </v>
      </c>
      <c r="M174" s="140" t="str">
        <f>IF(ISERROR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=TRUE," ",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)</f>
        <v xml:space="preserve"> </v>
      </c>
      <c r="N174" s="141" t="str">
        <f>IF(ISERROR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=TRUE," ",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)</f>
        <v xml:space="preserve"> </v>
      </c>
      <c r="O174" s="140" t="str">
        <f>IF(ISERROR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=TRUE," ",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)</f>
        <v xml:space="preserve"> </v>
      </c>
      <c r="P174" s="140" t="str">
        <f>IF(ISERROR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=TRUE," ",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)</f>
        <v xml:space="preserve"> </v>
      </c>
      <c r="Q174" s="141" t="str">
        <f>IF(ISERROR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=TRUE," ",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)</f>
        <v xml:space="preserve"> </v>
      </c>
      <c r="R174" s="141" t="str">
        <f>IF(ISERROR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=TRUE," ",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)</f>
        <v xml:space="preserve"> </v>
      </c>
      <c r="S174" s="141" t="str">
        <f>IF(ISERROR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=TRUE," ",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)</f>
        <v xml:space="preserve"> </v>
      </c>
    </row>
    <row r="175" spans="1:19" ht="14.1" customHeight="1" x14ac:dyDescent="0.2">
      <c r="A175" s="180" t="s">
        <v>1195</v>
      </c>
      <c r="B175" s="137" t="e">
        <f>IF($U$16=1,(VLOOKUP(A175,$AC$44:$AH$80,2,FALSE)),IF((IF($X$1=1,'X1'!B134,(IF($X$1=2,'X2'!B134,(IF($X$1=3,'X3'!B134,(IF($X$1=4,'X4'!B134,(IF($X$1=5,'X5'!B134,'X6'!B134))))))))))="","",(IF($X$1=1,'X1'!B134,(IF($X$1=2,'X2'!B134,(IF($X$1=3,'X3'!B134,(IF($X$1=4,'X4'!B134,(IF($X$1=5,'X5'!B134,'X6'!B134))))))))))))</f>
        <v>#N/A</v>
      </c>
      <c r="C175" s="137" t="str">
        <f>IF(ISERROR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=TRUE," ",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)</f>
        <v xml:space="preserve"> </v>
      </c>
      <c r="D175" s="137" t="str">
        <f>IF(ISERROR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=TRUE," ",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)</f>
        <v xml:space="preserve"> </v>
      </c>
      <c r="E175" s="138" t="str">
        <f>IF(ISERROR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=TRUE," ",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)</f>
        <v xml:space="preserve"> </v>
      </c>
      <c r="F175" s="138" t="str">
        <f>IF(ISERROR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=TRUE," ",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)</f>
        <v xml:space="preserve"> </v>
      </c>
      <c r="G175" s="138" t="str">
        <f>IF(ISERROR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=TRUE," ",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)</f>
        <v xml:space="preserve"> </v>
      </c>
      <c r="H175" s="138" t="str">
        <f>IF(ISERROR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=TRUE," ",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)</f>
        <v xml:space="preserve"> </v>
      </c>
      <c r="I175" s="139" t="str">
        <f>IF(ISERROR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=TRUE," ",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)</f>
        <v xml:space="preserve"> </v>
      </c>
      <c r="J175" s="139" t="str">
        <f>IF(ISERROR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=TRUE," ",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)</f>
        <v xml:space="preserve"> </v>
      </c>
      <c r="K175" s="139" t="str">
        <f>IF(ISERROR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=TRUE," ",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)</f>
        <v xml:space="preserve"> </v>
      </c>
      <c r="L175" s="140" t="str">
        <f>IF(ISERROR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=TRUE," ",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)</f>
        <v xml:space="preserve"> </v>
      </c>
      <c r="M175" s="140" t="str">
        <f>IF(ISERROR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=TRUE," ",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)</f>
        <v xml:space="preserve"> </v>
      </c>
      <c r="N175" s="141" t="str">
        <f>IF(ISERROR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=TRUE," ",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)</f>
        <v xml:space="preserve"> </v>
      </c>
      <c r="O175" s="140" t="str">
        <f>IF(ISERROR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=TRUE," ",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)</f>
        <v xml:space="preserve"> </v>
      </c>
      <c r="P175" s="140" t="str">
        <f>IF(ISERROR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=TRUE," ",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)</f>
        <v xml:space="preserve"> </v>
      </c>
      <c r="Q175" s="141" t="str">
        <f>IF(ISERROR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=TRUE," ",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)</f>
        <v xml:space="preserve"> </v>
      </c>
      <c r="R175" s="141" t="str">
        <f>IF(ISERROR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=TRUE," ",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)</f>
        <v xml:space="preserve"> </v>
      </c>
      <c r="S175" s="141" t="str">
        <f>IF(ISERROR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=TRUE," ",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)</f>
        <v xml:space="preserve"> </v>
      </c>
    </row>
    <row r="176" spans="1:19" ht="14.1" customHeight="1" x14ac:dyDescent="0.2">
      <c r="A176" s="180" t="s">
        <v>1195</v>
      </c>
      <c r="B176" s="137" t="e">
        <f>IF($U$16=1,(VLOOKUP(A176,$AC$44:$AH$80,2,FALSE)),IF((IF($X$1=1,'X1'!B135,(IF($X$1=2,'X2'!B135,(IF($X$1=3,'X3'!B135,(IF($X$1=4,'X4'!B135,(IF($X$1=5,'X5'!B135,'X6'!B135))))))))))="","",(IF($X$1=1,'X1'!B135,(IF($X$1=2,'X2'!B135,(IF($X$1=3,'X3'!B135,(IF($X$1=4,'X4'!B135,(IF($X$1=5,'X5'!B135,'X6'!B135))))))))))))</f>
        <v>#N/A</v>
      </c>
      <c r="C176" s="137" t="str">
        <f>IF(ISERROR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=TRUE," ",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)</f>
        <v xml:space="preserve"> </v>
      </c>
      <c r="D176" s="137" t="str">
        <f>IF(ISERROR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=TRUE," ",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)</f>
        <v xml:space="preserve"> </v>
      </c>
      <c r="E176" s="138" t="str">
        <f>IF(ISERROR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=TRUE," ",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)</f>
        <v xml:space="preserve"> </v>
      </c>
      <c r="F176" s="138" t="str">
        <f>IF(ISERROR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=TRUE," ",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)</f>
        <v xml:space="preserve"> </v>
      </c>
      <c r="G176" s="138" t="str">
        <f>IF(ISERROR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=TRUE," ",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)</f>
        <v xml:space="preserve"> </v>
      </c>
      <c r="H176" s="138" t="str">
        <f>IF(ISERROR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=TRUE," ",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)</f>
        <v xml:space="preserve"> </v>
      </c>
      <c r="I176" s="139" t="str">
        <f>IF(ISERROR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=TRUE," ",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)</f>
        <v xml:space="preserve"> </v>
      </c>
      <c r="J176" s="139" t="str">
        <f>IF(ISERROR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=TRUE," ",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)</f>
        <v xml:space="preserve"> </v>
      </c>
      <c r="K176" s="139" t="str">
        <f>IF(ISERROR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=TRUE," ",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)</f>
        <v xml:space="preserve"> </v>
      </c>
      <c r="L176" s="140" t="str">
        <f>IF(ISERROR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=TRUE," ",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)</f>
        <v xml:space="preserve"> </v>
      </c>
      <c r="M176" s="140" t="str">
        <f>IF(ISERROR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=TRUE," ",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)</f>
        <v xml:space="preserve"> </v>
      </c>
      <c r="N176" s="141" t="str">
        <f>IF(ISERROR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=TRUE," ",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)</f>
        <v xml:space="preserve"> </v>
      </c>
      <c r="O176" s="140" t="str">
        <f>IF(ISERROR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=TRUE," ",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)</f>
        <v xml:space="preserve"> </v>
      </c>
      <c r="P176" s="140" t="str">
        <f>IF(ISERROR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=TRUE," ",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)</f>
        <v xml:space="preserve"> </v>
      </c>
      <c r="Q176" s="141" t="str">
        <f>IF(ISERROR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=TRUE," ",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)</f>
        <v xml:space="preserve"> </v>
      </c>
      <c r="R176" s="141" t="str">
        <f>IF(ISERROR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=TRUE," ",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)</f>
        <v xml:space="preserve"> </v>
      </c>
      <c r="S176" s="141" t="str">
        <f>IF(ISERROR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=TRUE," ",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)</f>
        <v xml:space="preserve"> </v>
      </c>
    </row>
    <row r="177" spans="1:19" ht="14.1" customHeight="1" x14ac:dyDescent="0.2">
      <c r="A177" s="180" t="s">
        <v>1195</v>
      </c>
      <c r="B177" s="137" t="e">
        <f>IF($U$16=1,(VLOOKUP(A177,$AC$44:$AH$80,2,FALSE)),IF((IF($X$1=1,'X1'!B136,(IF($X$1=2,'X2'!B136,(IF($X$1=3,'X3'!B136,(IF($X$1=4,'X4'!B136,(IF($X$1=5,'X5'!B136,'X6'!B136))))))))))="","",(IF($X$1=1,'X1'!B136,(IF($X$1=2,'X2'!B136,(IF($X$1=3,'X3'!B136,(IF($X$1=4,'X4'!B136,(IF($X$1=5,'X5'!B136,'X6'!B136))))))))))))</f>
        <v>#N/A</v>
      </c>
      <c r="C177" s="137" t="str">
        <f>IF(ISERROR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=TRUE," ",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)</f>
        <v xml:space="preserve"> </v>
      </c>
      <c r="D177" s="137" t="str">
        <f>IF(ISERROR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=TRUE," ",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)</f>
        <v xml:space="preserve"> </v>
      </c>
      <c r="E177" s="138" t="str">
        <f>IF(ISERROR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=TRUE," ",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)</f>
        <v xml:space="preserve"> </v>
      </c>
      <c r="F177" s="138" t="str">
        <f>IF(ISERROR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=TRUE," ",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)</f>
        <v xml:space="preserve"> </v>
      </c>
      <c r="G177" s="138" t="str">
        <f>IF(ISERROR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=TRUE," ",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)</f>
        <v xml:space="preserve"> </v>
      </c>
      <c r="H177" s="138" t="str">
        <f>IF(ISERROR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=TRUE," ",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)</f>
        <v xml:space="preserve"> </v>
      </c>
      <c r="I177" s="139" t="str">
        <f>IF(ISERROR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=TRUE," ",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)</f>
        <v xml:space="preserve"> </v>
      </c>
      <c r="J177" s="139" t="str">
        <f>IF(ISERROR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=TRUE," ",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)</f>
        <v xml:space="preserve"> </v>
      </c>
      <c r="K177" s="139" t="str">
        <f>IF(ISERROR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=TRUE," ",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)</f>
        <v xml:space="preserve"> </v>
      </c>
      <c r="L177" s="140" t="str">
        <f>IF(ISERROR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=TRUE," ",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)</f>
        <v xml:space="preserve"> </v>
      </c>
      <c r="M177" s="140" t="str">
        <f>IF(ISERROR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=TRUE," ",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)</f>
        <v xml:space="preserve"> </v>
      </c>
      <c r="N177" s="141" t="str">
        <f>IF(ISERROR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=TRUE," ",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)</f>
        <v xml:space="preserve"> </v>
      </c>
      <c r="O177" s="140" t="str">
        <f>IF(ISERROR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=TRUE," ",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)</f>
        <v xml:space="preserve"> </v>
      </c>
      <c r="P177" s="140" t="str">
        <f>IF(ISERROR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=TRUE," ",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)</f>
        <v xml:space="preserve"> </v>
      </c>
      <c r="Q177" s="141" t="str">
        <f>IF(ISERROR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=TRUE," ",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)</f>
        <v xml:space="preserve"> </v>
      </c>
      <c r="R177" s="141" t="str">
        <f>IF(ISERROR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=TRUE," ",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)</f>
        <v xml:space="preserve"> </v>
      </c>
      <c r="S177" s="141" t="str">
        <f>IF(ISERROR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=TRUE," ",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)</f>
        <v xml:space="preserve"> </v>
      </c>
    </row>
    <row r="178" spans="1:19" ht="14.1" customHeight="1" x14ac:dyDescent="0.2">
      <c r="A178" s="180" t="s">
        <v>1195</v>
      </c>
      <c r="B178" s="137" t="e">
        <f>IF($U$16=1,(VLOOKUP(A178,$AC$44:$AH$80,2,FALSE)),IF((IF($X$1=1,'X1'!B137,(IF($X$1=2,'X2'!B137,(IF($X$1=3,'X3'!B137,(IF($X$1=4,'X4'!B137,(IF($X$1=5,'X5'!B137,'X6'!B137))))))))))="","",(IF($X$1=1,'X1'!B137,(IF($X$1=2,'X2'!B137,(IF($X$1=3,'X3'!B137,(IF($X$1=4,'X4'!B137,(IF($X$1=5,'X5'!B137,'X6'!B137))))))))))))</f>
        <v>#N/A</v>
      </c>
      <c r="C178" s="137" t="str">
        <f>IF(ISERROR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=TRUE," ",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)</f>
        <v xml:space="preserve"> </v>
      </c>
      <c r="D178" s="137" t="str">
        <f>IF(ISERROR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=TRUE," ",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)</f>
        <v xml:space="preserve"> </v>
      </c>
      <c r="E178" s="138" t="str">
        <f>IF(ISERROR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=TRUE," ",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)</f>
        <v xml:space="preserve"> </v>
      </c>
      <c r="F178" s="138" t="str">
        <f>IF(ISERROR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=TRUE," ",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)</f>
        <v xml:space="preserve"> </v>
      </c>
      <c r="G178" s="138" t="str">
        <f>IF(ISERROR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=TRUE," ",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)</f>
        <v xml:space="preserve"> </v>
      </c>
      <c r="H178" s="138" t="str">
        <f>IF(ISERROR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=TRUE," ",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)</f>
        <v xml:space="preserve"> </v>
      </c>
      <c r="I178" s="139" t="str">
        <f>IF(ISERROR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=TRUE," ",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)</f>
        <v xml:space="preserve"> </v>
      </c>
      <c r="J178" s="139" t="str">
        <f>IF(ISERROR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=TRUE," ",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)</f>
        <v xml:space="preserve"> </v>
      </c>
      <c r="K178" s="139" t="str">
        <f>IF(ISERROR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=TRUE," ",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)</f>
        <v xml:space="preserve"> </v>
      </c>
      <c r="L178" s="140" t="str">
        <f>IF(ISERROR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=TRUE," ",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)</f>
        <v xml:space="preserve"> </v>
      </c>
      <c r="M178" s="140" t="str">
        <f>IF(ISERROR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=TRUE," ",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)</f>
        <v xml:space="preserve"> </v>
      </c>
      <c r="N178" s="141" t="str">
        <f>IF(ISERROR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=TRUE," ",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)</f>
        <v xml:space="preserve"> </v>
      </c>
      <c r="O178" s="140" t="str">
        <f>IF(ISERROR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=TRUE," ",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)</f>
        <v xml:space="preserve"> </v>
      </c>
      <c r="P178" s="140" t="str">
        <f>IF(ISERROR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=TRUE," ",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)</f>
        <v xml:space="preserve"> </v>
      </c>
      <c r="Q178" s="141" t="str">
        <f>IF(ISERROR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=TRUE," ",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)</f>
        <v xml:space="preserve"> </v>
      </c>
      <c r="R178" s="141" t="str">
        <f>IF(ISERROR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=TRUE," ",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)</f>
        <v xml:space="preserve"> </v>
      </c>
      <c r="S178" s="141" t="str">
        <f>IF(ISERROR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=TRUE," ",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)</f>
        <v xml:space="preserve"> </v>
      </c>
    </row>
    <row r="179" spans="1:19" ht="14.1" customHeight="1" x14ac:dyDescent="0.2">
      <c r="A179" s="180" t="s">
        <v>1195</v>
      </c>
      <c r="B179" s="137" t="e">
        <f>IF($U$16=1,(VLOOKUP(A179,$AC$44:$AH$80,2,FALSE)),IF((IF($X$1=1,'X1'!B138,(IF($X$1=2,'X2'!B138,(IF($X$1=3,'X3'!B138,(IF($X$1=4,'X4'!B138,(IF($X$1=5,'X5'!B138,'X6'!B138))))))))))="","",(IF($X$1=1,'X1'!B138,(IF($X$1=2,'X2'!B138,(IF($X$1=3,'X3'!B138,(IF($X$1=4,'X4'!B138,(IF($X$1=5,'X5'!B138,'X6'!B138))))))))))))</f>
        <v>#N/A</v>
      </c>
      <c r="C179" s="137" t="str">
        <f>IF(ISERROR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=TRUE," ",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)</f>
        <v xml:space="preserve"> </v>
      </c>
      <c r="D179" s="137" t="str">
        <f>IF(ISERROR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=TRUE," ",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)</f>
        <v xml:space="preserve"> </v>
      </c>
      <c r="E179" s="138" t="str">
        <f>IF(ISERROR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=TRUE," ",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)</f>
        <v xml:space="preserve"> </v>
      </c>
      <c r="F179" s="138" t="str">
        <f>IF(ISERROR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=TRUE," ",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)</f>
        <v xml:space="preserve"> </v>
      </c>
      <c r="G179" s="138" t="str">
        <f>IF(ISERROR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=TRUE," ",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)</f>
        <v xml:space="preserve"> </v>
      </c>
      <c r="H179" s="138" t="str">
        <f>IF(ISERROR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=TRUE," ",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)</f>
        <v xml:space="preserve"> </v>
      </c>
      <c r="I179" s="139" t="str">
        <f>IF(ISERROR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=TRUE," ",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)</f>
        <v xml:space="preserve"> </v>
      </c>
      <c r="J179" s="139" t="str">
        <f>IF(ISERROR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=TRUE," ",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)</f>
        <v xml:space="preserve"> </v>
      </c>
      <c r="K179" s="139" t="str">
        <f>IF(ISERROR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=TRUE," ",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)</f>
        <v xml:space="preserve"> </v>
      </c>
      <c r="L179" s="140" t="str">
        <f>IF(ISERROR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=TRUE," ",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)</f>
        <v xml:space="preserve"> </v>
      </c>
      <c r="M179" s="140" t="str">
        <f>IF(ISERROR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=TRUE," ",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)</f>
        <v xml:space="preserve"> </v>
      </c>
      <c r="N179" s="141" t="str">
        <f>IF(ISERROR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=TRUE," ",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)</f>
        <v xml:space="preserve"> </v>
      </c>
      <c r="O179" s="140" t="str">
        <f>IF(ISERROR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=TRUE," ",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)</f>
        <v xml:space="preserve"> </v>
      </c>
      <c r="P179" s="140" t="str">
        <f>IF(ISERROR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=TRUE," ",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)</f>
        <v xml:space="preserve"> </v>
      </c>
      <c r="Q179" s="141" t="str">
        <f>IF(ISERROR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=TRUE," ",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)</f>
        <v xml:space="preserve"> </v>
      </c>
      <c r="R179" s="141" t="str">
        <f>IF(ISERROR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=TRUE," ",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)</f>
        <v xml:space="preserve"> </v>
      </c>
      <c r="S179" s="141" t="str">
        <f>IF(ISERROR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=TRUE," ",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)</f>
        <v xml:space="preserve"> </v>
      </c>
    </row>
    <row r="180" spans="1:19" ht="14.1" customHeight="1" x14ac:dyDescent="0.2">
      <c r="A180" s="180" t="s">
        <v>1195</v>
      </c>
      <c r="B180" s="137" t="e">
        <f>IF($U$16=1,(VLOOKUP(A180,$AC$44:$AH$80,2,FALSE)),IF((IF($X$1=1,'X1'!B139,(IF($X$1=2,'X2'!B139,(IF($X$1=3,'X3'!B139,(IF($X$1=4,'X4'!B139,(IF($X$1=5,'X5'!B139,'X6'!B139))))))))))="","",(IF($X$1=1,'X1'!B139,(IF($X$1=2,'X2'!B139,(IF($X$1=3,'X3'!B139,(IF($X$1=4,'X4'!B139,(IF($X$1=5,'X5'!B139,'X6'!B139))))))))))))</f>
        <v>#N/A</v>
      </c>
      <c r="C180" s="137" t="str">
        <f>IF(ISERROR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=TRUE," ",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)</f>
        <v xml:space="preserve"> </v>
      </c>
      <c r="D180" s="137" t="str">
        <f>IF(ISERROR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=TRUE," ",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)</f>
        <v xml:space="preserve"> </v>
      </c>
      <c r="E180" s="138" t="str">
        <f>IF(ISERROR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=TRUE," ",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)</f>
        <v xml:space="preserve"> </v>
      </c>
      <c r="F180" s="138" t="str">
        <f>IF(ISERROR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=TRUE," ",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)</f>
        <v xml:space="preserve"> </v>
      </c>
      <c r="G180" s="138" t="str">
        <f>IF(ISERROR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=TRUE," ",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)</f>
        <v xml:space="preserve"> </v>
      </c>
      <c r="H180" s="138" t="str">
        <f>IF(ISERROR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=TRUE," ",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)</f>
        <v xml:space="preserve"> </v>
      </c>
      <c r="I180" s="139" t="str">
        <f>IF(ISERROR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=TRUE," ",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)</f>
        <v xml:space="preserve"> </v>
      </c>
      <c r="J180" s="139" t="str">
        <f>IF(ISERROR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=TRUE," ",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)</f>
        <v xml:space="preserve"> </v>
      </c>
      <c r="K180" s="139" t="str">
        <f>IF(ISERROR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=TRUE," ",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)</f>
        <v xml:space="preserve"> </v>
      </c>
      <c r="L180" s="140" t="str">
        <f>IF(ISERROR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=TRUE," ",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)</f>
        <v xml:space="preserve"> </v>
      </c>
      <c r="M180" s="140" t="str">
        <f>IF(ISERROR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=TRUE," ",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)</f>
        <v xml:space="preserve"> </v>
      </c>
      <c r="N180" s="141" t="str">
        <f>IF(ISERROR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=TRUE," ",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)</f>
        <v xml:space="preserve"> </v>
      </c>
      <c r="O180" s="140" t="str">
        <f>IF(ISERROR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=TRUE," ",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)</f>
        <v xml:space="preserve"> </v>
      </c>
      <c r="P180" s="140" t="str">
        <f>IF(ISERROR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=TRUE," ",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)</f>
        <v xml:space="preserve"> </v>
      </c>
      <c r="Q180" s="141" t="str">
        <f>IF(ISERROR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=TRUE," ",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)</f>
        <v xml:space="preserve"> </v>
      </c>
      <c r="R180" s="141" t="str">
        <f>IF(ISERROR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=TRUE," ",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)</f>
        <v xml:space="preserve"> </v>
      </c>
      <c r="S180" s="141" t="str">
        <f>IF(ISERROR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=TRUE," ",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)</f>
        <v xml:space="preserve"> </v>
      </c>
    </row>
    <row r="181" spans="1:19" ht="14.1" customHeight="1" x14ac:dyDescent="0.2">
      <c r="A181" s="180" t="s">
        <v>1195</v>
      </c>
      <c r="B181" s="137" t="e">
        <f>IF($U$16=1,(VLOOKUP(A181,$AC$44:$AH$80,2,FALSE)),IF((IF($X$1=1,'X1'!B140,(IF($X$1=2,'X2'!B140,(IF($X$1=3,'X3'!B140,(IF($X$1=4,'X4'!B140,(IF($X$1=5,'X5'!B140,'X6'!B140))))))))))="","",(IF($X$1=1,'X1'!B140,(IF($X$1=2,'X2'!B140,(IF($X$1=3,'X3'!B140,(IF($X$1=4,'X4'!B140,(IF($X$1=5,'X5'!B140,'X6'!B140))))))))))))</f>
        <v>#N/A</v>
      </c>
      <c r="C181" s="137" t="str">
        <f>IF(ISERROR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=TRUE," ",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)</f>
        <v xml:space="preserve"> </v>
      </c>
      <c r="D181" s="137" t="str">
        <f>IF(ISERROR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=TRUE," ",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)</f>
        <v xml:space="preserve"> </v>
      </c>
      <c r="E181" s="138" t="str">
        <f>IF(ISERROR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=TRUE," ",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)</f>
        <v xml:space="preserve"> </v>
      </c>
      <c r="F181" s="138" t="str">
        <f>IF(ISERROR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=TRUE," ",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)</f>
        <v xml:space="preserve"> </v>
      </c>
      <c r="G181" s="138" t="str">
        <f>IF(ISERROR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=TRUE," ",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)</f>
        <v xml:space="preserve"> </v>
      </c>
      <c r="H181" s="138" t="str">
        <f>IF(ISERROR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=TRUE," ",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)</f>
        <v xml:space="preserve"> </v>
      </c>
      <c r="I181" s="139" t="str">
        <f>IF(ISERROR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=TRUE," ",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)</f>
        <v xml:space="preserve"> </v>
      </c>
      <c r="J181" s="139" t="str">
        <f>IF(ISERROR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=TRUE," ",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)</f>
        <v xml:space="preserve"> </v>
      </c>
      <c r="K181" s="139" t="str">
        <f>IF(ISERROR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=TRUE," ",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)</f>
        <v xml:space="preserve"> </v>
      </c>
      <c r="L181" s="140" t="str">
        <f>IF(ISERROR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=TRUE," ",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)</f>
        <v xml:space="preserve"> </v>
      </c>
      <c r="M181" s="140" t="str">
        <f>IF(ISERROR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=TRUE," ",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)</f>
        <v xml:space="preserve"> </v>
      </c>
      <c r="N181" s="141" t="str">
        <f>IF(ISERROR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=TRUE," ",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)</f>
        <v xml:space="preserve"> </v>
      </c>
      <c r="O181" s="140" t="str">
        <f>IF(ISERROR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=TRUE," ",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)</f>
        <v xml:space="preserve"> </v>
      </c>
      <c r="P181" s="140" t="str">
        <f>IF(ISERROR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=TRUE," ",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)</f>
        <v xml:space="preserve"> </v>
      </c>
      <c r="Q181" s="141" t="str">
        <f>IF(ISERROR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=TRUE," ",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)</f>
        <v xml:space="preserve"> </v>
      </c>
      <c r="R181" s="141" t="str">
        <f>IF(ISERROR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=TRUE," ",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)</f>
        <v xml:space="preserve"> </v>
      </c>
      <c r="S181" s="141" t="str">
        <f>IF(ISERROR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=TRUE," ",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)</f>
        <v xml:space="preserve"> </v>
      </c>
    </row>
    <row r="182" spans="1:19" ht="14.1" customHeight="1" x14ac:dyDescent="0.2">
      <c r="A182" s="180" t="s">
        <v>1195</v>
      </c>
      <c r="B182" s="137" t="e">
        <f>IF($U$16=1,(VLOOKUP(A182,$AC$44:$AH$80,2,FALSE)),IF((IF($X$1=1,'X1'!B141,(IF($X$1=2,'X2'!B141,(IF($X$1=3,'X3'!B141,(IF($X$1=4,'X4'!B141,(IF($X$1=5,'X5'!B141,'X6'!B141))))))))))="","",(IF($X$1=1,'X1'!B141,(IF($X$1=2,'X2'!B141,(IF($X$1=3,'X3'!B141,(IF($X$1=4,'X4'!B141,(IF($X$1=5,'X5'!B141,'X6'!B141))))))))))))</f>
        <v>#N/A</v>
      </c>
      <c r="C182" s="137" t="str">
        <f>IF(ISERROR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=TRUE," ",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)</f>
        <v xml:space="preserve"> </v>
      </c>
      <c r="D182" s="137" t="str">
        <f>IF(ISERROR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=TRUE," ",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)</f>
        <v xml:space="preserve"> </v>
      </c>
      <c r="E182" s="138" t="str">
        <f>IF(ISERROR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=TRUE," ",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)</f>
        <v xml:space="preserve"> </v>
      </c>
      <c r="F182" s="138" t="str">
        <f>IF(ISERROR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=TRUE," ",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)</f>
        <v xml:space="preserve"> </v>
      </c>
      <c r="G182" s="138" t="str">
        <f>IF(ISERROR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=TRUE," ",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)</f>
        <v xml:space="preserve"> </v>
      </c>
      <c r="H182" s="138" t="str">
        <f>IF(ISERROR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=TRUE," ",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)</f>
        <v xml:space="preserve"> </v>
      </c>
      <c r="I182" s="139" t="str">
        <f>IF(ISERROR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=TRUE," ",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)</f>
        <v xml:space="preserve"> </v>
      </c>
      <c r="J182" s="139" t="str">
        <f>IF(ISERROR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=TRUE," ",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)</f>
        <v xml:space="preserve"> </v>
      </c>
      <c r="K182" s="139" t="str">
        <f>IF(ISERROR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=TRUE," ",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)</f>
        <v xml:space="preserve"> </v>
      </c>
      <c r="L182" s="140" t="str">
        <f>IF(ISERROR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=TRUE," ",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)</f>
        <v xml:space="preserve"> </v>
      </c>
      <c r="M182" s="140" t="str">
        <f>IF(ISERROR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=TRUE," ",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)</f>
        <v xml:space="preserve"> </v>
      </c>
      <c r="N182" s="141" t="str">
        <f>IF(ISERROR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=TRUE," ",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)</f>
        <v xml:space="preserve"> </v>
      </c>
      <c r="O182" s="140" t="str">
        <f>IF(ISERROR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=TRUE," ",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)</f>
        <v xml:space="preserve"> </v>
      </c>
      <c r="P182" s="140" t="str">
        <f>IF(ISERROR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=TRUE," ",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)</f>
        <v xml:space="preserve"> </v>
      </c>
      <c r="Q182" s="141" t="str">
        <f>IF(ISERROR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=TRUE," ",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)</f>
        <v xml:space="preserve"> </v>
      </c>
      <c r="R182" s="141" t="str">
        <f>IF(ISERROR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=TRUE," ",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)</f>
        <v xml:space="preserve"> </v>
      </c>
      <c r="S182" s="141" t="str">
        <f>IF(ISERROR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=TRUE," ",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)</f>
        <v xml:space="preserve"> </v>
      </c>
    </row>
    <row r="183" spans="1:19" ht="14.1" customHeight="1" x14ac:dyDescent="0.2">
      <c r="A183" s="180" t="s">
        <v>1195</v>
      </c>
      <c r="B183" s="137" t="e">
        <f>IF($U$16=1,(VLOOKUP(A183,$AC$44:$AH$80,2,FALSE)),IF((IF($X$1=1,'X1'!B142,(IF($X$1=2,'X2'!B142,(IF($X$1=3,'X3'!B142,(IF($X$1=4,'X4'!B142,(IF($X$1=5,'X5'!B142,'X6'!B142))))))))))="","",(IF($X$1=1,'X1'!B142,(IF($X$1=2,'X2'!B142,(IF($X$1=3,'X3'!B142,(IF($X$1=4,'X4'!B142,(IF($X$1=5,'X5'!B142,'X6'!B142))))))))))))</f>
        <v>#N/A</v>
      </c>
      <c r="C183" s="137" t="str">
        <f>IF(ISERROR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=TRUE," ",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)</f>
        <v xml:space="preserve"> </v>
      </c>
      <c r="D183" s="137" t="str">
        <f>IF(ISERROR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=TRUE," ",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)</f>
        <v xml:space="preserve"> </v>
      </c>
      <c r="E183" s="138" t="str">
        <f>IF(ISERROR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=TRUE," ",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)</f>
        <v xml:space="preserve"> </v>
      </c>
      <c r="F183" s="138" t="str">
        <f>IF(ISERROR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=TRUE," ",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)</f>
        <v xml:space="preserve"> </v>
      </c>
      <c r="G183" s="138" t="str">
        <f>IF(ISERROR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=TRUE," ",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)</f>
        <v xml:space="preserve"> </v>
      </c>
      <c r="H183" s="138" t="str">
        <f>IF(ISERROR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=TRUE," ",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)</f>
        <v xml:space="preserve"> </v>
      </c>
      <c r="I183" s="139" t="str">
        <f>IF(ISERROR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=TRUE," ",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)</f>
        <v xml:space="preserve"> </v>
      </c>
      <c r="J183" s="139" t="str">
        <f>IF(ISERROR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=TRUE," ",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)</f>
        <v xml:space="preserve"> </v>
      </c>
      <c r="K183" s="139" t="str">
        <f>IF(ISERROR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=TRUE," ",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)</f>
        <v xml:space="preserve"> </v>
      </c>
      <c r="L183" s="140" t="str">
        <f>IF(ISERROR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=TRUE," ",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)</f>
        <v xml:space="preserve"> </v>
      </c>
      <c r="M183" s="140" t="str">
        <f>IF(ISERROR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=TRUE," ",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)</f>
        <v xml:space="preserve"> </v>
      </c>
      <c r="N183" s="141" t="str">
        <f>IF(ISERROR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=TRUE," ",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)</f>
        <v xml:space="preserve"> </v>
      </c>
      <c r="O183" s="140" t="str">
        <f>IF(ISERROR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=TRUE," ",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)</f>
        <v xml:space="preserve"> </v>
      </c>
      <c r="P183" s="140" t="str">
        <f>IF(ISERROR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=TRUE," ",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)</f>
        <v xml:space="preserve"> </v>
      </c>
      <c r="Q183" s="141" t="str">
        <f>IF(ISERROR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=TRUE," ",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)</f>
        <v xml:space="preserve"> </v>
      </c>
      <c r="R183" s="141" t="str">
        <f>IF(ISERROR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=TRUE," ",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)</f>
        <v xml:space="preserve"> </v>
      </c>
      <c r="S183" s="141" t="str">
        <f>IF(ISERROR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=TRUE," ",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)</f>
        <v xml:space="preserve"> </v>
      </c>
    </row>
    <row r="184" spans="1:19" ht="14.1" customHeight="1" x14ac:dyDescent="0.2">
      <c r="A184" s="180" t="s">
        <v>1195</v>
      </c>
      <c r="B184" s="137" t="e">
        <f>IF($U$16=1,(VLOOKUP(A184,$AC$44:$AH$80,2,FALSE)),IF((IF($X$1=1,'X1'!B143,(IF($X$1=2,'X2'!B143,(IF($X$1=3,'X3'!B143,(IF($X$1=4,'X4'!B143,(IF($X$1=5,'X5'!B143,'X6'!B143))))))))))="","",(IF($X$1=1,'X1'!B143,(IF($X$1=2,'X2'!B143,(IF($X$1=3,'X3'!B143,(IF($X$1=4,'X4'!B143,(IF($X$1=5,'X5'!B143,'X6'!B143))))))))))))</f>
        <v>#N/A</v>
      </c>
      <c r="C184" s="137" t="str">
        <f>IF(ISERROR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=TRUE," ",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)</f>
        <v xml:space="preserve"> </v>
      </c>
      <c r="D184" s="137" t="str">
        <f>IF(ISERROR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=TRUE," ",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)</f>
        <v xml:space="preserve"> </v>
      </c>
      <c r="E184" s="138" t="str">
        <f>IF(ISERROR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=TRUE," ",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)</f>
        <v xml:space="preserve"> </v>
      </c>
      <c r="F184" s="138" t="str">
        <f>IF(ISERROR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=TRUE," ",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)</f>
        <v xml:space="preserve"> </v>
      </c>
      <c r="G184" s="138" t="str">
        <f>IF(ISERROR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=TRUE," ",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)</f>
        <v xml:space="preserve"> </v>
      </c>
      <c r="H184" s="138" t="str">
        <f>IF(ISERROR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=TRUE," ",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)</f>
        <v xml:space="preserve"> </v>
      </c>
      <c r="I184" s="139" t="str">
        <f>IF(ISERROR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=TRUE," ",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)</f>
        <v xml:space="preserve"> </v>
      </c>
      <c r="J184" s="139" t="str">
        <f>IF(ISERROR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=TRUE," ",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)</f>
        <v xml:space="preserve"> </v>
      </c>
      <c r="K184" s="139" t="str">
        <f>IF(ISERROR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=TRUE," ",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)</f>
        <v xml:space="preserve"> </v>
      </c>
      <c r="L184" s="140" t="str">
        <f>IF(ISERROR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=TRUE," ",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)</f>
        <v xml:space="preserve"> </v>
      </c>
      <c r="M184" s="140" t="str">
        <f>IF(ISERROR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=TRUE," ",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)</f>
        <v xml:space="preserve"> </v>
      </c>
      <c r="N184" s="141" t="str">
        <f>IF(ISERROR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=TRUE," ",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)</f>
        <v xml:space="preserve"> </v>
      </c>
      <c r="O184" s="140" t="str">
        <f>IF(ISERROR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=TRUE," ",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)</f>
        <v xml:space="preserve"> </v>
      </c>
      <c r="P184" s="140" t="str">
        <f>IF(ISERROR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=TRUE," ",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)</f>
        <v xml:space="preserve"> </v>
      </c>
      <c r="Q184" s="141" t="str">
        <f>IF(ISERROR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=TRUE," ",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)</f>
        <v xml:space="preserve"> </v>
      </c>
      <c r="R184" s="141" t="str">
        <f>IF(ISERROR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=TRUE," ",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)</f>
        <v xml:space="preserve"> </v>
      </c>
      <c r="S184" s="141" t="str">
        <f>IF(ISERROR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=TRUE," ",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)</f>
        <v xml:space="preserve"> </v>
      </c>
    </row>
    <row r="185" spans="1:19" ht="14.1" customHeight="1" x14ac:dyDescent="0.2">
      <c r="A185" s="180" t="s">
        <v>1195</v>
      </c>
      <c r="B185" s="137" t="e">
        <f>IF($U$16=1,(VLOOKUP(A185,$AC$44:$AH$80,2,FALSE)),IF((IF($X$1=1,'X1'!B144,(IF($X$1=2,'X2'!B144,(IF($X$1=3,'X3'!B144,(IF($X$1=4,'X4'!B144,(IF($X$1=5,'X5'!B144,'X6'!B144))))))))))="","",(IF($X$1=1,'X1'!B144,(IF($X$1=2,'X2'!B144,(IF($X$1=3,'X3'!B144,(IF($X$1=4,'X4'!B144,(IF($X$1=5,'X5'!B144,'X6'!B144))))))))))))</f>
        <v>#N/A</v>
      </c>
      <c r="C185" s="137" t="str">
        <f>IF(ISERROR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=TRUE," ",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)</f>
        <v xml:space="preserve"> </v>
      </c>
      <c r="D185" s="137" t="str">
        <f>IF(ISERROR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=TRUE," ",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)</f>
        <v xml:space="preserve"> </v>
      </c>
      <c r="E185" s="138" t="str">
        <f>IF(ISERROR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=TRUE," ",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)</f>
        <v xml:space="preserve"> </v>
      </c>
      <c r="F185" s="138" t="str">
        <f>IF(ISERROR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=TRUE," ",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)</f>
        <v xml:space="preserve"> </v>
      </c>
      <c r="G185" s="138" t="str">
        <f>IF(ISERROR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=TRUE," ",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)</f>
        <v xml:space="preserve"> </v>
      </c>
      <c r="H185" s="138" t="str">
        <f>IF(ISERROR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=TRUE," ",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)</f>
        <v xml:space="preserve"> </v>
      </c>
      <c r="I185" s="139" t="str">
        <f>IF(ISERROR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=TRUE," ",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)</f>
        <v xml:space="preserve"> </v>
      </c>
      <c r="J185" s="139" t="str">
        <f>IF(ISERROR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=TRUE," ",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)</f>
        <v xml:space="preserve"> </v>
      </c>
      <c r="K185" s="139" t="str">
        <f>IF(ISERROR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=TRUE," ",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)</f>
        <v xml:space="preserve"> </v>
      </c>
      <c r="L185" s="140" t="str">
        <f>IF(ISERROR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=TRUE," ",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)</f>
        <v xml:space="preserve"> </v>
      </c>
      <c r="M185" s="140" t="str">
        <f>IF(ISERROR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=TRUE," ",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)</f>
        <v xml:space="preserve"> </v>
      </c>
      <c r="N185" s="141" t="str">
        <f>IF(ISERROR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=TRUE," ",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)</f>
        <v xml:space="preserve"> </v>
      </c>
      <c r="O185" s="140" t="str">
        <f>IF(ISERROR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=TRUE," ",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)</f>
        <v xml:space="preserve"> </v>
      </c>
      <c r="P185" s="140" t="str">
        <f>IF(ISERROR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=TRUE," ",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)</f>
        <v xml:space="preserve"> </v>
      </c>
      <c r="Q185" s="141" t="str">
        <f>IF(ISERROR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=TRUE," ",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)</f>
        <v xml:space="preserve"> </v>
      </c>
      <c r="R185" s="141" t="str">
        <f>IF(ISERROR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=TRUE," ",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)</f>
        <v xml:space="preserve"> </v>
      </c>
      <c r="S185" s="141" t="str">
        <f>IF(ISERROR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=TRUE," ",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)</f>
        <v xml:space="preserve"> </v>
      </c>
    </row>
    <row r="186" spans="1:19" ht="14.1" customHeight="1" x14ac:dyDescent="0.2">
      <c r="A186" s="180" t="s">
        <v>1195</v>
      </c>
      <c r="B186" s="137" t="e">
        <f>IF($U$16=1,(VLOOKUP(A186,$AC$44:$AH$80,2,FALSE)),IF((IF($X$1=1,'X1'!B145,(IF($X$1=2,'X2'!B145,(IF($X$1=3,'X3'!B145,(IF($X$1=4,'X4'!B145,(IF($X$1=5,'X5'!B145,'X6'!B145))))))))))="","",(IF($X$1=1,'X1'!B145,(IF($X$1=2,'X2'!B145,(IF($X$1=3,'X3'!B145,(IF($X$1=4,'X4'!B145,(IF($X$1=5,'X5'!B145,'X6'!B145))))))))))))</f>
        <v>#N/A</v>
      </c>
      <c r="C186" s="137" t="str">
        <f>IF(ISERROR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=TRUE," ",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)</f>
        <v xml:space="preserve"> </v>
      </c>
      <c r="D186" s="137" t="str">
        <f>IF(ISERROR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=TRUE," ",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)</f>
        <v xml:space="preserve"> </v>
      </c>
      <c r="E186" s="138" t="str">
        <f>IF(ISERROR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=TRUE," ",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)</f>
        <v xml:space="preserve"> </v>
      </c>
      <c r="F186" s="138" t="str">
        <f>IF(ISERROR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=TRUE," ",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)</f>
        <v xml:space="preserve"> </v>
      </c>
      <c r="G186" s="138" t="str">
        <f>IF(ISERROR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=TRUE," ",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)</f>
        <v xml:space="preserve"> </v>
      </c>
      <c r="H186" s="138" t="str">
        <f>IF(ISERROR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=TRUE," ",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)</f>
        <v xml:space="preserve"> </v>
      </c>
      <c r="I186" s="139" t="str">
        <f>IF(ISERROR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=TRUE," ",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)</f>
        <v xml:space="preserve"> </v>
      </c>
      <c r="J186" s="139" t="str">
        <f>IF(ISERROR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=TRUE," ",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)</f>
        <v xml:space="preserve"> </v>
      </c>
      <c r="K186" s="139" t="str">
        <f>IF(ISERROR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=TRUE," ",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)</f>
        <v xml:space="preserve"> </v>
      </c>
      <c r="L186" s="140" t="str">
        <f>IF(ISERROR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=TRUE," ",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)</f>
        <v xml:space="preserve"> </v>
      </c>
      <c r="M186" s="140" t="str">
        <f>IF(ISERROR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=TRUE," ",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)</f>
        <v xml:space="preserve"> </v>
      </c>
      <c r="N186" s="141" t="str">
        <f>IF(ISERROR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=TRUE," ",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)</f>
        <v xml:space="preserve"> </v>
      </c>
      <c r="O186" s="140" t="str">
        <f>IF(ISERROR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=TRUE," ",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)</f>
        <v xml:space="preserve"> </v>
      </c>
      <c r="P186" s="140" t="str">
        <f>IF(ISERROR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=TRUE," ",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)</f>
        <v xml:space="preserve"> </v>
      </c>
      <c r="Q186" s="141" t="str">
        <f>IF(ISERROR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=TRUE," ",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)</f>
        <v xml:space="preserve"> </v>
      </c>
      <c r="R186" s="141" t="str">
        <f>IF(ISERROR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=TRUE," ",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)</f>
        <v xml:space="preserve"> </v>
      </c>
      <c r="S186" s="141" t="str">
        <f>IF(ISERROR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=TRUE," ",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)</f>
        <v xml:space="preserve"> </v>
      </c>
    </row>
    <row r="187" spans="1:19" ht="14.1" customHeight="1" x14ac:dyDescent="0.2">
      <c r="A187" s="180" t="s">
        <v>1195</v>
      </c>
      <c r="B187" s="137" t="e">
        <f>IF($U$16=1,(VLOOKUP(A187,$AC$44:$AH$80,2,FALSE)),IF((IF($X$1=1,'X1'!B146,(IF($X$1=2,'X2'!B146,(IF($X$1=3,'X3'!B146,(IF($X$1=4,'X4'!B146,(IF($X$1=5,'X5'!B146,'X6'!B146))))))))))="","",(IF($X$1=1,'X1'!B146,(IF($X$1=2,'X2'!B146,(IF($X$1=3,'X3'!B146,(IF($X$1=4,'X4'!B146,(IF($X$1=5,'X5'!B146,'X6'!B146))))))))))))</f>
        <v>#N/A</v>
      </c>
      <c r="C187" s="137" t="str">
        <f>IF(ISERROR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=TRUE," ",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)</f>
        <v xml:space="preserve"> </v>
      </c>
      <c r="D187" s="137" t="str">
        <f>IF(ISERROR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=TRUE," ",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)</f>
        <v xml:space="preserve"> </v>
      </c>
      <c r="E187" s="138" t="str">
        <f>IF(ISERROR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=TRUE," ",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)</f>
        <v xml:space="preserve"> </v>
      </c>
      <c r="F187" s="138" t="str">
        <f>IF(ISERROR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=TRUE," ",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)</f>
        <v xml:space="preserve"> </v>
      </c>
      <c r="G187" s="138" t="str">
        <f>IF(ISERROR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=TRUE," ",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)</f>
        <v xml:space="preserve"> </v>
      </c>
      <c r="H187" s="138" t="str">
        <f>IF(ISERROR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=TRUE," ",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)</f>
        <v xml:space="preserve"> </v>
      </c>
      <c r="I187" s="139" t="str">
        <f>IF(ISERROR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=TRUE," ",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)</f>
        <v xml:space="preserve"> </v>
      </c>
      <c r="J187" s="139" t="str">
        <f>IF(ISERROR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=TRUE," ",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)</f>
        <v xml:space="preserve"> </v>
      </c>
      <c r="K187" s="139" t="str">
        <f>IF(ISERROR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=TRUE," ",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)</f>
        <v xml:space="preserve"> </v>
      </c>
      <c r="L187" s="140" t="str">
        <f>IF(ISERROR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=TRUE," ",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)</f>
        <v xml:space="preserve"> </v>
      </c>
      <c r="M187" s="140" t="str">
        <f>IF(ISERROR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=TRUE," ",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)</f>
        <v xml:space="preserve"> </v>
      </c>
      <c r="N187" s="141" t="str">
        <f>IF(ISERROR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=TRUE," ",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)</f>
        <v xml:space="preserve"> </v>
      </c>
      <c r="O187" s="140" t="str">
        <f>IF(ISERROR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=TRUE," ",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)</f>
        <v xml:space="preserve"> </v>
      </c>
      <c r="P187" s="140" t="str">
        <f>IF(ISERROR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=TRUE," ",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)</f>
        <v xml:space="preserve"> </v>
      </c>
      <c r="Q187" s="141" t="str">
        <f>IF(ISERROR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=TRUE," ",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)</f>
        <v xml:space="preserve"> </v>
      </c>
      <c r="R187" s="141" t="str">
        <f>IF(ISERROR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=TRUE," ",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)</f>
        <v xml:space="preserve"> </v>
      </c>
      <c r="S187" s="141" t="str">
        <f>IF(ISERROR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=TRUE," ",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)</f>
        <v xml:space="preserve"> </v>
      </c>
    </row>
    <row r="188" spans="1:19" ht="14.1" customHeight="1" x14ac:dyDescent="0.2">
      <c r="A188" s="180" t="s">
        <v>1195</v>
      </c>
      <c r="B188" s="137" t="e">
        <f>IF($U$16=1,(VLOOKUP(A188,$AC$44:$AH$80,2,FALSE)),IF((IF($X$1=1,'X1'!B147,(IF($X$1=2,'X2'!B147,(IF($X$1=3,'X3'!B147,(IF($X$1=4,'X4'!B147,(IF($X$1=5,'X5'!B147,'X6'!B147))))))))))="","",(IF($X$1=1,'X1'!B147,(IF($X$1=2,'X2'!B147,(IF($X$1=3,'X3'!B147,(IF($X$1=4,'X4'!B147,(IF($X$1=5,'X5'!B147,'X6'!B147))))))))))))</f>
        <v>#N/A</v>
      </c>
      <c r="C188" s="137" t="str">
        <f>IF(ISERROR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=TRUE," ",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)</f>
        <v xml:space="preserve"> </v>
      </c>
      <c r="D188" s="137" t="str">
        <f>IF(ISERROR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=TRUE," ",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)</f>
        <v xml:space="preserve"> </v>
      </c>
      <c r="E188" s="138" t="str">
        <f>IF(ISERROR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=TRUE," ",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)</f>
        <v xml:space="preserve"> </v>
      </c>
      <c r="F188" s="138" t="str">
        <f>IF(ISERROR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=TRUE," ",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)</f>
        <v xml:space="preserve"> </v>
      </c>
      <c r="G188" s="138" t="str">
        <f>IF(ISERROR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=TRUE," ",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)</f>
        <v xml:space="preserve"> </v>
      </c>
      <c r="H188" s="138" t="str">
        <f>IF(ISERROR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=TRUE," ",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)</f>
        <v xml:space="preserve"> </v>
      </c>
      <c r="I188" s="139" t="str">
        <f>IF(ISERROR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=TRUE," ",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)</f>
        <v xml:space="preserve"> </v>
      </c>
      <c r="J188" s="139" t="str">
        <f>IF(ISERROR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=TRUE," ",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)</f>
        <v xml:space="preserve"> </v>
      </c>
      <c r="K188" s="139" t="str">
        <f>IF(ISERROR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=TRUE," ",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)</f>
        <v xml:space="preserve"> </v>
      </c>
      <c r="L188" s="140" t="str">
        <f>IF(ISERROR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=TRUE," ",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)</f>
        <v xml:space="preserve"> </v>
      </c>
      <c r="M188" s="140" t="str">
        <f>IF(ISERROR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=TRUE," ",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)</f>
        <v xml:space="preserve"> </v>
      </c>
      <c r="N188" s="141" t="str">
        <f>IF(ISERROR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=TRUE," ",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)</f>
        <v xml:space="preserve"> </v>
      </c>
      <c r="O188" s="140" t="str">
        <f>IF(ISERROR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=TRUE," ",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)</f>
        <v xml:space="preserve"> </v>
      </c>
      <c r="P188" s="140" t="str">
        <f>IF(ISERROR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=TRUE," ",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)</f>
        <v xml:space="preserve"> </v>
      </c>
      <c r="Q188" s="141" t="str">
        <f>IF(ISERROR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=TRUE," ",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)</f>
        <v xml:space="preserve"> </v>
      </c>
      <c r="R188" s="141" t="str">
        <f>IF(ISERROR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=TRUE," ",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)</f>
        <v xml:space="preserve"> </v>
      </c>
      <c r="S188" s="141" t="str">
        <f>IF(ISERROR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=TRUE," ",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)</f>
        <v xml:space="preserve"> </v>
      </c>
    </row>
    <row r="189" spans="1:19" ht="14.1" customHeight="1" x14ac:dyDescent="0.2">
      <c r="A189" s="180" t="s">
        <v>1195</v>
      </c>
      <c r="B189" s="137" t="e">
        <f>IF($U$16=1,(VLOOKUP(A189,$AC$44:$AH$80,2,FALSE)),IF((IF($X$1=1,'X1'!B148,(IF($X$1=2,'X2'!B148,(IF($X$1=3,'X3'!B148,(IF($X$1=4,'X4'!B148,(IF($X$1=5,'X5'!B148,'X6'!B148))))))))))="","",(IF($X$1=1,'X1'!B148,(IF($X$1=2,'X2'!B148,(IF($X$1=3,'X3'!B148,(IF($X$1=4,'X4'!B148,(IF($X$1=5,'X5'!B148,'X6'!B148))))))))))))</f>
        <v>#N/A</v>
      </c>
      <c r="C189" s="137" t="str">
        <f>IF(ISERROR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=TRUE," ",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)</f>
        <v xml:space="preserve"> </v>
      </c>
      <c r="D189" s="137" t="str">
        <f>IF(ISERROR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=TRUE," ",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)</f>
        <v xml:space="preserve"> </v>
      </c>
      <c r="E189" s="138" t="str">
        <f>IF(ISERROR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=TRUE," ",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)</f>
        <v xml:space="preserve"> </v>
      </c>
      <c r="F189" s="138" t="str">
        <f>IF(ISERROR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=TRUE," ",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)</f>
        <v xml:space="preserve"> </v>
      </c>
      <c r="G189" s="138" t="str">
        <f>IF(ISERROR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=TRUE," ",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)</f>
        <v xml:space="preserve"> </v>
      </c>
      <c r="H189" s="138" t="str">
        <f>IF(ISERROR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=TRUE," ",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)</f>
        <v xml:space="preserve"> </v>
      </c>
      <c r="I189" s="139" t="str">
        <f>IF(ISERROR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=TRUE," ",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)</f>
        <v xml:space="preserve"> </v>
      </c>
      <c r="J189" s="139" t="str">
        <f>IF(ISERROR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=TRUE," ",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)</f>
        <v xml:space="preserve"> </v>
      </c>
      <c r="K189" s="139" t="str">
        <f>IF(ISERROR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=TRUE," ",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)</f>
        <v xml:space="preserve"> </v>
      </c>
      <c r="L189" s="140" t="str">
        <f>IF(ISERROR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=TRUE," ",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)</f>
        <v xml:space="preserve"> </v>
      </c>
      <c r="M189" s="140" t="str">
        <f>IF(ISERROR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=TRUE," ",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)</f>
        <v xml:space="preserve"> </v>
      </c>
      <c r="N189" s="141" t="str">
        <f>IF(ISERROR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=TRUE," ",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)</f>
        <v xml:space="preserve"> </v>
      </c>
      <c r="O189" s="140" t="str">
        <f>IF(ISERROR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=TRUE," ",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)</f>
        <v xml:space="preserve"> </v>
      </c>
      <c r="P189" s="140" t="str">
        <f>IF(ISERROR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=TRUE," ",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)</f>
        <v xml:space="preserve"> </v>
      </c>
      <c r="Q189" s="141" t="str">
        <f>IF(ISERROR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=TRUE," ",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)</f>
        <v xml:space="preserve"> </v>
      </c>
      <c r="R189" s="141" t="str">
        <f>IF(ISERROR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=TRUE," ",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)</f>
        <v xml:space="preserve"> </v>
      </c>
      <c r="S189" s="141" t="str">
        <f>IF(ISERROR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=TRUE," ",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)</f>
        <v xml:space="preserve"> </v>
      </c>
    </row>
    <row r="190" spans="1:19" ht="14.1" customHeight="1" x14ac:dyDescent="0.2">
      <c r="A190" s="180" t="s">
        <v>1195</v>
      </c>
      <c r="B190" s="137" t="e">
        <f>IF($U$16=1,(VLOOKUP(A190,$AC$44:$AH$80,2,FALSE)),IF((IF($X$1=1,'X1'!B149,(IF($X$1=2,'X2'!B149,(IF($X$1=3,'X3'!B149,(IF($X$1=4,'X4'!B149,(IF($X$1=5,'X5'!B149,'X6'!B149))))))))))="","",(IF($X$1=1,'X1'!B149,(IF($X$1=2,'X2'!B149,(IF($X$1=3,'X3'!B149,(IF($X$1=4,'X4'!B149,(IF($X$1=5,'X5'!B149,'X6'!B149))))))))))))</f>
        <v>#N/A</v>
      </c>
      <c r="C190" s="137" t="str">
        <f>IF(ISERROR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=TRUE," ",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)</f>
        <v xml:space="preserve"> </v>
      </c>
      <c r="D190" s="137" t="str">
        <f>IF(ISERROR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=TRUE," ",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)</f>
        <v xml:space="preserve"> </v>
      </c>
      <c r="E190" s="138" t="str">
        <f>IF(ISERROR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=TRUE," ",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)</f>
        <v xml:space="preserve"> </v>
      </c>
      <c r="F190" s="138" t="str">
        <f>IF(ISERROR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=TRUE," ",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)</f>
        <v xml:space="preserve"> </v>
      </c>
      <c r="G190" s="138" t="str">
        <f>IF(ISERROR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=TRUE," ",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)</f>
        <v xml:space="preserve"> </v>
      </c>
      <c r="H190" s="138" t="str">
        <f>IF(ISERROR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=TRUE," ",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)</f>
        <v xml:space="preserve"> </v>
      </c>
      <c r="I190" s="139" t="str">
        <f>IF(ISERROR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=TRUE," ",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)</f>
        <v xml:space="preserve"> </v>
      </c>
      <c r="J190" s="139" t="str">
        <f>IF(ISERROR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=TRUE," ",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)</f>
        <v xml:space="preserve"> </v>
      </c>
      <c r="K190" s="139" t="str">
        <f>IF(ISERROR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=TRUE," ",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)</f>
        <v xml:space="preserve"> </v>
      </c>
      <c r="L190" s="140" t="str">
        <f>IF(ISERROR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=TRUE," ",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)</f>
        <v xml:space="preserve"> </v>
      </c>
      <c r="M190" s="140" t="str">
        <f>IF(ISERROR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=TRUE," ",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)</f>
        <v xml:space="preserve"> </v>
      </c>
      <c r="N190" s="141" t="str">
        <f>IF(ISERROR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=TRUE," ",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)</f>
        <v xml:space="preserve"> </v>
      </c>
      <c r="O190" s="140" t="str">
        <f>IF(ISERROR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=TRUE," ",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)</f>
        <v xml:space="preserve"> </v>
      </c>
      <c r="P190" s="140" t="str">
        <f>IF(ISERROR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=TRUE," ",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)</f>
        <v xml:space="preserve"> </v>
      </c>
      <c r="Q190" s="141" t="str">
        <f>IF(ISERROR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=TRUE," ",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)</f>
        <v xml:space="preserve"> </v>
      </c>
      <c r="R190" s="141" t="str">
        <f>IF(ISERROR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=TRUE," ",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)</f>
        <v xml:space="preserve"> </v>
      </c>
      <c r="S190" s="141" t="str">
        <f>IF(ISERROR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=TRUE," ",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)</f>
        <v xml:space="preserve"> </v>
      </c>
    </row>
    <row r="191" spans="1:19" ht="14.1" customHeight="1" x14ac:dyDescent="0.2">
      <c r="A191" s="180" t="s">
        <v>1195</v>
      </c>
      <c r="B191" s="137" t="e">
        <f>IF($U$16=1,(VLOOKUP(A191,$AC$44:$AH$80,2,FALSE)),IF((IF($X$1=1,'X1'!B150,(IF($X$1=2,'X2'!B150,(IF($X$1=3,'X3'!B150,(IF($X$1=4,'X4'!B150,(IF($X$1=5,'X5'!B150,'X6'!B150))))))))))="","",(IF($X$1=1,'X1'!B150,(IF($X$1=2,'X2'!B150,(IF($X$1=3,'X3'!B150,(IF($X$1=4,'X4'!B150,(IF($X$1=5,'X5'!B150,'X6'!B150))))))))))))</f>
        <v>#N/A</v>
      </c>
      <c r="C191" s="137" t="str">
        <f>IF(ISERROR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=TRUE," ",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)</f>
        <v xml:space="preserve"> </v>
      </c>
      <c r="D191" s="137" t="str">
        <f>IF(ISERROR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=TRUE," ",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)</f>
        <v xml:space="preserve"> </v>
      </c>
      <c r="E191" s="138" t="str">
        <f>IF(ISERROR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=TRUE," ",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)</f>
        <v xml:space="preserve"> </v>
      </c>
      <c r="F191" s="138" t="str">
        <f>IF(ISERROR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=TRUE," ",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)</f>
        <v xml:space="preserve"> </v>
      </c>
      <c r="G191" s="138" t="str">
        <f>IF(ISERROR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=TRUE," ",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)</f>
        <v xml:space="preserve"> </v>
      </c>
      <c r="H191" s="138" t="str">
        <f>IF(ISERROR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=TRUE," ",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)</f>
        <v xml:space="preserve"> </v>
      </c>
      <c r="I191" s="139" t="str">
        <f>IF(ISERROR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=TRUE," ",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)</f>
        <v xml:space="preserve"> </v>
      </c>
      <c r="J191" s="139" t="str">
        <f>IF(ISERROR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=TRUE," ",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)</f>
        <v xml:space="preserve"> </v>
      </c>
      <c r="K191" s="139" t="str">
        <f>IF(ISERROR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=TRUE," ",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)</f>
        <v xml:space="preserve"> </v>
      </c>
      <c r="L191" s="140" t="str">
        <f>IF(ISERROR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=TRUE," ",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)</f>
        <v xml:space="preserve"> </v>
      </c>
      <c r="M191" s="140" t="str">
        <f>IF(ISERROR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=TRUE," ",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)</f>
        <v xml:space="preserve"> </v>
      </c>
      <c r="N191" s="141" t="str">
        <f>IF(ISERROR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=TRUE," ",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)</f>
        <v xml:space="preserve"> </v>
      </c>
      <c r="O191" s="140" t="str">
        <f>IF(ISERROR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=TRUE," ",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)</f>
        <v xml:space="preserve"> </v>
      </c>
      <c r="P191" s="140" t="str">
        <f>IF(ISERROR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=TRUE," ",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)</f>
        <v xml:space="preserve"> </v>
      </c>
      <c r="Q191" s="141" t="str">
        <f>IF(ISERROR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=TRUE," ",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)</f>
        <v xml:space="preserve"> </v>
      </c>
      <c r="R191" s="141" t="str">
        <f>IF(ISERROR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=TRUE," ",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)</f>
        <v xml:space="preserve"> </v>
      </c>
      <c r="S191" s="141" t="str">
        <f>IF(ISERROR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=TRUE," ",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)</f>
        <v xml:space="preserve"> </v>
      </c>
    </row>
    <row r="192" spans="1:19" ht="14.1" customHeight="1" x14ac:dyDescent="0.2">
      <c r="A192" s="180" t="s">
        <v>1195</v>
      </c>
      <c r="B192" s="137" t="e">
        <f>IF($U$16=1,(VLOOKUP(A192,$AC$44:$AH$80,2,FALSE)),IF((IF($X$1=1,'X1'!B151,(IF($X$1=2,'X2'!B151,(IF($X$1=3,'X3'!B151,(IF($X$1=4,'X4'!B151,(IF($X$1=5,'X5'!B151,'X6'!B151))))))))))="","",(IF($X$1=1,'X1'!B151,(IF($X$1=2,'X2'!B151,(IF($X$1=3,'X3'!B151,(IF($X$1=4,'X4'!B151,(IF($X$1=5,'X5'!B151,'X6'!B151))))))))))))</f>
        <v>#N/A</v>
      </c>
      <c r="C192" s="137" t="str">
        <f>IF(ISERROR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=TRUE," ",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)</f>
        <v xml:space="preserve"> </v>
      </c>
      <c r="D192" s="137" t="str">
        <f>IF(ISERROR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=TRUE," ",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)</f>
        <v xml:space="preserve"> </v>
      </c>
      <c r="E192" s="138" t="str">
        <f>IF(ISERROR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=TRUE," ",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)</f>
        <v xml:space="preserve"> </v>
      </c>
      <c r="F192" s="138" t="str">
        <f>IF(ISERROR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=TRUE," ",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)</f>
        <v xml:space="preserve"> </v>
      </c>
      <c r="G192" s="138" t="str">
        <f>IF(ISERROR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=TRUE," ",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)</f>
        <v xml:space="preserve"> </v>
      </c>
      <c r="H192" s="138" t="str">
        <f>IF(ISERROR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=TRUE," ",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)</f>
        <v xml:space="preserve"> </v>
      </c>
      <c r="I192" s="139" t="str">
        <f>IF(ISERROR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=TRUE," ",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)</f>
        <v xml:space="preserve"> </v>
      </c>
      <c r="J192" s="139" t="str">
        <f>IF(ISERROR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=TRUE," ",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)</f>
        <v xml:space="preserve"> </v>
      </c>
      <c r="K192" s="139" t="str">
        <f>IF(ISERROR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=TRUE," ",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)</f>
        <v xml:space="preserve"> </v>
      </c>
      <c r="L192" s="140" t="str">
        <f>IF(ISERROR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=TRUE," ",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)</f>
        <v xml:space="preserve"> </v>
      </c>
      <c r="M192" s="140" t="str">
        <f>IF(ISERROR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=TRUE," ",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)</f>
        <v xml:space="preserve"> </v>
      </c>
      <c r="N192" s="141" t="str">
        <f>IF(ISERROR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=TRUE," ",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)</f>
        <v xml:space="preserve"> </v>
      </c>
      <c r="O192" s="140" t="str">
        <f>IF(ISERROR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=TRUE," ",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)</f>
        <v xml:space="preserve"> </v>
      </c>
      <c r="P192" s="140" t="str">
        <f>IF(ISERROR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=TRUE," ",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)</f>
        <v xml:space="preserve"> </v>
      </c>
      <c r="Q192" s="141" t="str">
        <f>IF(ISERROR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=TRUE," ",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)</f>
        <v xml:space="preserve"> </v>
      </c>
      <c r="R192" s="141" t="str">
        <f>IF(ISERROR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=TRUE," ",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)</f>
        <v xml:space="preserve"> </v>
      </c>
      <c r="S192" s="141" t="str">
        <f>IF(ISERROR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=TRUE," ",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)</f>
        <v xml:space="preserve"> </v>
      </c>
    </row>
    <row r="193" spans="1:19" ht="14.1" customHeight="1" x14ac:dyDescent="0.2">
      <c r="A193" s="180" t="s">
        <v>1195</v>
      </c>
      <c r="B193" s="137" t="e">
        <f>IF($U$16=1,(VLOOKUP(A193,$AC$44:$AH$80,2,FALSE)),IF((IF($X$1=1,'X1'!B152,(IF($X$1=2,'X2'!B152,(IF($X$1=3,'X3'!B152,(IF($X$1=4,'X4'!B152,(IF($X$1=5,'X5'!B152,'X6'!B152))))))))))="","",(IF($X$1=1,'X1'!B152,(IF($X$1=2,'X2'!B152,(IF($X$1=3,'X3'!B152,(IF($X$1=4,'X4'!B152,(IF($X$1=5,'X5'!B152,'X6'!B152))))))))))))</f>
        <v>#N/A</v>
      </c>
      <c r="C193" s="137" t="str">
        <f>IF(ISERROR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=TRUE," ",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)</f>
        <v xml:space="preserve"> </v>
      </c>
      <c r="D193" s="137" t="str">
        <f>IF(ISERROR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=TRUE," ",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)</f>
        <v xml:space="preserve"> </v>
      </c>
      <c r="E193" s="138" t="str">
        <f>IF(ISERROR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=TRUE," ",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)</f>
        <v xml:space="preserve"> </v>
      </c>
      <c r="F193" s="138" t="str">
        <f>IF(ISERROR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=TRUE," ",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)</f>
        <v xml:space="preserve"> </v>
      </c>
      <c r="G193" s="138" t="str">
        <f>IF(ISERROR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=TRUE," ",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)</f>
        <v xml:space="preserve"> </v>
      </c>
      <c r="H193" s="138" t="str">
        <f>IF(ISERROR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=TRUE," ",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)</f>
        <v xml:space="preserve"> </v>
      </c>
      <c r="I193" s="139" t="str">
        <f>IF(ISERROR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=TRUE," ",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)</f>
        <v xml:space="preserve"> </v>
      </c>
      <c r="J193" s="139" t="str">
        <f>IF(ISERROR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=TRUE," ",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)</f>
        <v xml:space="preserve"> </v>
      </c>
      <c r="K193" s="139" t="str">
        <f>IF(ISERROR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=TRUE," ",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)</f>
        <v xml:space="preserve"> </v>
      </c>
      <c r="L193" s="140" t="str">
        <f>IF(ISERROR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=TRUE," ",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)</f>
        <v xml:space="preserve"> </v>
      </c>
      <c r="M193" s="140" t="str">
        <f>IF(ISERROR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=TRUE," ",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)</f>
        <v xml:space="preserve"> </v>
      </c>
      <c r="N193" s="141" t="str">
        <f>IF(ISERROR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=TRUE," ",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)</f>
        <v xml:space="preserve"> </v>
      </c>
      <c r="O193" s="140" t="str">
        <f>IF(ISERROR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=TRUE," ",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)</f>
        <v xml:space="preserve"> </v>
      </c>
      <c r="P193" s="140" t="str">
        <f>IF(ISERROR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=TRUE," ",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)</f>
        <v xml:space="preserve"> </v>
      </c>
      <c r="Q193" s="141" t="str">
        <f>IF(ISERROR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=TRUE," ",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)</f>
        <v xml:space="preserve"> </v>
      </c>
      <c r="R193" s="141" t="str">
        <f>IF(ISERROR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=TRUE," ",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)</f>
        <v xml:space="preserve"> </v>
      </c>
      <c r="S193" s="141" t="str">
        <f>IF(ISERROR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=TRUE," ",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)</f>
        <v xml:space="preserve"> </v>
      </c>
    </row>
    <row r="194" spans="1:19" ht="14.1" customHeight="1" x14ac:dyDescent="0.2">
      <c r="A194" s="180" t="s">
        <v>1195</v>
      </c>
      <c r="B194" s="137" t="e">
        <f>IF($U$16=1,(VLOOKUP(A194,$AC$44:$AH$80,2,FALSE)),IF((IF($X$1=1,'X1'!B153,(IF($X$1=2,'X2'!B153,(IF($X$1=3,'X3'!B153,(IF($X$1=4,'X4'!B153,(IF($X$1=5,'X5'!B153,'X6'!B153))))))))))="","",(IF($X$1=1,'X1'!B153,(IF($X$1=2,'X2'!B153,(IF($X$1=3,'X3'!B153,(IF($X$1=4,'X4'!B153,(IF($X$1=5,'X5'!B153,'X6'!B153))))))))))))</f>
        <v>#N/A</v>
      </c>
      <c r="C194" s="137" t="str">
        <f>IF(ISERROR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=TRUE," ",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)</f>
        <v xml:space="preserve"> </v>
      </c>
      <c r="D194" s="137" t="str">
        <f>IF(ISERROR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=TRUE," ",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)</f>
        <v xml:space="preserve"> </v>
      </c>
      <c r="E194" s="138" t="str">
        <f>IF(ISERROR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=TRUE," ",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)</f>
        <v xml:space="preserve"> </v>
      </c>
      <c r="F194" s="138" t="str">
        <f>IF(ISERROR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=TRUE," ",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)</f>
        <v xml:space="preserve"> </v>
      </c>
      <c r="G194" s="138" t="str">
        <f>IF(ISERROR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=TRUE," ",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)</f>
        <v xml:space="preserve"> </v>
      </c>
      <c r="H194" s="138" t="str">
        <f>IF(ISERROR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=TRUE," ",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)</f>
        <v xml:space="preserve"> </v>
      </c>
      <c r="I194" s="139" t="str">
        <f>IF(ISERROR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=TRUE," ",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)</f>
        <v xml:space="preserve"> </v>
      </c>
      <c r="J194" s="139" t="str">
        <f>IF(ISERROR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=TRUE," ",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)</f>
        <v xml:space="preserve"> </v>
      </c>
      <c r="K194" s="139" t="str">
        <f>IF(ISERROR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=TRUE," ",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)</f>
        <v xml:space="preserve"> </v>
      </c>
      <c r="L194" s="140" t="str">
        <f>IF(ISERROR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=TRUE," ",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)</f>
        <v xml:space="preserve"> </v>
      </c>
      <c r="M194" s="140" t="str">
        <f>IF(ISERROR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=TRUE," ",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)</f>
        <v xml:space="preserve"> </v>
      </c>
      <c r="N194" s="141" t="str">
        <f>IF(ISERROR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=TRUE," ",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)</f>
        <v xml:space="preserve"> </v>
      </c>
      <c r="O194" s="140" t="str">
        <f>IF(ISERROR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=TRUE," ",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)</f>
        <v xml:space="preserve"> </v>
      </c>
      <c r="P194" s="140" t="str">
        <f>IF(ISERROR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=TRUE," ",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)</f>
        <v xml:space="preserve"> </v>
      </c>
      <c r="Q194" s="141" t="str">
        <f>IF(ISERROR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=TRUE," ",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)</f>
        <v xml:space="preserve"> </v>
      </c>
      <c r="R194" s="141" t="str">
        <f>IF(ISERROR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=TRUE," ",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)</f>
        <v xml:space="preserve"> </v>
      </c>
      <c r="S194" s="141" t="str">
        <f>IF(ISERROR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=TRUE," ",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)</f>
        <v xml:space="preserve"> </v>
      </c>
    </row>
    <row r="195" spans="1:19" ht="14.1" customHeight="1" x14ac:dyDescent="0.2">
      <c r="A195" s="180" t="s">
        <v>1195</v>
      </c>
      <c r="B195" s="137" t="e">
        <f>IF($U$16=1,(VLOOKUP(A195,$AC$44:$AH$80,2,FALSE)),IF((IF($X$1=1,'X1'!B154,(IF($X$1=2,'X2'!B154,(IF($X$1=3,'X3'!B154,(IF($X$1=4,'X4'!B154,(IF($X$1=5,'X5'!B154,'X6'!B154))))))))))="","",(IF($X$1=1,'X1'!B154,(IF($X$1=2,'X2'!B154,(IF($X$1=3,'X3'!B154,(IF($X$1=4,'X4'!B154,(IF($X$1=5,'X5'!B154,'X6'!B154))))))))))))</f>
        <v>#N/A</v>
      </c>
      <c r="C195" s="137" t="str">
        <f>IF(ISERROR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=TRUE," ",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)</f>
        <v xml:space="preserve"> </v>
      </c>
      <c r="D195" s="137" t="str">
        <f>IF(ISERROR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=TRUE," ",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)</f>
        <v xml:space="preserve"> </v>
      </c>
      <c r="E195" s="138" t="str">
        <f>IF(ISERROR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=TRUE," ",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)</f>
        <v xml:space="preserve"> </v>
      </c>
      <c r="F195" s="138" t="str">
        <f>IF(ISERROR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=TRUE," ",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)</f>
        <v xml:space="preserve"> </v>
      </c>
      <c r="G195" s="138" t="str">
        <f>IF(ISERROR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=TRUE," ",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)</f>
        <v xml:space="preserve"> </v>
      </c>
      <c r="H195" s="138" t="str">
        <f>IF(ISERROR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=TRUE," ",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)</f>
        <v xml:space="preserve"> </v>
      </c>
      <c r="I195" s="139" t="str">
        <f>IF(ISERROR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=TRUE," ",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)</f>
        <v xml:space="preserve"> </v>
      </c>
      <c r="J195" s="139" t="str">
        <f>IF(ISERROR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=TRUE," ",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)</f>
        <v xml:space="preserve"> </v>
      </c>
      <c r="K195" s="139" t="str">
        <f>IF(ISERROR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=TRUE," ",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)</f>
        <v xml:space="preserve"> </v>
      </c>
      <c r="L195" s="140" t="str">
        <f>IF(ISERROR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=TRUE," ",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)</f>
        <v xml:space="preserve"> </v>
      </c>
      <c r="M195" s="140" t="str">
        <f>IF(ISERROR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=TRUE," ",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)</f>
        <v xml:space="preserve"> </v>
      </c>
      <c r="N195" s="141" t="str">
        <f>IF(ISERROR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=TRUE," ",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)</f>
        <v xml:space="preserve"> </v>
      </c>
      <c r="O195" s="140" t="str">
        <f>IF(ISERROR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=TRUE," ",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)</f>
        <v xml:space="preserve"> </v>
      </c>
      <c r="P195" s="140" t="str">
        <f>IF(ISERROR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=TRUE," ",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)</f>
        <v xml:space="preserve"> </v>
      </c>
      <c r="Q195" s="141" t="str">
        <f>IF(ISERROR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=TRUE," ",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)</f>
        <v xml:space="preserve"> </v>
      </c>
      <c r="R195" s="141" t="str">
        <f>IF(ISERROR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=TRUE," ",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)</f>
        <v xml:space="preserve"> </v>
      </c>
      <c r="S195" s="141" t="str">
        <f>IF(ISERROR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=TRUE," ",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)</f>
        <v xml:space="preserve"> </v>
      </c>
    </row>
    <row r="196" spans="1:19" ht="14.1" customHeight="1" x14ac:dyDescent="0.2">
      <c r="A196" s="180" t="s">
        <v>1195</v>
      </c>
      <c r="B196" s="137" t="e">
        <f>IF($U$16=1,(VLOOKUP(A196,$AC$44:$AH$80,2,FALSE)),IF((IF($X$1=1,'X1'!B155,(IF($X$1=2,'X2'!B155,(IF($X$1=3,'X3'!B155,(IF($X$1=4,'X4'!B155,(IF($X$1=5,'X5'!B155,'X6'!B155))))))))))="","",(IF($X$1=1,'X1'!B155,(IF($X$1=2,'X2'!B155,(IF($X$1=3,'X3'!B155,(IF($X$1=4,'X4'!B155,(IF($X$1=5,'X5'!B155,'X6'!B155))))))))))))</f>
        <v>#N/A</v>
      </c>
      <c r="C196" s="137" t="str">
        <f>IF(ISERROR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=TRUE," ",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)</f>
        <v xml:space="preserve"> </v>
      </c>
      <c r="D196" s="137" t="str">
        <f>IF(ISERROR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=TRUE," ",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)</f>
        <v xml:space="preserve"> </v>
      </c>
      <c r="E196" s="138" t="str">
        <f>IF(ISERROR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=TRUE," ",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)</f>
        <v xml:space="preserve"> </v>
      </c>
      <c r="F196" s="138" t="str">
        <f>IF(ISERROR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=TRUE," ",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)</f>
        <v xml:space="preserve"> </v>
      </c>
      <c r="G196" s="138" t="str">
        <f>IF(ISERROR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=TRUE," ",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)</f>
        <v xml:space="preserve"> </v>
      </c>
      <c r="H196" s="138" t="str">
        <f>IF(ISERROR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=TRUE," ",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)</f>
        <v xml:space="preserve"> </v>
      </c>
      <c r="I196" s="139" t="str">
        <f>IF(ISERROR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=TRUE," ",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)</f>
        <v xml:space="preserve"> </v>
      </c>
      <c r="J196" s="139" t="str">
        <f>IF(ISERROR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=TRUE," ",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)</f>
        <v xml:space="preserve"> </v>
      </c>
      <c r="K196" s="139" t="str">
        <f>IF(ISERROR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=TRUE," ",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)</f>
        <v xml:space="preserve"> </v>
      </c>
      <c r="L196" s="140" t="str">
        <f>IF(ISERROR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=TRUE," ",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)</f>
        <v xml:space="preserve"> </v>
      </c>
      <c r="M196" s="140" t="str">
        <f>IF(ISERROR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=TRUE," ",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)</f>
        <v xml:space="preserve"> </v>
      </c>
      <c r="N196" s="141" t="str">
        <f>IF(ISERROR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=TRUE," ",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)</f>
        <v xml:space="preserve"> </v>
      </c>
      <c r="O196" s="140" t="str">
        <f>IF(ISERROR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=TRUE," ",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)</f>
        <v xml:space="preserve"> </v>
      </c>
      <c r="P196" s="140" t="str">
        <f>IF(ISERROR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=TRUE," ",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)</f>
        <v xml:space="preserve"> </v>
      </c>
      <c r="Q196" s="141" t="str">
        <f>IF(ISERROR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=TRUE," ",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)</f>
        <v xml:space="preserve"> </v>
      </c>
      <c r="R196" s="141" t="str">
        <f>IF(ISERROR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=TRUE," ",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)</f>
        <v xml:space="preserve"> </v>
      </c>
      <c r="S196" s="141" t="str">
        <f>IF(ISERROR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=TRUE," ",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)</f>
        <v xml:space="preserve"> </v>
      </c>
    </row>
    <row r="197" spans="1:19" ht="14.1" customHeight="1" x14ac:dyDescent="0.2">
      <c r="A197" s="180" t="s">
        <v>1195</v>
      </c>
      <c r="B197" s="137" t="e">
        <f>IF($U$16=1,(VLOOKUP(A197,$AC$44:$AH$80,2,FALSE)),IF((IF($X$1=1,'X1'!B156,(IF($X$1=2,'X2'!B156,(IF($X$1=3,'X3'!B156,(IF($X$1=4,'X4'!B156,(IF($X$1=5,'X5'!B156,'X6'!B156))))))))))="","",(IF($X$1=1,'X1'!B156,(IF($X$1=2,'X2'!B156,(IF($X$1=3,'X3'!B156,(IF($X$1=4,'X4'!B156,(IF($X$1=5,'X5'!B156,'X6'!B156))))))))))))</f>
        <v>#N/A</v>
      </c>
      <c r="C197" s="137" t="str">
        <f>IF(ISERROR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=TRUE," ",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)</f>
        <v xml:space="preserve"> </v>
      </c>
      <c r="D197" s="137" t="str">
        <f>IF(ISERROR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=TRUE," ",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)</f>
        <v xml:space="preserve"> </v>
      </c>
      <c r="E197" s="138" t="str">
        <f>IF(ISERROR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=TRUE," ",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)</f>
        <v xml:space="preserve"> </v>
      </c>
      <c r="F197" s="138" t="str">
        <f>IF(ISERROR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=TRUE," ",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)</f>
        <v xml:space="preserve"> </v>
      </c>
      <c r="G197" s="138" t="str">
        <f>IF(ISERROR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=TRUE," ",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)</f>
        <v xml:space="preserve"> </v>
      </c>
      <c r="H197" s="138" t="str">
        <f>IF(ISERROR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=TRUE," ",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)</f>
        <v xml:space="preserve"> </v>
      </c>
      <c r="I197" s="139" t="str">
        <f>IF(ISERROR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=TRUE," ",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)</f>
        <v xml:space="preserve"> </v>
      </c>
      <c r="J197" s="139" t="str">
        <f>IF(ISERROR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=TRUE," ",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)</f>
        <v xml:space="preserve"> </v>
      </c>
      <c r="K197" s="139" t="str">
        <f>IF(ISERROR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=TRUE," ",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)</f>
        <v xml:space="preserve"> </v>
      </c>
      <c r="L197" s="140" t="str">
        <f>IF(ISERROR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=TRUE," ",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)</f>
        <v xml:space="preserve"> </v>
      </c>
      <c r="M197" s="140" t="str">
        <f>IF(ISERROR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=TRUE," ",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)</f>
        <v xml:space="preserve"> </v>
      </c>
      <c r="N197" s="141" t="str">
        <f>IF(ISERROR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=TRUE," ",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)</f>
        <v xml:space="preserve"> </v>
      </c>
      <c r="O197" s="140" t="str">
        <f>IF(ISERROR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=TRUE," ",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)</f>
        <v xml:space="preserve"> </v>
      </c>
      <c r="P197" s="140" t="str">
        <f>IF(ISERROR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=TRUE," ",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)</f>
        <v xml:space="preserve"> </v>
      </c>
      <c r="Q197" s="141" t="str">
        <f>IF(ISERROR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=TRUE," ",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)</f>
        <v xml:space="preserve"> </v>
      </c>
      <c r="R197" s="141" t="str">
        <f>IF(ISERROR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=TRUE," ",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)</f>
        <v xml:space="preserve"> </v>
      </c>
      <c r="S197" s="141" t="str">
        <f>IF(ISERROR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=TRUE," ",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)</f>
        <v xml:space="preserve"> </v>
      </c>
    </row>
    <row r="198" spans="1:19" ht="14.1" customHeight="1" x14ac:dyDescent="0.2">
      <c r="A198" s="180" t="s">
        <v>1195</v>
      </c>
      <c r="B198" s="137" t="e">
        <f>IF($U$16=1,(VLOOKUP(A198,$AC$44:$AH$80,2,FALSE)),IF((IF($X$1=1,'X1'!B157,(IF($X$1=2,'X2'!B157,(IF($X$1=3,'X3'!B157,(IF($X$1=4,'X4'!B157,(IF($X$1=5,'X5'!B157,'X6'!B157))))))))))="","",(IF($X$1=1,'X1'!B157,(IF($X$1=2,'X2'!B157,(IF($X$1=3,'X3'!B157,(IF($X$1=4,'X4'!B157,(IF($X$1=5,'X5'!B157,'X6'!B157))))))))))))</f>
        <v>#N/A</v>
      </c>
      <c r="C198" s="137" t="str">
        <f>IF(ISERROR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=TRUE," ",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)</f>
        <v xml:space="preserve"> </v>
      </c>
      <c r="D198" s="137" t="str">
        <f>IF(ISERROR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=TRUE," ",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)</f>
        <v xml:space="preserve"> </v>
      </c>
      <c r="E198" s="138" t="str">
        <f>IF(ISERROR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=TRUE," ",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)</f>
        <v xml:space="preserve"> </v>
      </c>
      <c r="F198" s="138" t="str">
        <f>IF(ISERROR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=TRUE," ",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)</f>
        <v xml:space="preserve"> </v>
      </c>
      <c r="G198" s="138" t="str">
        <f>IF(ISERROR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=TRUE," ",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)</f>
        <v xml:space="preserve"> </v>
      </c>
      <c r="H198" s="138" t="str">
        <f>IF(ISERROR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=TRUE," ",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)</f>
        <v xml:space="preserve"> </v>
      </c>
      <c r="I198" s="139" t="str">
        <f>IF(ISERROR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=TRUE," ",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)</f>
        <v xml:space="preserve"> </v>
      </c>
      <c r="J198" s="139" t="str">
        <f>IF(ISERROR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=TRUE," ",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)</f>
        <v xml:space="preserve"> </v>
      </c>
      <c r="K198" s="139" t="str">
        <f>IF(ISERROR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=TRUE," ",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)</f>
        <v xml:space="preserve"> </v>
      </c>
      <c r="L198" s="140" t="str">
        <f>IF(ISERROR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=TRUE," ",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)</f>
        <v xml:space="preserve"> </v>
      </c>
      <c r="M198" s="140" t="str">
        <f>IF(ISERROR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=TRUE," ",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)</f>
        <v xml:space="preserve"> </v>
      </c>
      <c r="N198" s="141" t="str">
        <f>IF(ISERROR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=TRUE," ",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)</f>
        <v xml:space="preserve"> </v>
      </c>
      <c r="O198" s="140" t="str">
        <f>IF(ISERROR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=TRUE," ",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)</f>
        <v xml:space="preserve"> </v>
      </c>
      <c r="P198" s="140" t="str">
        <f>IF(ISERROR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=TRUE," ",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)</f>
        <v xml:space="preserve"> </v>
      </c>
      <c r="Q198" s="141" t="str">
        <f>IF(ISERROR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=TRUE," ",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)</f>
        <v xml:space="preserve"> </v>
      </c>
      <c r="R198" s="141" t="str">
        <f>IF(ISERROR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=TRUE," ",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)</f>
        <v xml:space="preserve"> </v>
      </c>
      <c r="S198" s="141" t="str">
        <f>IF(ISERROR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=TRUE," ",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)</f>
        <v xml:space="preserve"> </v>
      </c>
    </row>
    <row r="199" spans="1:19" ht="14.1" customHeight="1" x14ac:dyDescent="0.2">
      <c r="A199" s="180" t="s">
        <v>1195</v>
      </c>
      <c r="B199" s="137" t="e">
        <f>IF($U$16=1,(VLOOKUP(A199,$AC$44:$AH$80,2,FALSE)),IF((IF($X$1=1,'X1'!B158,(IF($X$1=2,'X2'!B158,(IF($X$1=3,'X3'!B158,(IF($X$1=4,'X4'!B158,(IF($X$1=5,'X5'!B158,'X6'!B158))))))))))="","",(IF($X$1=1,'X1'!B158,(IF($X$1=2,'X2'!B158,(IF($X$1=3,'X3'!B158,(IF($X$1=4,'X4'!B158,(IF($X$1=5,'X5'!B158,'X6'!B158))))))))))))</f>
        <v>#N/A</v>
      </c>
      <c r="C199" s="137" t="str">
        <f>IF(ISERROR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=TRUE," ",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)</f>
        <v xml:space="preserve"> </v>
      </c>
      <c r="D199" s="137" t="str">
        <f>IF(ISERROR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=TRUE," ",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)</f>
        <v xml:space="preserve"> </v>
      </c>
      <c r="E199" s="138" t="str">
        <f>IF(ISERROR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=TRUE," ",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)</f>
        <v xml:space="preserve"> </v>
      </c>
      <c r="F199" s="138" t="str">
        <f>IF(ISERROR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=TRUE," ",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)</f>
        <v xml:space="preserve"> </v>
      </c>
      <c r="G199" s="138" t="str">
        <f>IF(ISERROR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=TRUE," ",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)</f>
        <v xml:space="preserve"> </v>
      </c>
      <c r="H199" s="138" t="str">
        <f>IF(ISERROR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=TRUE," ",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)</f>
        <v xml:space="preserve"> </v>
      </c>
      <c r="I199" s="139" t="str">
        <f>IF(ISERROR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=TRUE," ",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)</f>
        <v xml:space="preserve"> </v>
      </c>
      <c r="J199" s="139" t="str">
        <f>IF(ISERROR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=TRUE," ",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)</f>
        <v xml:space="preserve"> </v>
      </c>
      <c r="K199" s="139" t="str">
        <f>IF(ISERROR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=TRUE," ",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)</f>
        <v xml:space="preserve"> </v>
      </c>
      <c r="L199" s="140" t="str">
        <f>IF(ISERROR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=TRUE," ",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)</f>
        <v xml:space="preserve"> </v>
      </c>
      <c r="M199" s="140" t="str">
        <f>IF(ISERROR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=TRUE," ",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)</f>
        <v xml:space="preserve"> </v>
      </c>
      <c r="N199" s="141" t="str">
        <f>IF(ISERROR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=TRUE," ",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)</f>
        <v xml:space="preserve"> </v>
      </c>
      <c r="O199" s="140" t="str">
        <f>IF(ISERROR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=TRUE," ",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)</f>
        <v xml:space="preserve"> </v>
      </c>
      <c r="P199" s="140" t="str">
        <f>IF(ISERROR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=TRUE," ",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)</f>
        <v xml:space="preserve"> </v>
      </c>
      <c r="Q199" s="141" t="str">
        <f>IF(ISERROR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=TRUE," ",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)</f>
        <v xml:space="preserve"> </v>
      </c>
      <c r="R199" s="141" t="str">
        <f>IF(ISERROR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=TRUE," ",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)</f>
        <v xml:space="preserve"> </v>
      </c>
      <c r="S199" s="141" t="str">
        <f>IF(ISERROR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=TRUE," ",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)</f>
        <v xml:space="preserve"> </v>
      </c>
    </row>
    <row r="200" spans="1:19" ht="14.1" customHeight="1" x14ac:dyDescent="0.2">
      <c r="A200" s="180" t="s">
        <v>1195</v>
      </c>
      <c r="B200" s="137" t="e">
        <f>IF($U$16=1,(VLOOKUP(A200,$AC$44:$AH$80,2,FALSE)),IF((IF($X$1=1,'X1'!B159,(IF($X$1=2,'X2'!B159,(IF($X$1=3,'X3'!B159,(IF($X$1=4,'X4'!B159,(IF($X$1=5,'X5'!B159,'X6'!B159))))))))))="","",(IF($X$1=1,'X1'!B159,(IF($X$1=2,'X2'!B159,(IF($X$1=3,'X3'!B159,(IF($X$1=4,'X4'!B159,(IF($X$1=5,'X5'!B159,'X6'!B159))))))))))))</f>
        <v>#N/A</v>
      </c>
      <c r="C200" s="137" t="str">
        <f>IF(ISERROR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=TRUE," ",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)</f>
        <v xml:space="preserve"> </v>
      </c>
      <c r="D200" s="137" t="str">
        <f>IF(ISERROR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=TRUE," ",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)</f>
        <v xml:space="preserve"> </v>
      </c>
      <c r="E200" s="138" t="str">
        <f>IF(ISERROR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=TRUE," ",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)</f>
        <v xml:space="preserve"> </v>
      </c>
      <c r="F200" s="138" t="str">
        <f>IF(ISERROR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=TRUE," ",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)</f>
        <v xml:space="preserve"> </v>
      </c>
      <c r="G200" s="138" t="str">
        <f>IF(ISERROR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=TRUE," ",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)</f>
        <v xml:space="preserve"> </v>
      </c>
      <c r="H200" s="138" t="str">
        <f>IF(ISERROR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=TRUE," ",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)</f>
        <v xml:space="preserve"> </v>
      </c>
      <c r="I200" s="139" t="str">
        <f>IF(ISERROR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=TRUE," ",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)</f>
        <v xml:space="preserve"> </v>
      </c>
      <c r="J200" s="139" t="str">
        <f>IF(ISERROR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=TRUE," ",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)</f>
        <v xml:space="preserve"> </v>
      </c>
      <c r="K200" s="139" t="str">
        <f>IF(ISERROR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=TRUE," ",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)</f>
        <v xml:space="preserve"> </v>
      </c>
      <c r="L200" s="140" t="str">
        <f>IF(ISERROR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=TRUE," ",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)</f>
        <v xml:space="preserve"> </v>
      </c>
      <c r="M200" s="140" t="str">
        <f>IF(ISERROR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=TRUE," ",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)</f>
        <v xml:space="preserve"> </v>
      </c>
      <c r="N200" s="141" t="str">
        <f>IF(ISERROR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=TRUE," ",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)</f>
        <v xml:space="preserve"> </v>
      </c>
      <c r="O200" s="140" t="str">
        <f>IF(ISERROR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=TRUE," ",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)</f>
        <v xml:space="preserve"> </v>
      </c>
      <c r="P200" s="140" t="str">
        <f>IF(ISERROR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=TRUE," ",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)</f>
        <v xml:space="preserve"> </v>
      </c>
      <c r="Q200" s="141" t="str">
        <f>IF(ISERROR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=TRUE," ",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)</f>
        <v xml:space="preserve"> </v>
      </c>
      <c r="R200" s="141" t="str">
        <f>IF(ISERROR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=TRUE," ",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)</f>
        <v xml:space="preserve"> </v>
      </c>
      <c r="S200" s="141" t="str">
        <f>IF(ISERROR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=TRUE," ",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)</f>
        <v xml:space="preserve"> </v>
      </c>
    </row>
    <row r="201" spans="1:19" ht="14.1" customHeight="1" x14ac:dyDescent="0.2">
      <c r="A201" s="180" t="s">
        <v>1195</v>
      </c>
      <c r="B201" s="137" t="e">
        <f>IF($U$16=1,(VLOOKUP(A201,$AC$44:$AH$80,2,FALSE)),IF((IF($X$1=1,'X1'!B160,(IF($X$1=2,'X2'!B160,(IF($X$1=3,'X3'!B160,(IF($X$1=4,'X4'!B160,(IF($X$1=5,'X5'!B160,'X6'!B160))))))))))="","",(IF($X$1=1,'X1'!B160,(IF($X$1=2,'X2'!B160,(IF($X$1=3,'X3'!B160,(IF($X$1=4,'X4'!B160,(IF($X$1=5,'X5'!B160,'X6'!B160))))))))))))</f>
        <v>#N/A</v>
      </c>
      <c r="C201" s="137" t="str">
        <f>IF(ISERROR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=TRUE," ",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)</f>
        <v xml:space="preserve"> </v>
      </c>
      <c r="D201" s="137" t="str">
        <f>IF(ISERROR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=TRUE," ",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)</f>
        <v xml:space="preserve"> </v>
      </c>
      <c r="E201" s="138" t="str">
        <f>IF(ISERROR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=TRUE," ",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)</f>
        <v xml:space="preserve"> </v>
      </c>
      <c r="F201" s="138" t="str">
        <f>IF(ISERROR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=TRUE," ",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)</f>
        <v xml:space="preserve"> </v>
      </c>
      <c r="G201" s="138" t="str">
        <f>IF(ISERROR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=TRUE," ",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)</f>
        <v xml:space="preserve"> </v>
      </c>
      <c r="H201" s="138" t="str">
        <f>IF(ISERROR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=TRUE," ",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)</f>
        <v xml:space="preserve"> </v>
      </c>
      <c r="I201" s="139" t="str">
        <f>IF(ISERROR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=TRUE," ",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)</f>
        <v xml:space="preserve"> </v>
      </c>
      <c r="J201" s="139" t="str">
        <f>IF(ISERROR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=TRUE," ",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)</f>
        <v xml:space="preserve"> </v>
      </c>
      <c r="K201" s="139" t="str">
        <f>IF(ISERROR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=TRUE," ",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)</f>
        <v xml:space="preserve"> </v>
      </c>
      <c r="L201" s="140" t="str">
        <f>IF(ISERROR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=TRUE," ",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)</f>
        <v xml:space="preserve"> </v>
      </c>
      <c r="M201" s="140" t="str">
        <f>IF(ISERROR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=TRUE," ",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)</f>
        <v xml:space="preserve"> </v>
      </c>
      <c r="N201" s="141" t="str">
        <f>IF(ISERROR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=TRUE," ",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)</f>
        <v xml:space="preserve"> </v>
      </c>
      <c r="O201" s="140" t="str">
        <f>IF(ISERROR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=TRUE," ",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)</f>
        <v xml:space="preserve"> </v>
      </c>
      <c r="P201" s="140" t="str">
        <f>IF(ISERROR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=TRUE," ",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)</f>
        <v xml:space="preserve"> </v>
      </c>
      <c r="Q201" s="141" t="str">
        <f>IF(ISERROR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=TRUE," ",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)</f>
        <v xml:space="preserve"> </v>
      </c>
      <c r="R201" s="141" t="str">
        <f>IF(ISERROR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=TRUE," ",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)</f>
        <v xml:space="preserve"> </v>
      </c>
      <c r="S201" s="141" t="str">
        <f>IF(ISERROR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=TRUE," ",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)</f>
        <v xml:space="preserve"> </v>
      </c>
    </row>
    <row r="202" spans="1:19" ht="14.1" customHeight="1" x14ac:dyDescent="0.2">
      <c r="A202" s="180" t="s">
        <v>1195</v>
      </c>
      <c r="B202" s="137" t="e">
        <f>IF($U$16=1,(VLOOKUP(A202,$AC$44:$AH$80,2,FALSE)),IF((IF($X$1=1,'X1'!B161,(IF($X$1=2,'X2'!B161,(IF($X$1=3,'X3'!B161,(IF($X$1=4,'X4'!B161,(IF($X$1=5,'X5'!B161,'X6'!B161))))))))))="","",(IF($X$1=1,'X1'!B161,(IF($X$1=2,'X2'!B161,(IF($X$1=3,'X3'!B161,(IF($X$1=4,'X4'!B161,(IF($X$1=5,'X5'!B161,'X6'!B161))))))))))))</f>
        <v>#N/A</v>
      </c>
      <c r="C202" s="137" t="str">
        <f>IF(ISERROR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=TRUE," ",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)</f>
        <v xml:space="preserve"> </v>
      </c>
      <c r="D202" s="137" t="str">
        <f>IF(ISERROR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=TRUE," ",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)</f>
        <v xml:space="preserve"> </v>
      </c>
      <c r="E202" s="138" t="str">
        <f>IF(ISERROR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=TRUE," ",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)</f>
        <v xml:space="preserve"> </v>
      </c>
      <c r="F202" s="138" t="str">
        <f>IF(ISERROR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=TRUE," ",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)</f>
        <v xml:space="preserve"> </v>
      </c>
      <c r="G202" s="138" t="str">
        <f>IF(ISERROR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=TRUE," ",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)</f>
        <v xml:space="preserve"> </v>
      </c>
      <c r="H202" s="138" t="str">
        <f>IF(ISERROR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=TRUE," ",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)</f>
        <v xml:space="preserve"> </v>
      </c>
      <c r="I202" s="139" t="str">
        <f>IF(ISERROR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=TRUE," ",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)</f>
        <v xml:space="preserve"> </v>
      </c>
      <c r="J202" s="139" t="str">
        <f>IF(ISERROR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=TRUE," ",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)</f>
        <v xml:space="preserve"> </v>
      </c>
      <c r="K202" s="139" t="str">
        <f>IF(ISERROR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=TRUE," ",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)</f>
        <v xml:space="preserve"> </v>
      </c>
      <c r="L202" s="140" t="str">
        <f>IF(ISERROR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=TRUE," ",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)</f>
        <v xml:space="preserve"> </v>
      </c>
      <c r="M202" s="140" t="str">
        <f>IF(ISERROR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=TRUE," ",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)</f>
        <v xml:space="preserve"> </v>
      </c>
      <c r="N202" s="141" t="str">
        <f>IF(ISERROR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=TRUE," ",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)</f>
        <v xml:space="preserve"> </v>
      </c>
      <c r="O202" s="140" t="str">
        <f>IF(ISERROR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=TRUE," ",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)</f>
        <v xml:space="preserve"> </v>
      </c>
      <c r="P202" s="140" t="str">
        <f>IF(ISERROR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=TRUE," ",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)</f>
        <v xml:space="preserve"> </v>
      </c>
      <c r="Q202" s="141" t="str">
        <f>IF(ISERROR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=TRUE," ",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)</f>
        <v xml:space="preserve"> </v>
      </c>
      <c r="R202" s="141" t="str">
        <f>IF(ISERROR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=TRUE," ",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)</f>
        <v xml:space="preserve"> </v>
      </c>
      <c r="S202" s="141" t="str">
        <f>IF(ISERROR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=TRUE," ",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)</f>
        <v xml:space="preserve"> </v>
      </c>
    </row>
    <row r="203" spans="1:19" ht="14.1" customHeight="1" x14ac:dyDescent="0.2">
      <c r="A203" s="180" t="s">
        <v>1195</v>
      </c>
      <c r="B203" s="137" t="e">
        <f>IF($U$16=1,(VLOOKUP(A203,$AC$44:$AH$80,2,FALSE)),IF((IF($X$1=1,'X1'!B162,(IF($X$1=2,'X2'!B162,(IF($X$1=3,'X3'!B162,(IF($X$1=4,'X4'!B162,(IF($X$1=5,'X5'!B162,'X6'!B162))))))))))="","",(IF($X$1=1,'X1'!B162,(IF($X$1=2,'X2'!B162,(IF($X$1=3,'X3'!B162,(IF($X$1=4,'X4'!B162,(IF($X$1=5,'X5'!B162,'X6'!B162))))))))))))</f>
        <v>#N/A</v>
      </c>
      <c r="C203" s="137" t="str">
        <f>IF(ISERROR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=TRUE," ",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)</f>
        <v xml:space="preserve"> </v>
      </c>
      <c r="D203" s="137" t="str">
        <f>IF(ISERROR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=TRUE," ",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)</f>
        <v xml:space="preserve"> </v>
      </c>
      <c r="E203" s="138" t="str">
        <f>IF(ISERROR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=TRUE," ",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)</f>
        <v xml:space="preserve"> </v>
      </c>
      <c r="F203" s="138" t="str">
        <f>IF(ISERROR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=TRUE," ",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)</f>
        <v xml:space="preserve"> </v>
      </c>
      <c r="G203" s="138" t="str">
        <f>IF(ISERROR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=TRUE," ",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)</f>
        <v xml:space="preserve"> </v>
      </c>
      <c r="H203" s="138" t="str">
        <f>IF(ISERROR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=TRUE," ",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)</f>
        <v xml:space="preserve"> </v>
      </c>
      <c r="I203" s="139" t="str">
        <f>IF(ISERROR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=TRUE," ",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)</f>
        <v xml:space="preserve"> </v>
      </c>
      <c r="J203" s="139" t="str">
        <f>IF(ISERROR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=TRUE," ",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)</f>
        <v xml:space="preserve"> </v>
      </c>
      <c r="K203" s="139" t="str">
        <f>IF(ISERROR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=TRUE," ",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)</f>
        <v xml:space="preserve"> </v>
      </c>
      <c r="L203" s="140" t="str">
        <f>IF(ISERROR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=TRUE," ",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)</f>
        <v xml:space="preserve"> </v>
      </c>
      <c r="M203" s="140" t="str">
        <f>IF(ISERROR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=TRUE," ",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)</f>
        <v xml:space="preserve"> </v>
      </c>
      <c r="N203" s="141" t="str">
        <f>IF(ISERROR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=TRUE," ",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)</f>
        <v xml:space="preserve"> </v>
      </c>
      <c r="O203" s="140" t="str">
        <f>IF(ISERROR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=TRUE," ",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)</f>
        <v xml:space="preserve"> </v>
      </c>
      <c r="P203" s="140" t="str">
        <f>IF(ISERROR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=TRUE," ",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)</f>
        <v xml:space="preserve"> </v>
      </c>
      <c r="Q203" s="141" t="str">
        <f>IF(ISERROR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=TRUE," ",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)</f>
        <v xml:space="preserve"> </v>
      </c>
      <c r="R203" s="141" t="str">
        <f>IF(ISERROR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=TRUE," ",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)</f>
        <v xml:space="preserve"> </v>
      </c>
      <c r="S203" s="141" t="str">
        <f>IF(ISERROR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=TRUE," ",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)</f>
        <v xml:space="preserve"> </v>
      </c>
    </row>
    <row r="204" spans="1:19" ht="14.1" customHeight="1" x14ac:dyDescent="0.2">
      <c r="A204" s="180" t="s">
        <v>1195</v>
      </c>
      <c r="B204" s="137" t="e">
        <f>IF($U$16=1,(VLOOKUP(A204,$AC$44:$AH$80,2,FALSE)),IF((IF($X$1=1,'X1'!B163,(IF($X$1=2,'X2'!B163,(IF($X$1=3,'X3'!B163,(IF($X$1=4,'X4'!B163,(IF($X$1=5,'X5'!B163,'X6'!B163))))))))))="","",(IF($X$1=1,'X1'!B163,(IF($X$1=2,'X2'!B163,(IF($X$1=3,'X3'!B163,(IF($X$1=4,'X4'!B163,(IF($X$1=5,'X5'!B163,'X6'!B163))))))))))))</f>
        <v>#N/A</v>
      </c>
      <c r="C204" s="137" t="str">
        <f>IF(ISERROR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=TRUE," ",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)</f>
        <v xml:space="preserve"> </v>
      </c>
      <c r="D204" s="137" t="str">
        <f>IF(ISERROR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=TRUE," ",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)</f>
        <v xml:space="preserve"> </v>
      </c>
      <c r="E204" s="138" t="str">
        <f>IF(ISERROR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=TRUE," ",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)</f>
        <v xml:space="preserve"> </v>
      </c>
      <c r="F204" s="138" t="str">
        <f>IF(ISERROR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=TRUE," ",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)</f>
        <v xml:space="preserve"> </v>
      </c>
      <c r="G204" s="138" t="str">
        <f>IF(ISERROR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=TRUE," ",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)</f>
        <v xml:space="preserve"> </v>
      </c>
      <c r="H204" s="138" t="str">
        <f>IF(ISERROR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=TRUE," ",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)</f>
        <v xml:space="preserve"> </v>
      </c>
      <c r="I204" s="139" t="str">
        <f>IF(ISERROR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=TRUE," ",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)</f>
        <v xml:space="preserve"> </v>
      </c>
      <c r="J204" s="139" t="str">
        <f>IF(ISERROR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=TRUE," ",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)</f>
        <v xml:space="preserve"> </v>
      </c>
      <c r="K204" s="139" t="str">
        <f>IF(ISERROR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=TRUE," ",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)</f>
        <v xml:space="preserve"> </v>
      </c>
      <c r="L204" s="140" t="str">
        <f>IF(ISERROR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=TRUE," ",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)</f>
        <v xml:space="preserve"> </v>
      </c>
      <c r="M204" s="140" t="str">
        <f>IF(ISERROR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=TRUE," ",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)</f>
        <v xml:space="preserve"> </v>
      </c>
      <c r="N204" s="141" t="str">
        <f>IF(ISERROR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=TRUE," ",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)</f>
        <v xml:space="preserve"> </v>
      </c>
      <c r="O204" s="140" t="str">
        <f>IF(ISERROR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=TRUE," ",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)</f>
        <v xml:space="preserve"> </v>
      </c>
      <c r="P204" s="140" t="str">
        <f>IF(ISERROR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=TRUE," ",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)</f>
        <v xml:space="preserve"> </v>
      </c>
      <c r="Q204" s="141" t="str">
        <f>IF(ISERROR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=TRUE," ",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)</f>
        <v xml:space="preserve"> </v>
      </c>
      <c r="R204" s="141" t="str">
        <f>IF(ISERROR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=TRUE," ",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)</f>
        <v xml:space="preserve"> </v>
      </c>
      <c r="S204" s="141" t="str">
        <f>IF(ISERROR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=TRUE," ",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)</f>
        <v xml:space="preserve"> </v>
      </c>
    </row>
    <row r="205" spans="1:19" ht="14.1" customHeight="1" x14ac:dyDescent="0.2">
      <c r="A205" s="180" t="s">
        <v>1195</v>
      </c>
      <c r="B205" s="137" t="e">
        <f>IF($U$16=1,(VLOOKUP(A205,$AC$44:$AH$80,2,FALSE)),IF((IF($X$1=1,'X1'!B164,(IF($X$1=2,'X2'!B164,(IF($X$1=3,'X3'!B164,(IF($X$1=4,'X4'!B164,(IF($X$1=5,'X5'!B164,'X6'!B164))))))))))="","",(IF($X$1=1,'X1'!B164,(IF($X$1=2,'X2'!B164,(IF($X$1=3,'X3'!B164,(IF($X$1=4,'X4'!B164,(IF($X$1=5,'X5'!B164,'X6'!B164))))))))))))</f>
        <v>#N/A</v>
      </c>
      <c r="C205" s="137" t="str">
        <f>IF(ISERROR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=TRUE," ",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)</f>
        <v xml:space="preserve"> </v>
      </c>
      <c r="D205" s="137" t="str">
        <f>IF(ISERROR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=TRUE," ",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)</f>
        <v xml:space="preserve"> </v>
      </c>
      <c r="E205" s="138" t="str">
        <f>IF(ISERROR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=TRUE," ",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)</f>
        <v xml:space="preserve"> </v>
      </c>
      <c r="F205" s="138" t="str">
        <f>IF(ISERROR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=TRUE," ",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)</f>
        <v xml:space="preserve"> </v>
      </c>
      <c r="G205" s="138" t="str">
        <f>IF(ISERROR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=TRUE," ",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)</f>
        <v xml:space="preserve"> </v>
      </c>
      <c r="H205" s="138" t="str">
        <f>IF(ISERROR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=TRUE," ",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)</f>
        <v xml:space="preserve"> </v>
      </c>
      <c r="I205" s="139" t="str">
        <f>IF(ISERROR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=TRUE," ",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)</f>
        <v xml:space="preserve"> </v>
      </c>
      <c r="J205" s="139" t="str">
        <f>IF(ISERROR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=TRUE," ",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)</f>
        <v xml:space="preserve"> </v>
      </c>
      <c r="K205" s="139" t="str">
        <f>IF(ISERROR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=TRUE," ",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)</f>
        <v xml:space="preserve"> </v>
      </c>
      <c r="L205" s="140" t="str">
        <f>IF(ISERROR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=TRUE," ",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)</f>
        <v xml:space="preserve"> </v>
      </c>
      <c r="M205" s="140" t="str">
        <f>IF(ISERROR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=TRUE," ",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)</f>
        <v xml:space="preserve"> </v>
      </c>
      <c r="N205" s="141" t="str">
        <f>IF(ISERROR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=TRUE," ",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)</f>
        <v xml:space="preserve"> </v>
      </c>
      <c r="O205" s="140" t="str">
        <f>IF(ISERROR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=TRUE," ",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)</f>
        <v xml:space="preserve"> </v>
      </c>
      <c r="P205" s="140" t="str">
        <f>IF(ISERROR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=TRUE," ",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)</f>
        <v xml:space="preserve"> </v>
      </c>
      <c r="Q205" s="141" t="str">
        <f>IF(ISERROR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=TRUE," ",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)</f>
        <v xml:space="preserve"> </v>
      </c>
      <c r="R205" s="141" t="str">
        <f>IF(ISERROR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=TRUE," ",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)</f>
        <v xml:space="preserve"> </v>
      </c>
      <c r="S205" s="141" t="str">
        <f>IF(ISERROR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=TRUE," ",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)</f>
        <v xml:space="preserve"> </v>
      </c>
    </row>
    <row r="206" spans="1:19" ht="14.1" customHeight="1" x14ac:dyDescent="0.2">
      <c r="A206" s="180" t="s">
        <v>1195</v>
      </c>
      <c r="B206" s="137" t="e">
        <f>IF($U$16=1,(VLOOKUP(A206,$AC$44:$AH$80,2,FALSE)),IF((IF($X$1=1,'X1'!B165,(IF($X$1=2,'X2'!B165,(IF($X$1=3,'X3'!B165,(IF($X$1=4,'X4'!B165,(IF($X$1=5,'X5'!B165,'X6'!B165))))))))))="","",(IF($X$1=1,'X1'!B165,(IF($X$1=2,'X2'!B165,(IF($X$1=3,'X3'!B165,(IF($X$1=4,'X4'!B165,(IF($X$1=5,'X5'!B165,'X6'!B165))))))))))))</f>
        <v>#N/A</v>
      </c>
      <c r="C206" s="137" t="str">
        <f>IF(ISERROR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=TRUE," ",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)</f>
        <v xml:space="preserve"> </v>
      </c>
      <c r="D206" s="137" t="str">
        <f>IF(ISERROR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=TRUE," ",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)</f>
        <v xml:space="preserve"> </v>
      </c>
      <c r="E206" s="138" t="str">
        <f>IF(ISERROR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=TRUE," ",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)</f>
        <v xml:space="preserve"> </v>
      </c>
      <c r="F206" s="138" t="str">
        <f>IF(ISERROR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=TRUE," ",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)</f>
        <v xml:space="preserve"> </v>
      </c>
      <c r="G206" s="138" t="str">
        <f>IF(ISERROR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=TRUE," ",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)</f>
        <v xml:space="preserve"> </v>
      </c>
      <c r="H206" s="138" t="str">
        <f>IF(ISERROR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=TRUE," ",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)</f>
        <v xml:space="preserve"> </v>
      </c>
      <c r="I206" s="139" t="str">
        <f>IF(ISERROR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=TRUE," ",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)</f>
        <v xml:space="preserve"> </v>
      </c>
      <c r="J206" s="139" t="str">
        <f>IF(ISERROR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=TRUE," ",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)</f>
        <v xml:space="preserve"> </v>
      </c>
      <c r="K206" s="139" t="str">
        <f>IF(ISERROR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=TRUE," ",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)</f>
        <v xml:space="preserve"> </v>
      </c>
      <c r="L206" s="140" t="str">
        <f>IF(ISERROR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=TRUE," ",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)</f>
        <v xml:space="preserve"> </v>
      </c>
      <c r="M206" s="140" t="str">
        <f>IF(ISERROR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=TRUE," ",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)</f>
        <v xml:space="preserve"> </v>
      </c>
      <c r="N206" s="141" t="str">
        <f>IF(ISERROR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=TRUE," ",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)</f>
        <v xml:space="preserve"> </v>
      </c>
      <c r="O206" s="140" t="str">
        <f>IF(ISERROR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=TRUE," ",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)</f>
        <v xml:space="preserve"> </v>
      </c>
      <c r="P206" s="140" t="str">
        <f>IF(ISERROR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=TRUE," ",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)</f>
        <v xml:space="preserve"> </v>
      </c>
      <c r="Q206" s="141" t="str">
        <f>IF(ISERROR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=TRUE," ",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)</f>
        <v xml:space="preserve"> </v>
      </c>
      <c r="R206" s="141" t="str">
        <f>IF(ISERROR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=TRUE," ",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)</f>
        <v xml:space="preserve"> </v>
      </c>
      <c r="S206" s="141" t="str">
        <f>IF(ISERROR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=TRUE," ",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)</f>
        <v xml:space="preserve"> </v>
      </c>
    </row>
    <row r="207" spans="1:19" ht="14.1" customHeight="1" x14ac:dyDescent="0.2">
      <c r="A207" s="180" t="s">
        <v>1195</v>
      </c>
      <c r="B207" s="137" t="e">
        <f>IF($U$16=1,(VLOOKUP(A207,$AC$44:$AH$80,2,FALSE)),IF((IF($X$1=1,'X1'!B166,(IF($X$1=2,'X2'!B166,(IF($X$1=3,'X3'!B166,(IF($X$1=4,'X4'!B166,(IF($X$1=5,'X5'!B166,'X6'!B166))))))))))="","",(IF($X$1=1,'X1'!B166,(IF($X$1=2,'X2'!B166,(IF($X$1=3,'X3'!B166,(IF($X$1=4,'X4'!B166,(IF($X$1=5,'X5'!B166,'X6'!B166))))))))))))</f>
        <v>#N/A</v>
      </c>
      <c r="C207" s="137" t="str">
        <f>IF(ISERROR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=TRUE," ",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)</f>
        <v xml:space="preserve"> </v>
      </c>
      <c r="D207" s="137" t="str">
        <f>IF(ISERROR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=TRUE," ",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)</f>
        <v xml:space="preserve"> </v>
      </c>
      <c r="E207" s="138" t="str">
        <f>IF(ISERROR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=TRUE," ",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)</f>
        <v xml:space="preserve"> </v>
      </c>
      <c r="F207" s="138" t="str">
        <f>IF(ISERROR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=TRUE," ",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)</f>
        <v xml:space="preserve"> </v>
      </c>
      <c r="G207" s="138" t="str">
        <f>IF(ISERROR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=TRUE," ",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)</f>
        <v xml:space="preserve"> </v>
      </c>
      <c r="H207" s="138" t="str">
        <f>IF(ISERROR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=TRUE," ",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)</f>
        <v xml:space="preserve"> </v>
      </c>
      <c r="I207" s="139" t="str">
        <f>IF(ISERROR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=TRUE," ",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)</f>
        <v xml:space="preserve"> </v>
      </c>
      <c r="J207" s="139" t="str">
        <f>IF(ISERROR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=TRUE," ",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)</f>
        <v xml:space="preserve"> </v>
      </c>
      <c r="K207" s="139" t="str">
        <f>IF(ISERROR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=TRUE," ",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)</f>
        <v xml:space="preserve"> </v>
      </c>
      <c r="L207" s="140" t="str">
        <f>IF(ISERROR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=TRUE," ",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)</f>
        <v xml:space="preserve"> </v>
      </c>
      <c r="M207" s="140" t="str">
        <f>IF(ISERROR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=TRUE," ",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)</f>
        <v xml:space="preserve"> </v>
      </c>
      <c r="N207" s="141" t="str">
        <f>IF(ISERROR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=TRUE," ",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)</f>
        <v xml:space="preserve"> </v>
      </c>
      <c r="O207" s="140" t="str">
        <f>IF(ISERROR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=TRUE," ",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)</f>
        <v xml:space="preserve"> </v>
      </c>
      <c r="P207" s="140" t="str">
        <f>IF(ISERROR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=TRUE," ",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)</f>
        <v xml:space="preserve"> </v>
      </c>
      <c r="Q207" s="141" t="str">
        <f>IF(ISERROR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=TRUE," ",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)</f>
        <v xml:space="preserve"> </v>
      </c>
      <c r="R207" s="141" t="str">
        <f>IF(ISERROR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=TRUE," ",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)</f>
        <v xml:space="preserve"> </v>
      </c>
      <c r="S207" s="141" t="str">
        <f>IF(ISERROR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=TRUE," ",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)</f>
        <v xml:space="preserve"> </v>
      </c>
    </row>
    <row r="208" spans="1:19" ht="14.1" customHeight="1" x14ac:dyDescent="0.2">
      <c r="A208" s="180" t="s">
        <v>1195</v>
      </c>
      <c r="B208" s="137" t="e">
        <f>IF($U$16=1,(VLOOKUP(A208,$AC$44:$AH$80,2,FALSE)),IF((IF($X$1=1,'X1'!B167,(IF($X$1=2,'X2'!B167,(IF($X$1=3,'X3'!B167,(IF($X$1=4,'X4'!B167,(IF($X$1=5,'X5'!B167,'X6'!B167))))))))))="","",(IF($X$1=1,'X1'!B167,(IF($X$1=2,'X2'!B167,(IF($X$1=3,'X3'!B167,(IF($X$1=4,'X4'!B167,(IF($X$1=5,'X5'!B167,'X6'!B167))))))))))))</f>
        <v>#N/A</v>
      </c>
      <c r="C208" s="137" t="str">
        <f>IF(ISERROR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=TRUE," ",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)</f>
        <v xml:space="preserve"> </v>
      </c>
      <c r="D208" s="137" t="str">
        <f>IF(ISERROR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=TRUE," ",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)</f>
        <v xml:space="preserve"> </v>
      </c>
      <c r="E208" s="138" t="str">
        <f>IF(ISERROR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=TRUE," ",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)</f>
        <v xml:space="preserve"> </v>
      </c>
      <c r="F208" s="138" t="str">
        <f>IF(ISERROR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=TRUE," ",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)</f>
        <v xml:space="preserve"> </v>
      </c>
      <c r="G208" s="138" t="str">
        <f>IF(ISERROR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=TRUE," ",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)</f>
        <v xml:space="preserve"> </v>
      </c>
      <c r="H208" s="138" t="str">
        <f>IF(ISERROR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=TRUE," ",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)</f>
        <v xml:space="preserve"> </v>
      </c>
      <c r="I208" s="139" t="str">
        <f>IF(ISERROR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=TRUE," ",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)</f>
        <v xml:space="preserve"> </v>
      </c>
      <c r="J208" s="139" t="str">
        <f>IF(ISERROR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=TRUE," ",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)</f>
        <v xml:space="preserve"> </v>
      </c>
      <c r="K208" s="139" t="str">
        <f>IF(ISERROR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=TRUE," ",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)</f>
        <v xml:space="preserve"> </v>
      </c>
      <c r="L208" s="140" t="str">
        <f>IF(ISERROR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=TRUE," ",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)</f>
        <v xml:space="preserve"> </v>
      </c>
      <c r="M208" s="140" t="str">
        <f>IF(ISERROR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=TRUE," ",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)</f>
        <v xml:space="preserve"> </v>
      </c>
      <c r="N208" s="141" t="str">
        <f>IF(ISERROR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=TRUE," ",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)</f>
        <v xml:space="preserve"> </v>
      </c>
      <c r="O208" s="140" t="str">
        <f>IF(ISERROR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=TRUE," ",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)</f>
        <v xml:space="preserve"> </v>
      </c>
      <c r="P208" s="140" t="str">
        <f>IF(ISERROR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=TRUE," ",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)</f>
        <v xml:space="preserve"> </v>
      </c>
      <c r="Q208" s="141" t="str">
        <f>IF(ISERROR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=TRUE," ",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)</f>
        <v xml:space="preserve"> </v>
      </c>
      <c r="R208" s="141" t="str">
        <f>IF(ISERROR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=TRUE," ",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)</f>
        <v xml:space="preserve"> </v>
      </c>
      <c r="S208" s="141" t="str">
        <f>IF(ISERROR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=TRUE," ",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)</f>
        <v xml:space="preserve"> </v>
      </c>
    </row>
    <row r="209" spans="1:19" ht="14.1" customHeight="1" x14ac:dyDescent="0.2">
      <c r="A209" s="180" t="s">
        <v>1195</v>
      </c>
      <c r="B209" s="137" t="e">
        <f>IF($U$16=1,(VLOOKUP(A209,$AC$44:$AH$80,2,FALSE)),IF((IF($X$1=1,'X1'!B168,(IF($X$1=2,'X2'!B168,(IF($X$1=3,'X3'!B168,(IF($X$1=4,'X4'!B168,(IF($X$1=5,'X5'!B168,'X6'!B168))))))))))="","",(IF($X$1=1,'X1'!B168,(IF($X$1=2,'X2'!B168,(IF($X$1=3,'X3'!B168,(IF($X$1=4,'X4'!B168,(IF($X$1=5,'X5'!B168,'X6'!B168))))))))))))</f>
        <v>#N/A</v>
      </c>
      <c r="C209" s="137" t="str">
        <f>IF(ISERROR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=TRUE," ",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)</f>
        <v xml:space="preserve"> </v>
      </c>
      <c r="D209" s="137" t="str">
        <f>IF(ISERROR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=TRUE," ",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)</f>
        <v xml:space="preserve"> </v>
      </c>
      <c r="E209" s="138" t="str">
        <f>IF(ISERROR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=TRUE," ",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)</f>
        <v xml:space="preserve"> </v>
      </c>
      <c r="F209" s="138" t="str">
        <f>IF(ISERROR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=TRUE," ",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)</f>
        <v xml:space="preserve"> </v>
      </c>
      <c r="G209" s="138" t="str">
        <f>IF(ISERROR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=TRUE," ",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)</f>
        <v xml:space="preserve"> </v>
      </c>
      <c r="H209" s="138" t="str">
        <f>IF(ISERROR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=TRUE," ",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)</f>
        <v xml:space="preserve"> </v>
      </c>
      <c r="I209" s="139" t="str">
        <f>IF(ISERROR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=TRUE," ",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)</f>
        <v xml:space="preserve"> </v>
      </c>
      <c r="J209" s="139" t="str">
        <f>IF(ISERROR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=TRUE," ",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)</f>
        <v xml:space="preserve"> </v>
      </c>
      <c r="K209" s="139" t="str">
        <f>IF(ISERROR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=TRUE," ",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)</f>
        <v xml:space="preserve"> </v>
      </c>
      <c r="L209" s="140" t="str">
        <f>IF(ISERROR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=TRUE," ",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)</f>
        <v xml:space="preserve"> </v>
      </c>
      <c r="M209" s="140" t="str">
        <f>IF(ISERROR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=TRUE," ",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)</f>
        <v xml:space="preserve"> </v>
      </c>
      <c r="N209" s="141" t="str">
        <f>IF(ISERROR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=TRUE," ",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)</f>
        <v xml:space="preserve"> </v>
      </c>
      <c r="O209" s="140" t="str">
        <f>IF(ISERROR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=TRUE," ",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)</f>
        <v xml:space="preserve"> </v>
      </c>
      <c r="P209" s="140" t="str">
        <f>IF(ISERROR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=TRUE," ",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)</f>
        <v xml:space="preserve"> </v>
      </c>
      <c r="Q209" s="141" t="str">
        <f>IF(ISERROR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=TRUE," ",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)</f>
        <v xml:space="preserve"> </v>
      </c>
      <c r="R209" s="141" t="str">
        <f>IF(ISERROR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=TRUE," ",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)</f>
        <v xml:space="preserve"> </v>
      </c>
      <c r="S209" s="141" t="str">
        <f>IF(ISERROR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=TRUE," ",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)</f>
        <v xml:space="preserve"> </v>
      </c>
    </row>
    <row r="210" spans="1:19" ht="14.1" customHeight="1" x14ac:dyDescent="0.2">
      <c r="A210" s="180" t="s">
        <v>1195</v>
      </c>
      <c r="B210" s="137" t="e">
        <f>IF($U$16=1,(VLOOKUP(A210,$AC$44:$AH$80,2,FALSE)),IF((IF($X$1=1,'X1'!B169,(IF($X$1=2,'X2'!B169,(IF($X$1=3,'X3'!B169,(IF($X$1=4,'X4'!B169,(IF($X$1=5,'X5'!B169,'X6'!B169))))))))))="","",(IF($X$1=1,'X1'!B169,(IF($X$1=2,'X2'!B169,(IF($X$1=3,'X3'!B169,(IF($X$1=4,'X4'!B169,(IF($X$1=5,'X5'!B169,'X6'!B169))))))))))))</f>
        <v>#N/A</v>
      </c>
      <c r="C210" s="137" t="str">
        <f>IF(ISERROR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=TRUE," ",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)</f>
        <v xml:space="preserve"> </v>
      </c>
      <c r="D210" s="137" t="str">
        <f>IF(ISERROR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=TRUE," ",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)</f>
        <v xml:space="preserve"> </v>
      </c>
      <c r="E210" s="138" t="str">
        <f>IF(ISERROR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=TRUE," ",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)</f>
        <v xml:space="preserve"> </v>
      </c>
      <c r="F210" s="138" t="str">
        <f>IF(ISERROR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=TRUE," ",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)</f>
        <v xml:space="preserve"> </v>
      </c>
      <c r="G210" s="138" t="str">
        <f>IF(ISERROR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=TRUE," ",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)</f>
        <v xml:space="preserve"> </v>
      </c>
      <c r="H210" s="138" t="str">
        <f>IF(ISERROR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=TRUE," ",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)</f>
        <v xml:space="preserve"> </v>
      </c>
      <c r="I210" s="139" t="str">
        <f>IF(ISERROR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=TRUE," ",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)</f>
        <v xml:space="preserve"> </v>
      </c>
      <c r="J210" s="139" t="str">
        <f>IF(ISERROR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=TRUE," ",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)</f>
        <v xml:space="preserve"> </v>
      </c>
      <c r="K210" s="139" t="str">
        <f>IF(ISERROR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=TRUE," ",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)</f>
        <v xml:space="preserve"> </v>
      </c>
      <c r="L210" s="140" t="str">
        <f>IF(ISERROR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=TRUE," ",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)</f>
        <v xml:space="preserve"> </v>
      </c>
      <c r="M210" s="140" t="str">
        <f>IF(ISERROR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=TRUE," ",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)</f>
        <v xml:space="preserve"> </v>
      </c>
      <c r="N210" s="141" t="str">
        <f>IF(ISERROR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=TRUE," ",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)</f>
        <v xml:space="preserve"> </v>
      </c>
      <c r="O210" s="140" t="str">
        <f>IF(ISERROR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=TRUE," ",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)</f>
        <v xml:space="preserve"> </v>
      </c>
      <c r="P210" s="140" t="str">
        <f>IF(ISERROR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=TRUE," ",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)</f>
        <v xml:space="preserve"> </v>
      </c>
      <c r="Q210" s="141" t="str">
        <f>IF(ISERROR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=TRUE," ",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)</f>
        <v xml:space="preserve"> </v>
      </c>
      <c r="R210" s="141" t="str">
        <f>IF(ISERROR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=TRUE," ",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)</f>
        <v xml:space="preserve"> </v>
      </c>
      <c r="S210" s="141" t="str">
        <f>IF(ISERROR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=TRUE," ",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)</f>
        <v xml:space="preserve"> </v>
      </c>
    </row>
    <row r="211" spans="1:19" ht="14.1" customHeight="1" x14ac:dyDescent="0.2">
      <c r="A211" s="180" t="s">
        <v>1195</v>
      </c>
      <c r="B211" s="137" t="e">
        <f>IF($U$16=1,(VLOOKUP(A211,$AC$44:$AH$80,2,FALSE)),IF((IF($X$1=1,'X1'!B170,(IF($X$1=2,'X2'!B170,(IF($X$1=3,'X3'!B170,(IF($X$1=4,'X4'!B170,(IF($X$1=5,'X5'!B170,'X6'!B170))))))))))="","",(IF($X$1=1,'X1'!B170,(IF($X$1=2,'X2'!B170,(IF($X$1=3,'X3'!B170,(IF($X$1=4,'X4'!B170,(IF($X$1=5,'X5'!B170,'X6'!B170))))))))))))</f>
        <v>#N/A</v>
      </c>
      <c r="C211" s="137" t="str">
        <f>IF(ISERROR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=TRUE," ",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)</f>
        <v xml:space="preserve"> </v>
      </c>
      <c r="D211" s="137" t="str">
        <f>IF(ISERROR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=TRUE," ",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)</f>
        <v xml:space="preserve"> </v>
      </c>
      <c r="E211" s="138" t="str">
        <f>IF(ISERROR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=TRUE," ",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)</f>
        <v xml:space="preserve"> </v>
      </c>
      <c r="F211" s="138" t="str">
        <f>IF(ISERROR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=TRUE," ",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)</f>
        <v xml:space="preserve"> </v>
      </c>
      <c r="G211" s="138" t="str">
        <f>IF(ISERROR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=TRUE," ",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)</f>
        <v xml:space="preserve"> </v>
      </c>
      <c r="H211" s="138" t="str">
        <f>IF(ISERROR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=TRUE," ",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)</f>
        <v xml:space="preserve"> </v>
      </c>
      <c r="I211" s="139" t="str">
        <f>IF(ISERROR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=TRUE," ",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)</f>
        <v xml:space="preserve"> </v>
      </c>
      <c r="J211" s="139" t="str">
        <f>IF(ISERROR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=TRUE," ",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)</f>
        <v xml:space="preserve"> </v>
      </c>
      <c r="K211" s="139" t="str">
        <f>IF(ISERROR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=TRUE," ",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)</f>
        <v xml:space="preserve"> </v>
      </c>
      <c r="L211" s="140" t="str">
        <f>IF(ISERROR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=TRUE," ",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)</f>
        <v xml:space="preserve"> </v>
      </c>
      <c r="M211" s="140" t="str">
        <f>IF(ISERROR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=TRUE," ",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)</f>
        <v xml:space="preserve"> </v>
      </c>
      <c r="N211" s="141" t="str">
        <f>IF(ISERROR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=TRUE," ",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)</f>
        <v xml:space="preserve"> </v>
      </c>
      <c r="O211" s="140" t="str">
        <f>IF(ISERROR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=TRUE," ",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)</f>
        <v xml:space="preserve"> </v>
      </c>
      <c r="P211" s="140" t="str">
        <f>IF(ISERROR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=TRUE," ",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)</f>
        <v xml:space="preserve"> </v>
      </c>
      <c r="Q211" s="141" t="str">
        <f>IF(ISERROR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=TRUE," ",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)</f>
        <v xml:space="preserve"> </v>
      </c>
      <c r="R211" s="141" t="str">
        <f>IF(ISERROR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=TRUE," ",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)</f>
        <v xml:space="preserve"> </v>
      </c>
      <c r="S211" s="141" t="str">
        <f>IF(ISERROR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=TRUE," ",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)</f>
        <v xml:space="preserve"> </v>
      </c>
    </row>
    <row r="212" spans="1:19" ht="14.1" customHeight="1" x14ac:dyDescent="0.2">
      <c r="A212" s="180" t="s">
        <v>1195</v>
      </c>
      <c r="B212" s="137" t="e">
        <f>IF($U$16=1,(VLOOKUP(A212,$AC$44:$AH$80,2,FALSE)),IF((IF($X$1=1,'X1'!B171,(IF($X$1=2,'X2'!B171,(IF($X$1=3,'X3'!B171,(IF($X$1=4,'X4'!B171,(IF($X$1=5,'X5'!B171,'X6'!B171))))))))))="","",(IF($X$1=1,'X1'!B171,(IF($X$1=2,'X2'!B171,(IF($X$1=3,'X3'!B171,(IF($X$1=4,'X4'!B171,(IF($X$1=5,'X5'!B171,'X6'!B171))))))))))))</f>
        <v>#N/A</v>
      </c>
      <c r="C212" s="137" t="str">
        <f>IF(ISERROR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=TRUE," ",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)</f>
        <v xml:space="preserve"> </v>
      </c>
      <c r="D212" s="137" t="str">
        <f>IF(ISERROR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=TRUE," ",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)</f>
        <v xml:space="preserve"> </v>
      </c>
      <c r="E212" s="138" t="str">
        <f>IF(ISERROR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=TRUE," ",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)</f>
        <v xml:space="preserve"> </v>
      </c>
      <c r="F212" s="138" t="str">
        <f>IF(ISERROR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=TRUE," ",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)</f>
        <v xml:space="preserve"> </v>
      </c>
      <c r="G212" s="138" t="str">
        <f>IF(ISERROR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=TRUE," ",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)</f>
        <v xml:space="preserve"> </v>
      </c>
      <c r="H212" s="138" t="str">
        <f>IF(ISERROR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=TRUE," ",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)</f>
        <v xml:space="preserve"> </v>
      </c>
      <c r="I212" s="139" t="str">
        <f>IF(ISERROR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=TRUE," ",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)</f>
        <v xml:space="preserve"> </v>
      </c>
      <c r="J212" s="139" t="str">
        <f>IF(ISERROR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=TRUE," ",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)</f>
        <v xml:space="preserve"> </v>
      </c>
      <c r="K212" s="139" t="str">
        <f>IF(ISERROR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=TRUE," ",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)</f>
        <v xml:space="preserve"> </v>
      </c>
      <c r="L212" s="140" t="str">
        <f>IF(ISERROR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=TRUE," ",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)</f>
        <v xml:space="preserve"> </v>
      </c>
      <c r="M212" s="140" t="str">
        <f>IF(ISERROR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=TRUE," ",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)</f>
        <v xml:space="preserve"> </v>
      </c>
      <c r="N212" s="141" t="str">
        <f>IF(ISERROR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=TRUE," ",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)</f>
        <v xml:space="preserve"> </v>
      </c>
      <c r="O212" s="140" t="str">
        <f>IF(ISERROR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=TRUE," ",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)</f>
        <v xml:space="preserve"> </v>
      </c>
      <c r="P212" s="140" t="str">
        <f>IF(ISERROR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=TRUE," ",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)</f>
        <v xml:space="preserve"> </v>
      </c>
      <c r="Q212" s="141" t="str">
        <f>IF(ISERROR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=TRUE," ",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)</f>
        <v xml:space="preserve"> </v>
      </c>
      <c r="R212" s="141" t="str">
        <f>IF(ISERROR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=TRUE," ",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)</f>
        <v xml:space="preserve"> </v>
      </c>
      <c r="S212" s="141" t="str">
        <f>IF(ISERROR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=TRUE," ",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)</f>
        <v xml:space="preserve"> </v>
      </c>
    </row>
    <row r="213" spans="1:19" ht="14.1" customHeight="1" x14ac:dyDescent="0.2">
      <c r="A213" s="180" t="s">
        <v>1195</v>
      </c>
      <c r="B213" s="137" t="e">
        <f>IF($U$16=1,(VLOOKUP(A213,$AC$44:$AH$80,2,FALSE)),IF((IF($X$1=1,'X1'!B172,(IF($X$1=2,'X2'!B172,(IF($X$1=3,'X3'!B172,(IF($X$1=4,'X4'!B172,(IF($X$1=5,'X5'!B172,'X6'!B172))))))))))="","",(IF($X$1=1,'X1'!B172,(IF($X$1=2,'X2'!B172,(IF($X$1=3,'X3'!B172,(IF($X$1=4,'X4'!B172,(IF($X$1=5,'X5'!B172,'X6'!B172))))))))))))</f>
        <v>#N/A</v>
      </c>
      <c r="C213" s="137" t="str">
        <f>IF(ISERROR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=TRUE," ",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)</f>
        <v xml:space="preserve"> </v>
      </c>
      <c r="D213" s="137" t="str">
        <f>IF(ISERROR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=TRUE," ",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)</f>
        <v xml:space="preserve"> </v>
      </c>
      <c r="E213" s="138" t="str">
        <f>IF(ISERROR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=TRUE," ",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)</f>
        <v xml:space="preserve"> </v>
      </c>
      <c r="F213" s="138" t="str">
        <f>IF(ISERROR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=TRUE," ",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)</f>
        <v xml:space="preserve"> </v>
      </c>
      <c r="G213" s="138" t="str">
        <f>IF(ISERROR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=TRUE," ",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)</f>
        <v xml:space="preserve"> </v>
      </c>
      <c r="H213" s="138" t="str">
        <f>IF(ISERROR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=TRUE," ",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)</f>
        <v xml:space="preserve"> </v>
      </c>
      <c r="I213" s="139" t="str">
        <f>IF(ISERROR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=TRUE," ",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)</f>
        <v xml:space="preserve"> </v>
      </c>
      <c r="J213" s="139" t="str">
        <f>IF(ISERROR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=TRUE," ",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)</f>
        <v xml:space="preserve"> </v>
      </c>
      <c r="K213" s="139" t="str">
        <f>IF(ISERROR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=TRUE," ",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)</f>
        <v xml:space="preserve"> </v>
      </c>
      <c r="L213" s="140" t="str">
        <f>IF(ISERROR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=TRUE," ",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)</f>
        <v xml:space="preserve"> </v>
      </c>
      <c r="M213" s="140" t="str">
        <f>IF(ISERROR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=TRUE," ",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)</f>
        <v xml:space="preserve"> </v>
      </c>
      <c r="N213" s="141" t="str">
        <f>IF(ISERROR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=TRUE," ",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)</f>
        <v xml:space="preserve"> </v>
      </c>
      <c r="O213" s="140" t="str">
        <f>IF(ISERROR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=TRUE," ",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)</f>
        <v xml:space="preserve"> </v>
      </c>
      <c r="P213" s="140" t="str">
        <f>IF(ISERROR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=TRUE," ",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)</f>
        <v xml:space="preserve"> </v>
      </c>
      <c r="Q213" s="141" t="str">
        <f>IF(ISERROR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=TRUE," ",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)</f>
        <v xml:space="preserve"> </v>
      </c>
      <c r="R213" s="141" t="str">
        <f>IF(ISERROR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=TRUE," ",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)</f>
        <v xml:space="preserve"> </v>
      </c>
      <c r="S213" s="141" t="str">
        <f>IF(ISERROR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=TRUE," ",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)</f>
        <v xml:space="preserve"> </v>
      </c>
    </row>
    <row r="214" spans="1:19" ht="14.1" customHeight="1" x14ac:dyDescent="0.2">
      <c r="A214" s="180" t="s">
        <v>1195</v>
      </c>
      <c r="B214" s="137" t="e">
        <f>IF($U$16=1,(VLOOKUP(A214,$AC$44:$AH$80,2,FALSE)),IF((IF($X$1=1,'X1'!B173,(IF($X$1=2,'X2'!B173,(IF($X$1=3,'X3'!B173,(IF($X$1=4,'X4'!B173,(IF($X$1=5,'X5'!B173,'X6'!B173))))))))))="","",(IF($X$1=1,'X1'!B173,(IF($X$1=2,'X2'!B173,(IF($X$1=3,'X3'!B173,(IF($X$1=4,'X4'!B173,(IF($X$1=5,'X5'!B173,'X6'!B173))))))))))))</f>
        <v>#N/A</v>
      </c>
      <c r="C214" s="137" t="str">
        <f>IF(ISERROR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=TRUE," ",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)</f>
        <v xml:space="preserve"> </v>
      </c>
      <c r="D214" s="137" t="str">
        <f>IF(ISERROR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=TRUE," ",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)</f>
        <v xml:space="preserve"> </v>
      </c>
      <c r="E214" s="138" t="str">
        <f>IF(ISERROR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=TRUE," ",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)</f>
        <v xml:space="preserve"> </v>
      </c>
      <c r="F214" s="138" t="str">
        <f>IF(ISERROR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=TRUE," ",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)</f>
        <v xml:space="preserve"> </v>
      </c>
      <c r="G214" s="138" t="str">
        <f>IF(ISERROR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=TRUE," ",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)</f>
        <v xml:space="preserve"> </v>
      </c>
      <c r="H214" s="138" t="str">
        <f>IF(ISERROR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=TRUE," ",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)</f>
        <v xml:space="preserve"> </v>
      </c>
      <c r="I214" s="139" t="str">
        <f>IF(ISERROR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=TRUE," ",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)</f>
        <v xml:space="preserve"> </v>
      </c>
      <c r="J214" s="139" t="str">
        <f>IF(ISERROR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=TRUE," ",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)</f>
        <v xml:space="preserve"> </v>
      </c>
      <c r="K214" s="139" t="str">
        <f>IF(ISERROR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=TRUE," ",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)</f>
        <v xml:space="preserve"> </v>
      </c>
      <c r="L214" s="140" t="str">
        <f>IF(ISERROR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=TRUE," ",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)</f>
        <v xml:space="preserve"> </v>
      </c>
      <c r="M214" s="140" t="str">
        <f>IF(ISERROR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=TRUE," ",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)</f>
        <v xml:space="preserve"> </v>
      </c>
      <c r="N214" s="141" t="str">
        <f>IF(ISERROR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=TRUE," ",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)</f>
        <v xml:space="preserve"> </v>
      </c>
      <c r="O214" s="140" t="str">
        <f>IF(ISERROR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=TRUE," ",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)</f>
        <v xml:space="preserve"> </v>
      </c>
      <c r="P214" s="140" t="str">
        <f>IF(ISERROR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=TRUE," ",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)</f>
        <v xml:space="preserve"> </v>
      </c>
      <c r="Q214" s="141" t="str">
        <f>IF(ISERROR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=TRUE," ",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)</f>
        <v xml:space="preserve"> </v>
      </c>
      <c r="R214" s="141" t="str">
        <f>IF(ISERROR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=TRUE," ",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)</f>
        <v xml:space="preserve"> </v>
      </c>
      <c r="S214" s="141" t="str">
        <f>IF(ISERROR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=TRUE," ",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)</f>
        <v xml:space="preserve"> </v>
      </c>
    </row>
    <row r="215" spans="1:19" ht="14.1" customHeight="1" x14ac:dyDescent="0.2">
      <c r="A215" s="180" t="s">
        <v>1195</v>
      </c>
      <c r="B215" s="137" t="e">
        <f>IF($U$16=1,(VLOOKUP(A215,$AC$44:$AH$80,2,FALSE)),IF((IF($X$1=1,'X1'!B174,(IF($X$1=2,'X2'!B174,(IF($X$1=3,'X3'!B174,(IF($X$1=4,'X4'!B174,(IF($X$1=5,'X5'!B174,'X6'!B174))))))))))="","",(IF($X$1=1,'X1'!B174,(IF($X$1=2,'X2'!B174,(IF($X$1=3,'X3'!B174,(IF($X$1=4,'X4'!B174,(IF($X$1=5,'X5'!B174,'X6'!B174))))))))))))</f>
        <v>#N/A</v>
      </c>
      <c r="C215" s="137" t="str">
        <f>IF(ISERROR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=TRUE," ",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)</f>
        <v xml:space="preserve"> </v>
      </c>
      <c r="D215" s="137" t="str">
        <f>IF(ISERROR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=TRUE," ",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)</f>
        <v xml:space="preserve"> </v>
      </c>
      <c r="E215" s="138" t="str">
        <f>IF(ISERROR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=TRUE," ",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)</f>
        <v xml:space="preserve"> </v>
      </c>
      <c r="F215" s="138" t="str">
        <f>IF(ISERROR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=TRUE," ",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)</f>
        <v xml:space="preserve"> </v>
      </c>
      <c r="G215" s="138" t="str">
        <f>IF(ISERROR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=TRUE," ",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)</f>
        <v xml:space="preserve"> </v>
      </c>
      <c r="H215" s="138" t="str">
        <f>IF(ISERROR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=TRUE," ",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)</f>
        <v xml:space="preserve"> </v>
      </c>
      <c r="I215" s="139" t="str">
        <f>IF(ISERROR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=TRUE," ",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)</f>
        <v xml:space="preserve"> </v>
      </c>
      <c r="J215" s="139" t="str">
        <f>IF(ISERROR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=TRUE," ",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)</f>
        <v xml:space="preserve"> </v>
      </c>
      <c r="K215" s="139" t="str">
        <f>IF(ISERROR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=TRUE," ",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)</f>
        <v xml:space="preserve"> </v>
      </c>
      <c r="L215" s="140" t="str">
        <f>IF(ISERROR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=TRUE," ",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)</f>
        <v xml:space="preserve"> </v>
      </c>
      <c r="M215" s="140" t="str">
        <f>IF(ISERROR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=TRUE," ",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)</f>
        <v xml:space="preserve"> </v>
      </c>
      <c r="N215" s="141" t="str">
        <f>IF(ISERROR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=TRUE," ",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)</f>
        <v xml:space="preserve"> </v>
      </c>
      <c r="O215" s="140" t="str">
        <f>IF(ISERROR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=TRUE," ",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)</f>
        <v xml:space="preserve"> </v>
      </c>
      <c r="P215" s="140" t="str">
        <f>IF(ISERROR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=TRUE," ",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)</f>
        <v xml:space="preserve"> </v>
      </c>
      <c r="Q215" s="141" t="str">
        <f>IF(ISERROR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=TRUE," ",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)</f>
        <v xml:space="preserve"> </v>
      </c>
      <c r="R215" s="141" t="str">
        <f>IF(ISERROR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=TRUE," ",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)</f>
        <v xml:space="preserve"> </v>
      </c>
      <c r="S215" s="141" t="str">
        <f>IF(ISERROR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=TRUE," ",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)</f>
        <v xml:space="preserve"> </v>
      </c>
    </row>
    <row r="216" spans="1:19" ht="14.1" customHeight="1" x14ac:dyDescent="0.2">
      <c r="A216" s="180" t="s">
        <v>1195</v>
      </c>
      <c r="B216" s="137" t="e">
        <f>IF($U$16=1,(VLOOKUP(A216,$AC$44:$AH$80,2,FALSE)),IF((IF($X$1=1,'X1'!B175,(IF($X$1=2,'X2'!B175,(IF($X$1=3,'X3'!B175,(IF($X$1=4,'X4'!B175,(IF($X$1=5,'X5'!B175,'X6'!B175))))))))))="","",(IF($X$1=1,'X1'!B175,(IF($X$1=2,'X2'!B175,(IF($X$1=3,'X3'!B175,(IF($X$1=4,'X4'!B175,(IF($X$1=5,'X5'!B175,'X6'!B175))))))))))))</f>
        <v>#N/A</v>
      </c>
      <c r="C216" s="137" t="str">
        <f>IF(ISERROR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=TRUE," ",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)</f>
        <v xml:space="preserve"> </v>
      </c>
      <c r="D216" s="137" t="str">
        <f>IF(ISERROR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=TRUE," ",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)</f>
        <v xml:space="preserve"> </v>
      </c>
      <c r="E216" s="138" t="str">
        <f>IF(ISERROR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=TRUE," ",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)</f>
        <v xml:space="preserve"> </v>
      </c>
      <c r="F216" s="138" t="str">
        <f>IF(ISERROR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=TRUE," ",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)</f>
        <v xml:space="preserve"> </v>
      </c>
      <c r="G216" s="138" t="str">
        <f>IF(ISERROR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=TRUE," ",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)</f>
        <v xml:space="preserve"> </v>
      </c>
      <c r="H216" s="138" t="str">
        <f>IF(ISERROR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=TRUE," ",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)</f>
        <v xml:space="preserve"> </v>
      </c>
      <c r="I216" s="139" t="str">
        <f>IF(ISERROR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=TRUE," ",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)</f>
        <v xml:space="preserve"> </v>
      </c>
      <c r="J216" s="139" t="str">
        <f>IF(ISERROR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=TRUE," ",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)</f>
        <v xml:space="preserve"> </v>
      </c>
      <c r="K216" s="139" t="str">
        <f>IF(ISERROR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=TRUE," ",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)</f>
        <v xml:space="preserve"> </v>
      </c>
      <c r="L216" s="140" t="str">
        <f>IF(ISERROR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=TRUE," ",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)</f>
        <v xml:space="preserve"> </v>
      </c>
      <c r="M216" s="140" t="str">
        <f>IF(ISERROR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=TRUE," ",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)</f>
        <v xml:space="preserve"> </v>
      </c>
      <c r="N216" s="141" t="str">
        <f>IF(ISERROR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=TRUE," ",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)</f>
        <v xml:space="preserve"> </v>
      </c>
      <c r="O216" s="140" t="str">
        <f>IF(ISERROR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=TRUE," ",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)</f>
        <v xml:space="preserve"> </v>
      </c>
      <c r="P216" s="140" t="str">
        <f>IF(ISERROR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=TRUE," ",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)</f>
        <v xml:space="preserve"> </v>
      </c>
      <c r="Q216" s="141" t="str">
        <f>IF(ISERROR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=TRUE," ",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)</f>
        <v xml:space="preserve"> </v>
      </c>
      <c r="R216" s="141" t="str">
        <f>IF(ISERROR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=TRUE," ",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)</f>
        <v xml:space="preserve"> </v>
      </c>
      <c r="S216" s="141" t="str">
        <f>IF(ISERROR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=TRUE," ",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)</f>
        <v xml:space="preserve"> </v>
      </c>
    </row>
    <row r="217" spans="1:19" ht="14.1" customHeight="1" x14ac:dyDescent="0.2">
      <c r="A217" s="180" t="s">
        <v>1195</v>
      </c>
      <c r="B217" s="137" t="e">
        <f>IF($U$16=1,(VLOOKUP(A217,$AC$44:$AH$80,2,FALSE)),IF((IF($X$1=1,'X1'!B176,(IF($X$1=2,'X2'!B176,(IF($X$1=3,'X3'!B176,(IF($X$1=4,'X4'!B176,(IF($X$1=5,'X5'!B176,'X6'!B176))))))))))="","",(IF($X$1=1,'X1'!B176,(IF($X$1=2,'X2'!B176,(IF($X$1=3,'X3'!B176,(IF($X$1=4,'X4'!B176,(IF($X$1=5,'X5'!B176,'X6'!B176))))))))))))</f>
        <v>#N/A</v>
      </c>
      <c r="C217" s="137" t="str">
        <f>IF(ISERROR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=TRUE," ",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)</f>
        <v xml:space="preserve"> </v>
      </c>
      <c r="D217" s="137" t="str">
        <f>IF(ISERROR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=TRUE," ",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)</f>
        <v xml:space="preserve"> </v>
      </c>
      <c r="E217" s="138" t="str">
        <f>IF(ISERROR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=TRUE," ",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)</f>
        <v xml:space="preserve"> </v>
      </c>
      <c r="F217" s="138" t="str">
        <f>IF(ISERROR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=TRUE," ",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)</f>
        <v xml:space="preserve"> </v>
      </c>
      <c r="G217" s="138" t="str">
        <f>IF(ISERROR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=TRUE," ",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)</f>
        <v xml:space="preserve"> </v>
      </c>
      <c r="H217" s="138" t="str">
        <f>IF(ISERROR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=TRUE," ",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)</f>
        <v xml:space="preserve"> </v>
      </c>
      <c r="I217" s="139" t="str">
        <f>IF(ISERROR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=TRUE," ",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)</f>
        <v xml:space="preserve"> </v>
      </c>
      <c r="J217" s="139" t="str">
        <f>IF(ISERROR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=TRUE," ",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)</f>
        <v xml:space="preserve"> </v>
      </c>
      <c r="K217" s="139" t="str">
        <f>IF(ISERROR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=TRUE," ",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)</f>
        <v xml:space="preserve"> </v>
      </c>
      <c r="L217" s="140" t="str">
        <f>IF(ISERROR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=TRUE," ",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)</f>
        <v xml:space="preserve"> </v>
      </c>
      <c r="M217" s="140" t="str">
        <f>IF(ISERROR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=TRUE," ",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)</f>
        <v xml:space="preserve"> </v>
      </c>
      <c r="N217" s="141" t="str">
        <f>IF(ISERROR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=TRUE," ",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)</f>
        <v xml:space="preserve"> </v>
      </c>
      <c r="O217" s="140" t="str">
        <f>IF(ISERROR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=TRUE," ",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)</f>
        <v xml:space="preserve"> </v>
      </c>
      <c r="P217" s="140" t="str">
        <f>IF(ISERROR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=TRUE," ",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)</f>
        <v xml:space="preserve"> </v>
      </c>
      <c r="Q217" s="141" t="str">
        <f>IF(ISERROR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=TRUE," ",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)</f>
        <v xml:space="preserve"> </v>
      </c>
      <c r="R217" s="141" t="str">
        <f>IF(ISERROR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=TRUE," ",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)</f>
        <v xml:space="preserve"> </v>
      </c>
      <c r="S217" s="141" t="str">
        <f>IF(ISERROR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=TRUE," ",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)</f>
        <v xml:space="preserve"> </v>
      </c>
    </row>
    <row r="218" spans="1:19" ht="14.1" customHeight="1" x14ac:dyDescent="0.2">
      <c r="A218" s="180" t="s">
        <v>1195</v>
      </c>
      <c r="B218" s="137" t="e">
        <f>IF($U$16=1,(VLOOKUP(A218,$AC$44:$AH$80,2,FALSE)),IF((IF($X$1=1,'X1'!B177,(IF($X$1=2,'X2'!B177,(IF($X$1=3,'X3'!B177,(IF($X$1=4,'X4'!B177,(IF($X$1=5,'X5'!B177,'X6'!B177))))))))))="","",(IF($X$1=1,'X1'!B177,(IF($X$1=2,'X2'!B177,(IF($X$1=3,'X3'!B177,(IF($X$1=4,'X4'!B177,(IF($X$1=5,'X5'!B177,'X6'!B177))))))))))))</f>
        <v>#N/A</v>
      </c>
      <c r="C218" s="137" t="str">
        <f>IF(ISERROR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=TRUE," ",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)</f>
        <v xml:space="preserve"> </v>
      </c>
      <c r="D218" s="137" t="str">
        <f>IF(ISERROR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=TRUE," ",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)</f>
        <v xml:space="preserve"> </v>
      </c>
      <c r="E218" s="138" t="str">
        <f>IF(ISERROR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=TRUE," ",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)</f>
        <v xml:space="preserve"> </v>
      </c>
      <c r="F218" s="138" t="str">
        <f>IF(ISERROR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=TRUE," ",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)</f>
        <v xml:space="preserve"> </v>
      </c>
      <c r="G218" s="138" t="str">
        <f>IF(ISERROR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=TRUE," ",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)</f>
        <v xml:space="preserve"> </v>
      </c>
      <c r="H218" s="138" t="str">
        <f>IF(ISERROR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=TRUE," ",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)</f>
        <v xml:space="preserve"> </v>
      </c>
      <c r="I218" s="139" t="str">
        <f>IF(ISERROR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=TRUE," ",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)</f>
        <v xml:space="preserve"> </v>
      </c>
      <c r="J218" s="139" t="str">
        <f>IF(ISERROR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=TRUE," ",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)</f>
        <v xml:space="preserve"> </v>
      </c>
      <c r="K218" s="139" t="str">
        <f>IF(ISERROR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=TRUE," ",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)</f>
        <v xml:space="preserve"> </v>
      </c>
      <c r="L218" s="140" t="str">
        <f>IF(ISERROR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=TRUE," ",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)</f>
        <v xml:space="preserve"> </v>
      </c>
      <c r="M218" s="140" t="str">
        <f>IF(ISERROR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=TRUE," ",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)</f>
        <v xml:space="preserve"> </v>
      </c>
      <c r="N218" s="141" t="str">
        <f>IF(ISERROR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=TRUE," ",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)</f>
        <v xml:space="preserve"> </v>
      </c>
      <c r="O218" s="140" t="str">
        <f>IF(ISERROR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=TRUE," ",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)</f>
        <v xml:space="preserve"> </v>
      </c>
      <c r="P218" s="140" t="str">
        <f>IF(ISERROR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=TRUE," ",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)</f>
        <v xml:space="preserve"> </v>
      </c>
      <c r="Q218" s="141" t="str">
        <f>IF(ISERROR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=TRUE," ",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)</f>
        <v xml:space="preserve"> </v>
      </c>
      <c r="R218" s="141" t="str">
        <f>IF(ISERROR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=TRUE," ",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)</f>
        <v xml:space="preserve"> </v>
      </c>
      <c r="S218" s="141" t="str">
        <f>IF(ISERROR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=TRUE," ",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)</f>
        <v xml:space="preserve"> </v>
      </c>
    </row>
    <row r="219" spans="1:19" ht="14.1" customHeight="1" x14ac:dyDescent="0.2">
      <c r="A219" s="180" t="s">
        <v>1195</v>
      </c>
      <c r="B219" s="137" t="e">
        <f>IF($U$16=1,(VLOOKUP(A219,$AC$44:$AH$80,2,FALSE)),IF((IF($X$1=1,'X1'!B178,(IF($X$1=2,'X2'!B178,(IF($X$1=3,'X3'!B178,(IF($X$1=4,'X4'!B178,(IF($X$1=5,'X5'!B178,'X6'!B178))))))))))="","",(IF($X$1=1,'X1'!B178,(IF($X$1=2,'X2'!B178,(IF($X$1=3,'X3'!B178,(IF($X$1=4,'X4'!B178,(IF($X$1=5,'X5'!B178,'X6'!B178))))))))))))</f>
        <v>#N/A</v>
      </c>
      <c r="C219" s="137" t="str">
        <f>IF(ISERROR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=TRUE," ",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)</f>
        <v xml:space="preserve"> </v>
      </c>
      <c r="D219" s="137" t="str">
        <f>IF(ISERROR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=TRUE," ",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)</f>
        <v xml:space="preserve"> </v>
      </c>
      <c r="E219" s="138" t="str">
        <f>IF(ISERROR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=TRUE," ",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)</f>
        <v xml:space="preserve"> </v>
      </c>
      <c r="F219" s="138" t="str">
        <f>IF(ISERROR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=TRUE," ",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)</f>
        <v xml:space="preserve"> </v>
      </c>
      <c r="G219" s="138" t="str">
        <f>IF(ISERROR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=TRUE," ",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)</f>
        <v xml:space="preserve"> </v>
      </c>
      <c r="H219" s="138" t="str">
        <f>IF(ISERROR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=TRUE," ",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)</f>
        <v xml:space="preserve"> </v>
      </c>
      <c r="I219" s="139" t="str">
        <f>IF(ISERROR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=TRUE," ",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)</f>
        <v xml:space="preserve"> </v>
      </c>
      <c r="J219" s="139" t="str">
        <f>IF(ISERROR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=TRUE," ",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)</f>
        <v xml:space="preserve"> </v>
      </c>
      <c r="K219" s="139" t="str">
        <f>IF(ISERROR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=TRUE," ",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)</f>
        <v xml:space="preserve"> </v>
      </c>
      <c r="L219" s="140" t="str">
        <f>IF(ISERROR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=TRUE," ",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)</f>
        <v xml:space="preserve"> </v>
      </c>
      <c r="M219" s="140" t="str">
        <f>IF(ISERROR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=TRUE," ",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)</f>
        <v xml:space="preserve"> </v>
      </c>
      <c r="N219" s="141" t="str">
        <f>IF(ISERROR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=TRUE," ",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)</f>
        <v xml:space="preserve"> </v>
      </c>
      <c r="O219" s="140" t="str">
        <f>IF(ISERROR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=TRUE," ",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)</f>
        <v xml:space="preserve"> </v>
      </c>
      <c r="P219" s="140" t="str">
        <f>IF(ISERROR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=TRUE," ",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)</f>
        <v xml:space="preserve"> </v>
      </c>
      <c r="Q219" s="141" t="str">
        <f>IF(ISERROR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=TRUE," ",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)</f>
        <v xml:space="preserve"> </v>
      </c>
      <c r="R219" s="141" t="str">
        <f>IF(ISERROR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=TRUE," ",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)</f>
        <v xml:space="preserve"> </v>
      </c>
      <c r="S219" s="141" t="str">
        <f>IF(ISERROR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=TRUE," ",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)</f>
        <v xml:space="preserve"> </v>
      </c>
    </row>
    <row r="220" spans="1:19" ht="14.1" customHeight="1" x14ac:dyDescent="0.2">
      <c r="A220" s="180" t="s">
        <v>1195</v>
      </c>
      <c r="B220" s="137" t="e">
        <f>IF($U$16=1,(VLOOKUP(A220,$AC$44:$AH$80,2,FALSE)),IF((IF($X$1=1,'X1'!B179,(IF($X$1=2,'X2'!B179,(IF($X$1=3,'X3'!B179,(IF($X$1=4,'X4'!B179,(IF($X$1=5,'X5'!B179,'X6'!B179))))))))))="","",(IF($X$1=1,'X1'!B179,(IF($X$1=2,'X2'!B179,(IF($X$1=3,'X3'!B179,(IF($X$1=4,'X4'!B179,(IF($X$1=5,'X5'!B179,'X6'!B179))))))))))))</f>
        <v>#N/A</v>
      </c>
      <c r="C220" s="137" t="str">
        <f>IF(ISERROR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=TRUE," ",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)</f>
        <v xml:space="preserve"> </v>
      </c>
      <c r="D220" s="137" t="str">
        <f>IF(ISERROR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=TRUE," ",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)</f>
        <v xml:space="preserve"> </v>
      </c>
      <c r="E220" s="138" t="str">
        <f>IF(ISERROR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=TRUE," ",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)</f>
        <v xml:space="preserve"> </v>
      </c>
      <c r="F220" s="138" t="str">
        <f>IF(ISERROR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=TRUE," ",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)</f>
        <v xml:space="preserve"> </v>
      </c>
      <c r="G220" s="138" t="str">
        <f>IF(ISERROR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=TRUE," ",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)</f>
        <v xml:space="preserve"> </v>
      </c>
      <c r="H220" s="138" t="str">
        <f>IF(ISERROR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=TRUE," ",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)</f>
        <v xml:space="preserve"> </v>
      </c>
      <c r="I220" s="139" t="str">
        <f>IF(ISERROR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=TRUE," ",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)</f>
        <v xml:space="preserve"> </v>
      </c>
      <c r="J220" s="139" t="str">
        <f>IF(ISERROR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=TRUE," ",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)</f>
        <v xml:space="preserve"> </v>
      </c>
      <c r="K220" s="139" t="str">
        <f>IF(ISERROR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=TRUE," ",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)</f>
        <v xml:space="preserve"> </v>
      </c>
      <c r="L220" s="140" t="str">
        <f>IF(ISERROR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=TRUE," ",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)</f>
        <v xml:space="preserve"> </v>
      </c>
      <c r="M220" s="140" t="str">
        <f>IF(ISERROR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=TRUE," ",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)</f>
        <v xml:space="preserve"> </v>
      </c>
      <c r="N220" s="141" t="str">
        <f>IF(ISERROR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=TRUE," ",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)</f>
        <v xml:space="preserve"> </v>
      </c>
      <c r="O220" s="140" t="str">
        <f>IF(ISERROR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=TRUE," ",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)</f>
        <v xml:space="preserve"> </v>
      </c>
      <c r="P220" s="140" t="str">
        <f>IF(ISERROR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=TRUE," ",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)</f>
        <v xml:space="preserve"> </v>
      </c>
      <c r="Q220" s="141" t="str">
        <f>IF(ISERROR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=TRUE," ",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)</f>
        <v xml:space="preserve"> </v>
      </c>
      <c r="R220" s="141" t="str">
        <f>IF(ISERROR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=TRUE," ",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)</f>
        <v xml:space="preserve"> </v>
      </c>
      <c r="S220" s="141" t="str">
        <f>IF(ISERROR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=TRUE," ",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)</f>
        <v xml:space="preserve"> </v>
      </c>
    </row>
    <row r="221" spans="1:19" ht="14.1" customHeight="1" x14ac:dyDescent="0.2">
      <c r="A221" s="180" t="s">
        <v>1195</v>
      </c>
      <c r="B221" s="137" t="e">
        <f>IF($U$16=1,(VLOOKUP(A221,$AC$44:$AH$80,2,FALSE)),IF((IF($X$1=1,'X1'!B180,(IF($X$1=2,'X2'!B180,(IF($X$1=3,'X3'!B180,(IF($X$1=4,'X4'!B180,(IF($X$1=5,'X5'!B180,'X6'!B180))))))))))="","",(IF($X$1=1,'X1'!B180,(IF($X$1=2,'X2'!B180,(IF($X$1=3,'X3'!B180,(IF($X$1=4,'X4'!B180,(IF($X$1=5,'X5'!B180,'X6'!B180))))))))))))</f>
        <v>#N/A</v>
      </c>
      <c r="C221" s="137" t="str">
        <f>IF(ISERROR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=TRUE," ",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)</f>
        <v xml:space="preserve"> </v>
      </c>
      <c r="D221" s="137" t="str">
        <f>IF(ISERROR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=TRUE," ",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)</f>
        <v xml:space="preserve"> </v>
      </c>
      <c r="E221" s="138" t="str">
        <f>IF(ISERROR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=TRUE," ",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)</f>
        <v xml:space="preserve"> </v>
      </c>
      <c r="F221" s="138" t="str">
        <f>IF(ISERROR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=TRUE," ",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)</f>
        <v xml:space="preserve"> </v>
      </c>
      <c r="G221" s="138" t="str">
        <f>IF(ISERROR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=TRUE," ",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)</f>
        <v xml:space="preserve"> </v>
      </c>
      <c r="H221" s="138" t="str">
        <f>IF(ISERROR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=TRUE," ",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)</f>
        <v xml:space="preserve"> </v>
      </c>
      <c r="I221" s="139" t="str">
        <f>IF(ISERROR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=TRUE," ",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)</f>
        <v xml:space="preserve"> </v>
      </c>
      <c r="J221" s="139" t="str">
        <f>IF(ISERROR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=TRUE," ",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)</f>
        <v xml:space="preserve"> </v>
      </c>
      <c r="K221" s="139" t="str">
        <f>IF(ISERROR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=TRUE," ",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)</f>
        <v xml:space="preserve"> </v>
      </c>
      <c r="L221" s="140" t="str">
        <f>IF(ISERROR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=TRUE," ",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)</f>
        <v xml:space="preserve"> </v>
      </c>
      <c r="M221" s="140" t="str">
        <f>IF(ISERROR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=TRUE," ",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)</f>
        <v xml:space="preserve"> </v>
      </c>
      <c r="N221" s="141" t="str">
        <f>IF(ISERROR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=TRUE," ",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)</f>
        <v xml:space="preserve"> </v>
      </c>
      <c r="O221" s="140" t="str">
        <f>IF(ISERROR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=TRUE," ",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)</f>
        <v xml:space="preserve"> </v>
      </c>
      <c r="P221" s="140" t="str">
        <f>IF(ISERROR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=TRUE," ",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)</f>
        <v xml:space="preserve"> </v>
      </c>
      <c r="Q221" s="141" t="str">
        <f>IF(ISERROR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=TRUE," ",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)</f>
        <v xml:space="preserve"> </v>
      </c>
      <c r="R221" s="141" t="str">
        <f>IF(ISERROR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=TRUE," ",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)</f>
        <v xml:space="preserve"> </v>
      </c>
      <c r="S221" s="141" t="str">
        <f>IF(ISERROR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=TRUE," ",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)</f>
        <v xml:space="preserve"> </v>
      </c>
    </row>
    <row r="222" spans="1:19" ht="14.1" customHeight="1" x14ac:dyDescent="0.2">
      <c r="A222" s="180" t="s">
        <v>1195</v>
      </c>
      <c r="B222" s="137" t="e">
        <f>IF($U$16=1,(VLOOKUP(A222,$AC$44:$AH$80,2,FALSE)),IF((IF($X$1=1,'X1'!B181,(IF($X$1=2,'X2'!B181,(IF($X$1=3,'X3'!B181,(IF($X$1=4,'X4'!B181,(IF($X$1=5,'X5'!B181,'X6'!B181))))))))))="","",(IF($X$1=1,'X1'!B181,(IF($X$1=2,'X2'!B181,(IF($X$1=3,'X3'!B181,(IF($X$1=4,'X4'!B181,(IF($X$1=5,'X5'!B181,'X6'!B181))))))))))))</f>
        <v>#N/A</v>
      </c>
      <c r="C222" s="137" t="str">
        <f>IF(ISERROR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=TRUE," ",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)</f>
        <v xml:space="preserve"> </v>
      </c>
      <c r="D222" s="137" t="str">
        <f>IF(ISERROR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=TRUE," ",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)</f>
        <v xml:space="preserve"> </v>
      </c>
      <c r="E222" s="138" t="str">
        <f>IF(ISERROR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=TRUE," ",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)</f>
        <v xml:space="preserve"> </v>
      </c>
      <c r="F222" s="138" t="str">
        <f>IF(ISERROR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=TRUE," ",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)</f>
        <v xml:space="preserve"> </v>
      </c>
      <c r="G222" s="138" t="str">
        <f>IF(ISERROR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=TRUE," ",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)</f>
        <v xml:space="preserve"> </v>
      </c>
      <c r="H222" s="138" t="str">
        <f>IF(ISERROR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=TRUE," ",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)</f>
        <v xml:space="preserve"> </v>
      </c>
      <c r="I222" s="139" t="str">
        <f>IF(ISERROR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=TRUE," ",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)</f>
        <v xml:space="preserve"> </v>
      </c>
      <c r="J222" s="139" t="str">
        <f>IF(ISERROR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=TRUE," ",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)</f>
        <v xml:space="preserve"> </v>
      </c>
      <c r="K222" s="139" t="str">
        <f>IF(ISERROR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=TRUE," ",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)</f>
        <v xml:space="preserve"> </v>
      </c>
      <c r="L222" s="140" t="str">
        <f>IF(ISERROR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=TRUE," ",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)</f>
        <v xml:space="preserve"> </v>
      </c>
      <c r="M222" s="140" t="str">
        <f>IF(ISERROR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=TRUE," ",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)</f>
        <v xml:space="preserve"> </v>
      </c>
      <c r="N222" s="141" t="str">
        <f>IF(ISERROR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=TRUE," ",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)</f>
        <v xml:space="preserve"> </v>
      </c>
      <c r="O222" s="140" t="str">
        <f>IF(ISERROR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=TRUE," ",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)</f>
        <v xml:space="preserve"> </v>
      </c>
      <c r="P222" s="140" t="str">
        <f>IF(ISERROR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=TRUE," ",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)</f>
        <v xml:space="preserve"> </v>
      </c>
      <c r="Q222" s="141" t="str">
        <f>IF(ISERROR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=TRUE," ",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)</f>
        <v xml:space="preserve"> </v>
      </c>
      <c r="R222" s="141" t="str">
        <f>IF(ISERROR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=TRUE," ",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)</f>
        <v xml:space="preserve"> </v>
      </c>
      <c r="S222" s="141" t="str">
        <f>IF(ISERROR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=TRUE," ",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)</f>
        <v xml:space="preserve"> </v>
      </c>
    </row>
    <row r="223" spans="1:19" ht="14.1" customHeight="1" x14ac:dyDescent="0.2">
      <c r="A223" s="180" t="s">
        <v>1195</v>
      </c>
      <c r="B223" s="137" t="e">
        <f>IF($U$16=1,(VLOOKUP(A223,$AC$44:$AH$80,2,FALSE)),IF((IF($X$1=1,'X1'!B182,(IF($X$1=2,'X2'!B182,(IF($X$1=3,'X3'!B182,(IF($X$1=4,'X4'!B182,(IF($X$1=5,'X5'!B182,'X6'!B182))))))))))="","",(IF($X$1=1,'X1'!B182,(IF($X$1=2,'X2'!B182,(IF($X$1=3,'X3'!B182,(IF($X$1=4,'X4'!B182,(IF($X$1=5,'X5'!B182,'X6'!B182))))))))))))</f>
        <v>#N/A</v>
      </c>
      <c r="C223" s="137" t="str">
        <f>IF(ISERROR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=TRUE," ",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)</f>
        <v xml:space="preserve"> </v>
      </c>
      <c r="D223" s="137" t="str">
        <f>IF(ISERROR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=TRUE," ",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)</f>
        <v xml:space="preserve"> </v>
      </c>
      <c r="E223" s="138" t="str">
        <f>IF(ISERROR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=TRUE," ",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)</f>
        <v xml:space="preserve"> </v>
      </c>
      <c r="F223" s="138" t="str">
        <f>IF(ISERROR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=TRUE," ",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)</f>
        <v xml:space="preserve"> </v>
      </c>
      <c r="G223" s="138" t="str">
        <f>IF(ISERROR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=TRUE," ",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)</f>
        <v xml:space="preserve"> </v>
      </c>
      <c r="H223" s="138" t="str">
        <f>IF(ISERROR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=TRUE," ",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)</f>
        <v xml:space="preserve"> </v>
      </c>
      <c r="I223" s="139" t="str">
        <f>IF(ISERROR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=TRUE," ",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)</f>
        <v xml:space="preserve"> </v>
      </c>
      <c r="J223" s="139" t="str">
        <f>IF(ISERROR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=TRUE," ",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)</f>
        <v xml:space="preserve"> </v>
      </c>
      <c r="K223" s="139" t="str">
        <f>IF(ISERROR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=TRUE," ",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)</f>
        <v xml:space="preserve"> </v>
      </c>
      <c r="L223" s="140" t="str">
        <f>IF(ISERROR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=TRUE," ",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)</f>
        <v xml:space="preserve"> </v>
      </c>
      <c r="M223" s="140" t="str">
        <f>IF(ISERROR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=TRUE," ",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)</f>
        <v xml:space="preserve"> </v>
      </c>
      <c r="N223" s="141" t="str">
        <f>IF(ISERROR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=TRUE," ",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)</f>
        <v xml:space="preserve"> </v>
      </c>
      <c r="O223" s="140" t="str">
        <f>IF(ISERROR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=TRUE," ",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)</f>
        <v xml:space="preserve"> </v>
      </c>
      <c r="P223" s="140" t="str">
        <f>IF(ISERROR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=TRUE," ",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)</f>
        <v xml:space="preserve"> </v>
      </c>
      <c r="Q223" s="141" t="str">
        <f>IF(ISERROR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=TRUE," ",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)</f>
        <v xml:space="preserve"> </v>
      </c>
      <c r="R223" s="141" t="str">
        <f>IF(ISERROR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=TRUE," ",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)</f>
        <v xml:space="preserve"> </v>
      </c>
      <c r="S223" s="141" t="str">
        <f>IF(ISERROR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=TRUE," ",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)</f>
        <v xml:space="preserve"> </v>
      </c>
    </row>
    <row r="224" spans="1:19" ht="14.1" customHeight="1" x14ac:dyDescent="0.2">
      <c r="A224" s="180" t="s">
        <v>1195</v>
      </c>
      <c r="B224" s="137" t="e">
        <f>IF($U$16=1,(VLOOKUP(A224,$AC$44:$AH$80,2,FALSE)),IF((IF($X$1=1,'X1'!B183,(IF($X$1=2,'X2'!B183,(IF($X$1=3,'X3'!B183,(IF($X$1=4,'X4'!B183,(IF($X$1=5,'X5'!B183,'X6'!B183))))))))))="","",(IF($X$1=1,'X1'!B183,(IF($X$1=2,'X2'!B183,(IF($X$1=3,'X3'!B183,(IF($X$1=4,'X4'!B183,(IF($X$1=5,'X5'!B183,'X6'!B183))))))))))))</f>
        <v>#N/A</v>
      </c>
      <c r="C224" s="137" t="str">
        <f>IF(ISERROR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=TRUE," ",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)</f>
        <v xml:space="preserve"> </v>
      </c>
      <c r="D224" s="137" t="str">
        <f>IF(ISERROR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=TRUE," ",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)</f>
        <v xml:space="preserve"> </v>
      </c>
      <c r="E224" s="138" t="str">
        <f>IF(ISERROR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=TRUE," ",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)</f>
        <v xml:space="preserve"> </v>
      </c>
      <c r="F224" s="138" t="str">
        <f>IF(ISERROR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=TRUE," ",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)</f>
        <v xml:space="preserve"> </v>
      </c>
      <c r="G224" s="138" t="str">
        <f>IF(ISERROR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=TRUE," ",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)</f>
        <v xml:space="preserve"> </v>
      </c>
      <c r="H224" s="138" t="str">
        <f>IF(ISERROR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=TRUE," ",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)</f>
        <v xml:space="preserve"> </v>
      </c>
      <c r="I224" s="139" t="str">
        <f>IF(ISERROR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=TRUE," ",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)</f>
        <v xml:space="preserve"> </v>
      </c>
      <c r="J224" s="139" t="str">
        <f>IF(ISERROR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=TRUE," ",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)</f>
        <v xml:space="preserve"> </v>
      </c>
      <c r="K224" s="139" t="str">
        <f>IF(ISERROR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=TRUE," ",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)</f>
        <v xml:space="preserve"> </v>
      </c>
      <c r="L224" s="140" t="str">
        <f>IF(ISERROR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=TRUE," ",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)</f>
        <v xml:space="preserve"> </v>
      </c>
      <c r="M224" s="140" t="str">
        <f>IF(ISERROR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=TRUE," ",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)</f>
        <v xml:space="preserve"> </v>
      </c>
      <c r="N224" s="141" t="str">
        <f>IF(ISERROR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=TRUE," ",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)</f>
        <v xml:space="preserve"> </v>
      </c>
      <c r="O224" s="140" t="str">
        <f>IF(ISERROR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=TRUE," ",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)</f>
        <v xml:space="preserve"> </v>
      </c>
      <c r="P224" s="140" t="str">
        <f>IF(ISERROR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=TRUE," ",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)</f>
        <v xml:space="preserve"> </v>
      </c>
      <c r="Q224" s="141" t="str">
        <f>IF(ISERROR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=TRUE," ",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)</f>
        <v xml:space="preserve"> </v>
      </c>
      <c r="R224" s="141" t="str">
        <f>IF(ISERROR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=TRUE," ",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)</f>
        <v xml:space="preserve"> </v>
      </c>
      <c r="S224" s="141" t="str">
        <f>IF(ISERROR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=TRUE," ",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)</f>
        <v xml:space="preserve"> </v>
      </c>
    </row>
    <row r="225" spans="1:19" ht="14.1" customHeight="1" x14ac:dyDescent="0.2">
      <c r="A225" s="180" t="s">
        <v>1195</v>
      </c>
      <c r="B225" s="137" t="e">
        <f>IF($U$16=1,(VLOOKUP(A225,$AC$44:$AH$80,2,FALSE)),IF((IF($X$1=1,'X1'!B184,(IF($X$1=2,'X2'!B184,(IF($X$1=3,'X3'!B184,(IF($X$1=4,'X4'!B184,(IF($X$1=5,'X5'!B184,'X6'!B184))))))))))="","",(IF($X$1=1,'X1'!B184,(IF($X$1=2,'X2'!B184,(IF($X$1=3,'X3'!B184,(IF($X$1=4,'X4'!B184,(IF($X$1=5,'X5'!B184,'X6'!B184))))))))))))</f>
        <v>#N/A</v>
      </c>
      <c r="C225" s="137" t="str">
        <f>IF(ISERROR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=TRUE," ",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)</f>
        <v xml:space="preserve"> </v>
      </c>
      <c r="D225" s="137" t="str">
        <f>IF(ISERROR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=TRUE," ",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)</f>
        <v xml:space="preserve"> </v>
      </c>
      <c r="E225" s="138" t="str">
        <f>IF(ISERROR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=TRUE," ",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)</f>
        <v xml:space="preserve"> </v>
      </c>
      <c r="F225" s="138" t="str">
        <f>IF(ISERROR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=TRUE," ",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)</f>
        <v xml:space="preserve"> </v>
      </c>
      <c r="G225" s="138" t="str">
        <f>IF(ISERROR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=TRUE," ",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)</f>
        <v xml:space="preserve"> </v>
      </c>
      <c r="H225" s="138" t="str">
        <f>IF(ISERROR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=TRUE," ",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)</f>
        <v xml:space="preserve"> </v>
      </c>
      <c r="I225" s="139" t="str">
        <f>IF(ISERROR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=TRUE," ",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)</f>
        <v xml:space="preserve"> </v>
      </c>
      <c r="J225" s="139" t="str">
        <f>IF(ISERROR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=TRUE," ",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)</f>
        <v xml:space="preserve"> </v>
      </c>
      <c r="K225" s="139" t="str">
        <f>IF(ISERROR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=TRUE," ",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)</f>
        <v xml:space="preserve"> </v>
      </c>
      <c r="L225" s="140" t="str">
        <f>IF(ISERROR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=TRUE," ",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)</f>
        <v xml:space="preserve"> </v>
      </c>
      <c r="M225" s="140" t="str">
        <f>IF(ISERROR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=TRUE," ",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)</f>
        <v xml:space="preserve"> </v>
      </c>
      <c r="N225" s="141" t="str">
        <f>IF(ISERROR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=TRUE," ",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)</f>
        <v xml:space="preserve"> </v>
      </c>
      <c r="O225" s="140" t="str">
        <f>IF(ISERROR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=TRUE," ",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)</f>
        <v xml:space="preserve"> </v>
      </c>
      <c r="P225" s="140" t="str">
        <f>IF(ISERROR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=TRUE," ",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)</f>
        <v xml:space="preserve"> </v>
      </c>
      <c r="Q225" s="141" t="str">
        <f>IF(ISERROR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=TRUE," ",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)</f>
        <v xml:space="preserve"> </v>
      </c>
      <c r="R225" s="141" t="str">
        <f>IF(ISERROR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=TRUE," ",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)</f>
        <v xml:space="preserve"> </v>
      </c>
      <c r="S225" s="141" t="str">
        <f>IF(ISERROR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=TRUE," ",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)</f>
        <v xml:space="preserve"> </v>
      </c>
    </row>
    <row r="226" spans="1:19" ht="14.1" customHeight="1" x14ac:dyDescent="0.2">
      <c r="A226" s="180" t="s">
        <v>1195</v>
      </c>
      <c r="B226" s="137" t="e">
        <f>IF($U$16=1,(VLOOKUP(A226,$AC$44:$AH$80,2,FALSE)),IF((IF($X$1=1,'X1'!B185,(IF($X$1=2,'X2'!B185,(IF($X$1=3,'X3'!B185,(IF($X$1=4,'X4'!B185,(IF($X$1=5,'X5'!B185,'X6'!B185))))))))))="","",(IF($X$1=1,'X1'!B185,(IF($X$1=2,'X2'!B185,(IF($X$1=3,'X3'!B185,(IF($X$1=4,'X4'!B185,(IF($X$1=5,'X5'!B185,'X6'!B185))))))))))))</f>
        <v>#N/A</v>
      </c>
      <c r="C226" s="137" t="str">
        <f>IF(ISERROR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=TRUE," ",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)</f>
        <v xml:space="preserve"> </v>
      </c>
      <c r="D226" s="137" t="str">
        <f>IF(ISERROR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=TRUE," ",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)</f>
        <v xml:space="preserve"> </v>
      </c>
      <c r="E226" s="138" t="str">
        <f>IF(ISERROR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=TRUE," ",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)</f>
        <v xml:space="preserve"> </v>
      </c>
      <c r="F226" s="138" t="str">
        <f>IF(ISERROR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=TRUE," ",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)</f>
        <v xml:space="preserve"> </v>
      </c>
      <c r="G226" s="138" t="str">
        <f>IF(ISERROR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=TRUE," ",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)</f>
        <v xml:space="preserve"> </v>
      </c>
      <c r="H226" s="138" t="str">
        <f>IF(ISERROR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=TRUE," ",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)</f>
        <v xml:space="preserve"> </v>
      </c>
      <c r="I226" s="139" t="str">
        <f>IF(ISERROR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=TRUE," ",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)</f>
        <v xml:space="preserve"> </v>
      </c>
      <c r="J226" s="139" t="str">
        <f>IF(ISERROR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=TRUE," ",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)</f>
        <v xml:space="preserve"> </v>
      </c>
      <c r="K226" s="139" t="str">
        <f>IF(ISERROR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=TRUE," ",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)</f>
        <v xml:space="preserve"> </v>
      </c>
      <c r="L226" s="140" t="str">
        <f>IF(ISERROR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=TRUE," ",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)</f>
        <v xml:space="preserve"> </v>
      </c>
      <c r="M226" s="140" t="str">
        <f>IF(ISERROR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=TRUE," ",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)</f>
        <v xml:space="preserve"> </v>
      </c>
      <c r="N226" s="141" t="str">
        <f>IF(ISERROR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=TRUE," ",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)</f>
        <v xml:space="preserve"> </v>
      </c>
      <c r="O226" s="140" t="str">
        <f>IF(ISERROR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=TRUE," ",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)</f>
        <v xml:space="preserve"> </v>
      </c>
      <c r="P226" s="140" t="str">
        <f>IF(ISERROR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=TRUE," ",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)</f>
        <v xml:space="preserve"> </v>
      </c>
      <c r="Q226" s="141" t="str">
        <f>IF(ISERROR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=TRUE," ",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)</f>
        <v xml:space="preserve"> </v>
      </c>
      <c r="R226" s="141" t="str">
        <f>IF(ISERROR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=TRUE," ",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)</f>
        <v xml:space="preserve"> </v>
      </c>
      <c r="S226" s="141" t="str">
        <f>IF(ISERROR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=TRUE," ",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)</f>
        <v xml:space="preserve"> </v>
      </c>
    </row>
    <row r="227" spans="1:19" ht="14.1" customHeight="1" x14ac:dyDescent="0.2">
      <c r="A227" s="180" t="s">
        <v>1195</v>
      </c>
      <c r="B227" s="137" t="e">
        <f>IF($U$16=1,(VLOOKUP(A227,$AC$44:$AH$80,2,FALSE)),IF((IF($X$1=1,'X1'!B186,(IF($X$1=2,'X2'!B186,(IF($X$1=3,'X3'!B186,(IF($X$1=4,'X4'!B186,(IF($X$1=5,'X5'!B186,'X6'!B186))))))))))="","",(IF($X$1=1,'X1'!B186,(IF($X$1=2,'X2'!B186,(IF($X$1=3,'X3'!B186,(IF($X$1=4,'X4'!B186,(IF($X$1=5,'X5'!B186,'X6'!B186))))))))))))</f>
        <v>#N/A</v>
      </c>
      <c r="C227" s="137" t="str">
        <f>IF(ISERROR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=TRUE," ",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)</f>
        <v xml:space="preserve"> </v>
      </c>
      <c r="D227" s="137" t="str">
        <f>IF(ISERROR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=TRUE," ",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)</f>
        <v xml:space="preserve"> </v>
      </c>
      <c r="E227" s="138" t="str">
        <f>IF(ISERROR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=TRUE," ",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)</f>
        <v xml:space="preserve"> </v>
      </c>
      <c r="F227" s="138" t="str">
        <f>IF(ISERROR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=TRUE," ",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)</f>
        <v xml:space="preserve"> </v>
      </c>
      <c r="G227" s="138" t="str">
        <f>IF(ISERROR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=TRUE," ",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)</f>
        <v xml:space="preserve"> </v>
      </c>
      <c r="H227" s="138" t="str">
        <f>IF(ISERROR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=TRUE," ",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)</f>
        <v xml:space="preserve"> </v>
      </c>
      <c r="I227" s="139" t="str">
        <f>IF(ISERROR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=TRUE," ",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)</f>
        <v xml:space="preserve"> </v>
      </c>
      <c r="J227" s="139" t="str">
        <f>IF(ISERROR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=TRUE," ",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)</f>
        <v xml:space="preserve"> </v>
      </c>
      <c r="K227" s="139" t="str">
        <f>IF(ISERROR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=TRUE," ",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)</f>
        <v xml:space="preserve"> </v>
      </c>
      <c r="L227" s="140" t="str">
        <f>IF(ISERROR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=TRUE," ",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)</f>
        <v xml:space="preserve"> </v>
      </c>
      <c r="M227" s="140" t="str">
        <f>IF(ISERROR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=TRUE," ",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)</f>
        <v xml:space="preserve"> </v>
      </c>
      <c r="N227" s="141" t="str">
        <f>IF(ISERROR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=TRUE," ",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)</f>
        <v xml:space="preserve"> </v>
      </c>
      <c r="O227" s="140" t="str">
        <f>IF(ISERROR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=TRUE," ",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)</f>
        <v xml:space="preserve"> </v>
      </c>
      <c r="P227" s="140" t="str">
        <f>IF(ISERROR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=TRUE," ",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)</f>
        <v xml:space="preserve"> </v>
      </c>
      <c r="Q227" s="141" t="str">
        <f>IF(ISERROR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=TRUE," ",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)</f>
        <v xml:space="preserve"> </v>
      </c>
      <c r="R227" s="141" t="str">
        <f>IF(ISERROR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=TRUE," ",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)</f>
        <v xml:space="preserve"> </v>
      </c>
      <c r="S227" s="141" t="str">
        <f>IF(ISERROR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=TRUE," ",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)</f>
        <v xml:space="preserve"> </v>
      </c>
    </row>
    <row r="228" spans="1:19" ht="14.1" customHeight="1" x14ac:dyDescent="0.2">
      <c r="A228" s="180" t="s">
        <v>1195</v>
      </c>
      <c r="B228" s="137" t="e">
        <f>IF($U$16=1,(VLOOKUP(A228,$AC$44:$AH$80,2,FALSE)),IF((IF($X$1=1,'X1'!B187,(IF($X$1=2,'X2'!B187,(IF($X$1=3,'X3'!B187,(IF($X$1=4,'X4'!B187,(IF($X$1=5,'X5'!B187,'X6'!B187))))))))))="","",(IF($X$1=1,'X1'!B187,(IF($X$1=2,'X2'!B187,(IF($X$1=3,'X3'!B187,(IF($X$1=4,'X4'!B187,(IF($X$1=5,'X5'!B187,'X6'!B187))))))))))))</f>
        <v>#N/A</v>
      </c>
      <c r="C228" s="137" t="str">
        <f>IF(ISERROR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=TRUE," ",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)</f>
        <v xml:space="preserve"> </v>
      </c>
      <c r="D228" s="137" t="str">
        <f>IF(ISERROR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=TRUE," ",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)</f>
        <v xml:space="preserve"> </v>
      </c>
      <c r="E228" s="138" t="str">
        <f>IF(ISERROR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=TRUE," ",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)</f>
        <v xml:space="preserve"> </v>
      </c>
      <c r="F228" s="138" t="str">
        <f>IF(ISERROR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=TRUE," ",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)</f>
        <v xml:space="preserve"> </v>
      </c>
      <c r="G228" s="138" t="str">
        <f>IF(ISERROR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=TRUE," ",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)</f>
        <v xml:space="preserve"> </v>
      </c>
      <c r="H228" s="138" t="str">
        <f>IF(ISERROR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=TRUE," ",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)</f>
        <v xml:space="preserve"> </v>
      </c>
      <c r="I228" s="139" t="str">
        <f>IF(ISERROR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=TRUE," ",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)</f>
        <v xml:space="preserve"> </v>
      </c>
      <c r="J228" s="139" t="str">
        <f>IF(ISERROR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=TRUE," ",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)</f>
        <v xml:space="preserve"> </v>
      </c>
      <c r="K228" s="139" t="str">
        <f>IF(ISERROR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=TRUE," ",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)</f>
        <v xml:space="preserve"> </v>
      </c>
      <c r="L228" s="140" t="str">
        <f>IF(ISERROR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=TRUE," ",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)</f>
        <v xml:space="preserve"> </v>
      </c>
      <c r="M228" s="140" t="str">
        <f>IF(ISERROR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=TRUE," ",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)</f>
        <v xml:space="preserve"> </v>
      </c>
      <c r="N228" s="141" t="str">
        <f>IF(ISERROR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=TRUE," ",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)</f>
        <v xml:space="preserve"> </v>
      </c>
      <c r="O228" s="140" t="str">
        <f>IF(ISERROR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=TRUE," ",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)</f>
        <v xml:space="preserve"> </v>
      </c>
      <c r="P228" s="140" t="str">
        <f>IF(ISERROR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=TRUE," ",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)</f>
        <v xml:space="preserve"> </v>
      </c>
      <c r="Q228" s="141" t="str">
        <f>IF(ISERROR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=TRUE," ",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)</f>
        <v xml:space="preserve"> </v>
      </c>
      <c r="R228" s="141" t="str">
        <f>IF(ISERROR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=TRUE," ",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)</f>
        <v xml:space="preserve"> </v>
      </c>
      <c r="S228" s="141" t="str">
        <f>IF(ISERROR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=TRUE," ",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)</f>
        <v xml:space="preserve"> </v>
      </c>
    </row>
    <row r="229" spans="1:19" ht="14.1" customHeight="1" x14ac:dyDescent="0.2">
      <c r="A229" s="180" t="s">
        <v>1195</v>
      </c>
      <c r="B229" s="137" t="e">
        <f>IF($U$16=1,(VLOOKUP(A229,$AC$44:$AH$80,2,FALSE)),IF((IF($X$1=1,'X1'!B188,(IF($X$1=2,'X2'!B188,(IF($X$1=3,'X3'!B188,(IF($X$1=4,'X4'!B188,(IF($X$1=5,'X5'!B188,'X6'!B188))))))))))="","",(IF($X$1=1,'X1'!B188,(IF($X$1=2,'X2'!B188,(IF($X$1=3,'X3'!B188,(IF($X$1=4,'X4'!B188,(IF($X$1=5,'X5'!B188,'X6'!B188))))))))))))</f>
        <v>#N/A</v>
      </c>
      <c r="C229" s="137" t="str">
        <f>IF(ISERROR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=TRUE," ",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)</f>
        <v xml:space="preserve"> </v>
      </c>
      <c r="D229" s="137" t="str">
        <f>IF(ISERROR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=TRUE," ",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)</f>
        <v xml:space="preserve"> </v>
      </c>
      <c r="E229" s="138" t="str">
        <f>IF(ISERROR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=TRUE," ",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)</f>
        <v xml:space="preserve"> </v>
      </c>
      <c r="F229" s="138" t="str">
        <f>IF(ISERROR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=TRUE," ",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)</f>
        <v xml:space="preserve"> </v>
      </c>
      <c r="G229" s="138" t="str">
        <f>IF(ISERROR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=TRUE," ",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)</f>
        <v xml:space="preserve"> </v>
      </c>
      <c r="H229" s="138" t="str">
        <f>IF(ISERROR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=TRUE," ",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)</f>
        <v xml:space="preserve"> </v>
      </c>
      <c r="I229" s="139" t="str">
        <f>IF(ISERROR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=TRUE," ",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)</f>
        <v xml:space="preserve"> </v>
      </c>
      <c r="J229" s="139" t="str">
        <f>IF(ISERROR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=TRUE," ",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)</f>
        <v xml:space="preserve"> </v>
      </c>
      <c r="K229" s="139" t="str">
        <f>IF(ISERROR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=TRUE," ",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)</f>
        <v xml:space="preserve"> </v>
      </c>
      <c r="L229" s="140" t="str">
        <f>IF(ISERROR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=TRUE," ",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)</f>
        <v xml:space="preserve"> </v>
      </c>
      <c r="M229" s="140" t="str">
        <f>IF(ISERROR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=TRUE," ",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)</f>
        <v xml:space="preserve"> </v>
      </c>
      <c r="N229" s="141" t="str">
        <f>IF(ISERROR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=TRUE," ",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)</f>
        <v xml:space="preserve"> </v>
      </c>
      <c r="O229" s="140" t="str">
        <f>IF(ISERROR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=TRUE," ",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)</f>
        <v xml:space="preserve"> </v>
      </c>
      <c r="P229" s="140" t="str">
        <f>IF(ISERROR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=TRUE," ",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)</f>
        <v xml:space="preserve"> </v>
      </c>
      <c r="Q229" s="141" t="str">
        <f>IF(ISERROR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=TRUE," ",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)</f>
        <v xml:space="preserve"> </v>
      </c>
      <c r="R229" s="141" t="str">
        <f>IF(ISERROR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=TRUE," ",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)</f>
        <v xml:space="preserve"> </v>
      </c>
      <c r="S229" s="141" t="str">
        <f>IF(ISERROR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=TRUE," ",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)</f>
        <v xml:space="preserve"> </v>
      </c>
    </row>
    <row r="230" spans="1:19" ht="14.1" customHeight="1" x14ac:dyDescent="0.2">
      <c r="A230" s="180" t="s">
        <v>1195</v>
      </c>
      <c r="B230" s="137" t="e">
        <f>IF($U$16=1,(VLOOKUP(A230,$AC$44:$AH$80,2,FALSE)),IF((IF($X$1=1,'X1'!B189,(IF($X$1=2,'X2'!B189,(IF($X$1=3,'X3'!B189,(IF($X$1=4,'X4'!B189,(IF($X$1=5,'X5'!B189,'X6'!B189))))))))))="","",(IF($X$1=1,'X1'!B189,(IF($X$1=2,'X2'!B189,(IF($X$1=3,'X3'!B189,(IF($X$1=4,'X4'!B189,(IF($X$1=5,'X5'!B189,'X6'!B189))))))))))))</f>
        <v>#N/A</v>
      </c>
      <c r="C230" s="137" t="str">
        <f>IF(ISERROR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=TRUE," ",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)</f>
        <v xml:space="preserve"> </v>
      </c>
      <c r="D230" s="137" t="str">
        <f>IF(ISERROR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=TRUE," ",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)</f>
        <v xml:space="preserve"> </v>
      </c>
      <c r="E230" s="138" t="str">
        <f>IF(ISERROR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=TRUE," ",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)</f>
        <v xml:space="preserve"> </v>
      </c>
      <c r="F230" s="138" t="str">
        <f>IF(ISERROR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=TRUE," ",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)</f>
        <v xml:space="preserve"> </v>
      </c>
      <c r="G230" s="138" t="str">
        <f>IF(ISERROR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=TRUE," ",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)</f>
        <v xml:space="preserve"> </v>
      </c>
      <c r="H230" s="138" t="str">
        <f>IF(ISERROR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=TRUE," ",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)</f>
        <v xml:space="preserve"> </v>
      </c>
      <c r="I230" s="139" t="str">
        <f>IF(ISERROR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=TRUE," ",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)</f>
        <v xml:space="preserve"> </v>
      </c>
      <c r="J230" s="139" t="str">
        <f>IF(ISERROR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=TRUE," ",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)</f>
        <v xml:space="preserve"> </v>
      </c>
      <c r="K230" s="139" t="str">
        <f>IF(ISERROR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=TRUE," ",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)</f>
        <v xml:space="preserve"> </v>
      </c>
      <c r="L230" s="140" t="str">
        <f>IF(ISERROR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=TRUE," ",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)</f>
        <v xml:space="preserve"> </v>
      </c>
      <c r="M230" s="140" t="str">
        <f>IF(ISERROR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=TRUE," ",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)</f>
        <v xml:space="preserve"> </v>
      </c>
      <c r="N230" s="141" t="str">
        <f>IF(ISERROR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=TRUE," ",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)</f>
        <v xml:space="preserve"> </v>
      </c>
      <c r="O230" s="140" t="str">
        <f>IF(ISERROR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=TRUE," ",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)</f>
        <v xml:space="preserve"> </v>
      </c>
      <c r="P230" s="140" t="str">
        <f>IF(ISERROR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=TRUE," ",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)</f>
        <v xml:space="preserve"> </v>
      </c>
      <c r="Q230" s="141" t="str">
        <f>IF(ISERROR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=TRUE," ",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)</f>
        <v xml:space="preserve"> </v>
      </c>
      <c r="R230" s="141" t="str">
        <f>IF(ISERROR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=TRUE," ",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)</f>
        <v xml:space="preserve"> </v>
      </c>
      <c r="S230" s="141" t="str">
        <f>IF(ISERROR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=TRUE," ",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)</f>
        <v xml:space="preserve"> </v>
      </c>
    </row>
    <row r="231" spans="1:19" ht="14.1" customHeight="1" x14ac:dyDescent="0.2">
      <c r="A231" s="180" t="s">
        <v>1195</v>
      </c>
      <c r="B231" s="137" t="e">
        <f>IF($U$16=1,(VLOOKUP(A231,$AC$44:$AH$80,2,FALSE)),IF((IF($X$1=1,'X1'!B190,(IF($X$1=2,'X2'!B190,(IF($X$1=3,'X3'!B190,(IF($X$1=4,'X4'!B190,(IF($X$1=5,'X5'!B190,'X6'!B190))))))))))="","",(IF($X$1=1,'X1'!B190,(IF($X$1=2,'X2'!B190,(IF($X$1=3,'X3'!B190,(IF($X$1=4,'X4'!B190,(IF($X$1=5,'X5'!B190,'X6'!B190))))))))))))</f>
        <v>#N/A</v>
      </c>
      <c r="C231" s="137" t="str">
        <f>IF(ISERROR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=TRUE," ",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)</f>
        <v xml:space="preserve"> </v>
      </c>
      <c r="D231" s="137" t="str">
        <f>IF(ISERROR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=TRUE," ",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)</f>
        <v xml:space="preserve"> </v>
      </c>
      <c r="E231" s="138" t="str">
        <f>IF(ISERROR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=TRUE," ",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)</f>
        <v xml:space="preserve"> </v>
      </c>
      <c r="F231" s="138" t="str">
        <f>IF(ISERROR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=TRUE," ",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)</f>
        <v xml:space="preserve"> </v>
      </c>
      <c r="G231" s="138" t="str">
        <f>IF(ISERROR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=TRUE," ",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)</f>
        <v xml:space="preserve"> </v>
      </c>
      <c r="H231" s="138" t="str">
        <f>IF(ISERROR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=TRUE," ",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)</f>
        <v xml:space="preserve"> </v>
      </c>
      <c r="I231" s="139" t="str">
        <f>IF(ISERROR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=TRUE," ",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)</f>
        <v xml:space="preserve"> </v>
      </c>
      <c r="J231" s="139" t="str">
        <f>IF(ISERROR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=TRUE," ",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)</f>
        <v xml:space="preserve"> </v>
      </c>
      <c r="K231" s="139" t="str">
        <f>IF(ISERROR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=TRUE," ",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)</f>
        <v xml:space="preserve"> </v>
      </c>
      <c r="L231" s="140" t="str">
        <f>IF(ISERROR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=TRUE," ",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)</f>
        <v xml:space="preserve"> </v>
      </c>
      <c r="M231" s="140" t="str">
        <f>IF(ISERROR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=TRUE," ",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)</f>
        <v xml:space="preserve"> </v>
      </c>
      <c r="N231" s="141" t="str">
        <f>IF(ISERROR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=TRUE," ",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)</f>
        <v xml:space="preserve"> </v>
      </c>
      <c r="O231" s="140" t="str">
        <f>IF(ISERROR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=TRUE," ",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)</f>
        <v xml:space="preserve"> </v>
      </c>
      <c r="P231" s="140" t="str">
        <f>IF(ISERROR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=TRUE," ",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)</f>
        <v xml:space="preserve"> </v>
      </c>
      <c r="Q231" s="141" t="str">
        <f>IF(ISERROR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=TRUE," ",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)</f>
        <v xml:space="preserve"> </v>
      </c>
      <c r="R231" s="141" t="str">
        <f>IF(ISERROR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=TRUE," ",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)</f>
        <v xml:space="preserve"> </v>
      </c>
      <c r="S231" s="141" t="str">
        <f>IF(ISERROR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=TRUE," ",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)</f>
        <v xml:space="preserve"> </v>
      </c>
    </row>
    <row r="232" spans="1:19" ht="14.1" customHeight="1" x14ac:dyDescent="0.2">
      <c r="A232" s="180" t="s">
        <v>1195</v>
      </c>
      <c r="B232" s="137" t="e">
        <f>IF($U$16=1,(VLOOKUP(A232,$AC$44:$AH$80,2,FALSE)),IF((IF($X$1=1,'X1'!B191,(IF($X$1=2,'X2'!B191,(IF($X$1=3,'X3'!B191,(IF($X$1=4,'X4'!B191,(IF($X$1=5,'X5'!B191,'X6'!B191))))))))))="","",(IF($X$1=1,'X1'!B191,(IF($X$1=2,'X2'!B191,(IF($X$1=3,'X3'!B191,(IF($X$1=4,'X4'!B191,(IF($X$1=5,'X5'!B191,'X6'!B191))))))))))))</f>
        <v>#N/A</v>
      </c>
      <c r="C232" s="137" t="str">
        <f>IF(ISERROR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=TRUE," ",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)</f>
        <v xml:space="preserve"> </v>
      </c>
      <c r="D232" s="137" t="str">
        <f>IF(ISERROR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=TRUE," ",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)</f>
        <v xml:space="preserve"> </v>
      </c>
      <c r="E232" s="138" t="str">
        <f>IF(ISERROR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=TRUE," ",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)</f>
        <v xml:space="preserve"> </v>
      </c>
      <c r="F232" s="138" t="str">
        <f>IF(ISERROR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=TRUE," ",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)</f>
        <v xml:space="preserve"> </v>
      </c>
      <c r="G232" s="138" t="str">
        <f>IF(ISERROR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=TRUE," ",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)</f>
        <v xml:space="preserve"> </v>
      </c>
      <c r="H232" s="138" t="str">
        <f>IF(ISERROR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=TRUE," ",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)</f>
        <v xml:space="preserve"> </v>
      </c>
      <c r="I232" s="139" t="str">
        <f>IF(ISERROR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=TRUE," ",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)</f>
        <v xml:space="preserve"> </v>
      </c>
      <c r="J232" s="139" t="str">
        <f>IF(ISERROR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=TRUE," ",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)</f>
        <v xml:space="preserve"> </v>
      </c>
      <c r="K232" s="139" t="str">
        <f>IF(ISERROR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=TRUE," ",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)</f>
        <v xml:space="preserve"> </v>
      </c>
      <c r="L232" s="140" t="str">
        <f>IF(ISERROR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=TRUE," ",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)</f>
        <v xml:space="preserve"> </v>
      </c>
      <c r="M232" s="140" t="str">
        <f>IF(ISERROR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=TRUE," ",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)</f>
        <v xml:space="preserve"> </v>
      </c>
      <c r="N232" s="141" t="str">
        <f>IF(ISERROR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=TRUE," ",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)</f>
        <v xml:space="preserve"> </v>
      </c>
      <c r="O232" s="140" t="str">
        <f>IF(ISERROR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=TRUE," ",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)</f>
        <v xml:space="preserve"> </v>
      </c>
      <c r="P232" s="140" t="str">
        <f>IF(ISERROR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=TRUE," ",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)</f>
        <v xml:space="preserve"> </v>
      </c>
      <c r="Q232" s="141" t="str">
        <f>IF(ISERROR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=TRUE," ",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)</f>
        <v xml:space="preserve"> </v>
      </c>
      <c r="R232" s="141" t="str">
        <f>IF(ISERROR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=TRUE," ",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)</f>
        <v xml:space="preserve"> </v>
      </c>
      <c r="S232" s="141" t="str">
        <f>IF(ISERROR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=TRUE," ",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)</f>
        <v xml:space="preserve"> </v>
      </c>
    </row>
    <row r="233" spans="1:19" ht="14.1" customHeight="1" x14ac:dyDescent="0.2">
      <c r="A233" s="180" t="s">
        <v>1195</v>
      </c>
      <c r="B233" s="137" t="e">
        <f>IF($U$16=1,(VLOOKUP(A233,$AC$44:$AH$80,2,FALSE)),IF((IF($X$1=1,'X1'!B192,(IF($X$1=2,'X2'!B192,(IF($X$1=3,'X3'!B192,(IF($X$1=4,'X4'!B192,(IF($X$1=5,'X5'!B192,'X6'!B192))))))))))="","",(IF($X$1=1,'X1'!B192,(IF($X$1=2,'X2'!B192,(IF($X$1=3,'X3'!B192,(IF($X$1=4,'X4'!B192,(IF($X$1=5,'X5'!B192,'X6'!B192))))))))))))</f>
        <v>#N/A</v>
      </c>
      <c r="C233" s="137" t="str">
        <f>IF(ISERROR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=TRUE," ",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)</f>
        <v xml:space="preserve"> </v>
      </c>
      <c r="D233" s="137" t="str">
        <f>IF(ISERROR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=TRUE," ",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)</f>
        <v xml:space="preserve"> </v>
      </c>
      <c r="E233" s="138" t="str">
        <f>IF(ISERROR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=TRUE," ",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)</f>
        <v xml:space="preserve"> </v>
      </c>
      <c r="F233" s="138" t="str">
        <f>IF(ISERROR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=TRUE," ",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)</f>
        <v xml:space="preserve"> </v>
      </c>
      <c r="G233" s="138" t="str">
        <f>IF(ISERROR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=TRUE," ",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)</f>
        <v xml:space="preserve"> </v>
      </c>
      <c r="H233" s="138" t="str">
        <f>IF(ISERROR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=TRUE," ",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)</f>
        <v xml:space="preserve"> </v>
      </c>
      <c r="I233" s="139" t="str">
        <f>IF(ISERROR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=TRUE," ",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)</f>
        <v xml:space="preserve"> </v>
      </c>
      <c r="J233" s="139" t="str">
        <f>IF(ISERROR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=TRUE," ",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)</f>
        <v xml:space="preserve"> </v>
      </c>
      <c r="K233" s="139" t="str">
        <f>IF(ISERROR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=TRUE," ",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)</f>
        <v xml:space="preserve"> </v>
      </c>
      <c r="L233" s="140" t="str">
        <f>IF(ISERROR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=TRUE," ",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)</f>
        <v xml:space="preserve"> </v>
      </c>
      <c r="M233" s="140" t="str">
        <f>IF(ISERROR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=TRUE," ",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)</f>
        <v xml:space="preserve"> </v>
      </c>
      <c r="N233" s="141" t="str">
        <f>IF(ISERROR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=TRUE," ",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)</f>
        <v xml:space="preserve"> </v>
      </c>
      <c r="O233" s="140" t="str">
        <f>IF(ISERROR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=TRUE," ",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)</f>
        <v xml:space="preserve"> </v>
      </c>
      <c r="P233" s="140" t="str">
        <f>IF(ISERROR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=TRUE," ",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)</f>
        <v xml:space="preserve"> </v>
      </c>
      <c r="Q233" s="141" t="str">
        <f>IF(ISERROR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=TRUE," ",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)</f>
        <v xml:space="preserve"> </v>
      </c>
      <c r="R233" s="141" t="str">
        <f>IF(ISERROR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=TRUE," ",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)</f>
        <v xml:space="preserve"> </v>
      </c>
      <c r="S233" s="141" t="str">
        <f>IF(ISERROR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=TRUE," ",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)</f>
        <v xml:space="preserve"> </v>
      </c>
    </row>
    <row r="234" spans="1:19" ht="14.1" customHeight="1" x14ac:dyDescent="0.2">
      <c r="A234" s="180" t="s">
        <v>1195</v>
      </c>
      <c r="B234" s="137" t="e">
        <f>IF($U$16=1,(VLOOKUP(A234,$AC$44:$AH$80,2,FALSE)),IF((IF($X$1=1,'X1'!B193,(IF($X$1=2,'X2'!B193,(IF($X$1=3,'X3'!B193,(IF($X$1=4,'X4'!B193,(IF($X$1=5,'X5'!B193,'X6'!B193))))))))))="","",(IF($X$1=1,'X1'!B193,(IF($X$1=2,'X2'!B193,(IF($X$1=3,'X3'!B193,(IF($X$1=4,'X4'!B193,(IF($X$1=5,'X5'!B193,'X6'!B193))))))))))))</f>
        <v>#N/A</v>
      </c>
      <c r="C234" s="137" t="str">
        <f>IF(ISERROR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=TRUE," ",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)</f>
        <v xml:space="preserve"> </v>
      </c>
      <c r="D234" s="137" t="str">
        <f>IF(ISERROR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=TRUE," ",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)</f>
        <v xml:space="preserve"> </v>
      </c>
      <c r="E234" s="138" t="str">
        <f>IF(ISERROR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=TRUE," ",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)</f>
        <v xml:space="preserve"> </v>
      </c>
      <c r="F234" s="138" t="str">
        <f>IF(ISERROR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=TRUE," ",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)</f>
        <v xml:space="preserve"> </v>
      </c>
      <c r="G234" s="138" t="str">
        <f>IF(ISERROR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=TRUE," ",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)</f>
        <v xml:space="preserve"> </v>
      </c>
      <c r="H234" s="138" t="str">
        <f>IF(ISERROR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=TRUE," ",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)</f>
        <v xml:space="preserve"> </v>
      </c>
      <c r="I234" s="139" t="str">
        <f>IF(ISERROR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=TRUE," ",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)</f>
        <v xml:space="preserve"> </v>
      </c>
      <c r="J234" s="139" t="str">
        <f>IF(ISERROR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=TRUE," ",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)</f>
        <v xml:space="preserve"> </v>
      </c>
      <c r="K234" s="139" t="str">
        <f>IF(ISERROR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=TRUE," ",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)</f>
        <v xml:space="preserve"> </v>
      </c>
      <c r="L234" s="140" t="str">
        <f>IF(ISERROR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=TRUE," ",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)</f>
        <v xml:space="preserve"> </v>
      </c>
      <c r="M234" s="140" t="str">
        <f>IF(ISERROR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=TRUE," ",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)</f>
        <v xml:space="preserve"> </v>
      </c>
      <c r="N234" s="141" t="str">
        <f>IF(ISERROR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=TRUE," ",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)</f>
        <v xml:space="preserve"> </v>
      </c>
      <c r="O234" s="140" t="str">
        <f>IF(ISERROR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=TRUE," ",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)</f>
        <v xml:space="preserve"> </v>
      </c>
      <c r="P234" s="140" t="str">
        <f>IF(ISERROR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=TRUE," ",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)</f>
        <v xml:space="preserve"> </v>
      </c>
      <c r="Q234" s="141" t="str">
        <f>IF(ISERROR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=TRUE," ",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)</f>
        <v xml:space="preserve"> </v>
      </c>
      <c r="R234" s="141" t="str">
        <f>IF(ISERROR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=TRUE," ",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)</f>
        <v xml:space="preserve"> </v>
      </c>
      <c r="S234" s="141" t="str">
        <f>IF(ISERROR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=TRUE," ",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)</f>
        <v xml:space="preserve"> </v>
      </c>
    </row>
    <row r="235" spans="1:19" ht="14.1" customHeight="1" x14ac:dyDescent="0.2">
      <c r="A235" s="180" t="s">
        <v>1195</v>
      </c>
      <c r="B235" s="137" t="e">
        <f>IF($U$16=1,(VLOOKUP(A235,$AC$44:$AH$80,2,FALSE)),IF((IF($X$1=1,'X1'!B194,(IF($X$1=2,'X2'!B194,(IF($X$1=3,'X3'!B194,(IF($X$1=4,'X4'!B194,(IF($X$1=5,'X5'!B194,'X6'!B194))))))))))="","",(IF($X$1=1,'X1'!B194,(IF($X$1=2,'X2'!B194,(IF($X$1=3,'X3'!B194,(IF($X$1=4,'X4'!B194,(IF($X$1=5,'X5'!B194,'X6'!B194))))))))))))</f>
        <v>#N/A</v>
      </c>
      <c r="C235" s="137" t="str">
        <f>IF(ISERROR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=TRUE," ",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)</f>
        <v xml:space="preserve"> </v>
      </c>
      <c r="D235" s="137" t="str">
        <f>IF(ISERROR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=TRUE," ",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)</f>
        <v xml:space="preserve"> </v>
      </c>
      <c r="E235" s="138" t="str">
        <f>IF(ISERROR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=TRUE," ",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)</f>
        <v xml:space="preserve"> </v>
      </c>
      <c r="F235" s="138" t="str">
        <f>IF(ISERROR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=TRUE," ",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)</f>
        <v xml:space="preserve"> </v>
      </c>
      <c r="G235" s="138" t="str">
        <f>IF(ISERROR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=TRUE," ",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)</f>
        <v xml:space="preserve"> </v>
      </c>
      <c r="H235" s="138" t="str">
        <f>IF(ISERROR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=TRUE," ",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)</f>
        <v xml:space="preserve"> </v>
      </c>
      <c r="I235" s="139" t="str">
        <f>IF(ISERROR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=TRUE," ",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)</f>
        <v xml:space="preserve"> </v>
      </c>
      <c r="J235" s="139" t="str">
        <f>IF(ISERROR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=TRUE," ",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)</f>
        <v xml:space="preserve"> </v>
      </c>
      <c r="K235" s="139" t="str">
        <f>IF(ISERROR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=TRUE," ",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)</f>
        <v xml:space="preserve"> </v>
      </c>
      <c r="L235" s="140" t="str">
        <f>IF(ISERROR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=TRUE," ",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)</f>
        <v xml:space="preserve"> </v>
      </c>
      <c r="M235" s="140" t="str">
        <f>IF(ISERROR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=TRUE," ",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)</f>
        <v xml:space="preserve"> </v>
      </c>
      <c r="N235" s="141" t="str">
        <f>IF(ISERROR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=TRUE," ",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)</f>
        <v xml:space="preserve"> </v>
      </c>
      <c r="O235" s="140" t="str">
        <f>IF(ISERROR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=TRUE," ",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)</f>
        <v xml:space="preserve"> </v>
      </c>
      <c r="P235" s="140" t="str">
        <f>IF(ISERROR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=TRUE," ",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)</f>
        <v xml:space="preserve"> </v>
      </c>
      <c r="Q235" s="141" t="str">
        <f>IF(ISERROR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=TRUE," ",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)</f>
        <v xml:space="preserve"> </v>
      </c>
      <c r="R235" s="141" t="str">
        <f>IF(ISERROR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=TRUE," ",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)</f>
        <v xml:space="preserve"> </v>
      </c>
      <c r="S235" s="141" t="str">
        <f>IF(ISERROR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=TRUE," ",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)</f>
        <v xml:space="preserve"> </v>
      </c>
    </row>
    <row r="236" spans="1:19" ht="14.1" customHeight="1" x14ac:dyDescent="0.2">
      <c r="A236" s="180" t="s">
        <v>1195</v>
      </c>
      <c r="B236" s="137" t="e">
        <f>IF($U$16=1,(VLOOKUP(A236,$AC$44:$AH$80,2,FALSE)),IF((IF($X$1=1,'X1'!B195,(IF($X$1=2,'X2'!B195,(IF($X$1=3,'X3'!B195,(IF($X$1=4,'X4'!B195,(IF($X$1=5,'X5'!B195,'X6'!B195))))))))))="","",(IF($X$1=1,'X1'!B195,(IF($X$1=2,'X2'!B195,(IF($X$1=3,'X3'!B195,(IF($X$1=4,'X4'!B195,(IF($X$1=5,'X5'!B195,'X6'!B195))))))))))))</f>
        <v>#N/A</v>
      </c>
      <c r="C236" s="137" t="str">
        <f>IF(ISERROR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=TRUE," ",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)</f>
        <v xml:space="preserve"> </v>
      </c>
      <c r="D236" s="137" t="str">
        <f>IF(ISERROR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=TRUE," ",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)</f>
        <v xml:space="preserve"> </v>
      </c>
      <c r="E236" s="138" t="str">
        <f>IF(ISERROR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=TRUE," ",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)</f>
        <v xml:space="preserve"> </v>
      </c>
      <c r="F236" s="138" t="str">
        <f>IF(ISERROR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=TRUE," ",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)</f>
        <v xml:space="preserve"> </v>
      </c>
      <c r="G236" s="138" t="str">
        <f>IF(ISERROR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=TRUE," ",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)</f>
        <v xml:space="preserve"> </v>
      </c>
      <c r="H236" s="138" t="str">
        <f>IF(ISERROR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=TRUE," ",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)</f>
        <v xml:space="preserve"> </v>
      </c>
      <c r="I236" s="139" t="str">
        <f>IF(ISERROR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=TRUE," ",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)</f>
        <v xml:space="preserve"> </v>
      </c>
      <c r="J236" s="139" t="str">
        <f>IF(ISERROR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=TRUE," ",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)</f>
        <v xml:space="preserve"> </v>
      </c>
      <c r="K236" s="139" t="str">
        <f>IF(ISERROR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=TRUE," ",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)</f>
        <v xml:space="preserve"> </v>
      </c>
      <c r="L236" s="140" t="str">
        <f>IF(ISERROR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=TRUE," ",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)</f>
        <v xml:space="preserve"> </v>
      </c>
      <c r="M236" s="140" t="str">
        <f>IF(ISERROR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=TRUE," ",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)</f>
        <v xml:space="preserve"> </v>
      </c>
      <c r="N236" s="141" t="str">
        <f>IF(ISERROR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=TRUE," ",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)</f>
        <v xml:space="preserve"> </v>
      </c>
      <c r="O236" s="140" t="str">
        <f>IF(ISERROR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=TRUE," ",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)</f>
        <v xml:space="preserve"> </v>
      </c>
      <c r="P236" s="140" t="str">
        <f>IF(ISERROR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=TRUE," ",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)</f>
        <v xml:space="preserve"> </v>
      </c>
      <c r="Q236" s="141" t="str">
        <f>IF(ISERROR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=TRUE," ",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)</f>
        <v xml:space="preserve"> </v>
      </c>
      <c r="R236" s="141" t="str">
        <f>IF(ISERROR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=TRUE," ",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)</f>
        <v xml:space="preserve"> </v>
      </c>
      <c r="S236" s="141" t="str">
        <f>IF(ISERROR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=TRUE," ",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)</f>
        <v xml:space="preserve"> </v>
      </c>
    </row>
    <row r="237" spans="1:19" ht="14.1" customHeight="1" x14ac:dyDescent="0.2">
      <c r="A237" s="180" t="s">
        <v>1195</v>
      </c>
      <c r="B237" s="137" t="e">
        <f>IF($U$16=1,(VLOOKUP(A237,$AC$44:$AH$80,2,FALSE)),IF((IF($X$1=1,'X1'!B196,(IF($X$1=2,'X2'!B196,(IF($X$1=3,'X3'!B196,(IF($X$1=4,'X4'!B196,(IF($X$1=5,'X5'!B196,'X6'!B196))))))))))="","",(IF($X$1=1,'X1'!B196,(IF($X$1=2,'X2'!B196,(IF($X$1=3,'X3'!B196,(IF($X$1=4,'X4'!B196,(IF($X$1=5,'X5'!B196,'X6'!B196))))))))))))</f>
        <v>#N/A</v>
      </c>
      <c r="C237" s="137" t="str">
        <f>IF(ISERROR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=TRUE," ",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)</f>
        <v xml:space="preserve"> </v>
      </c>
      <c r="D237" s="137" t="str">
        <f>IF(ISERROR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=TRUE," ",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)</f>
        <v xml:space="preserve"> </v>
      </c>
      <c r="E237" s="138" t="str">
        <f>IF(ISERROR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=TRUE," ",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)</f>
        <v xml:space="preserve"> </v>
      </c>
      <c r="F237" s="138" t="str">
        <f>IF(ISERROR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=TRUE," ",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)</f>
        <v xml:space="preserve"> </v>
      </c>
      <c r="G237" s="138" t="str">
        <f>IF(ISERROR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=TRUE," ",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)</f>
        <v xml:space="preserve"> </v>
      </c>
      <c r="H237" s="138" t="str">
        <f>IF(ISERROR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=TRUE," ",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)</f>
        <v xml:space="preserve"> </v>
      </c>
      <c r="I237" s="139" t="str">
        <f>IF(ISERROR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=TRUE," ",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)</f>
        <v xml:space="preserve"> </v>
      </c>
      <c r="J237" s="139" t="str">
        <f>IF(ISERROR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=TRUE," ",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)</f>
        <v xml:space="preserve"> </v>
      </c>
      <c r="K237" s="139" t="str">
        <f>IF(ISERROR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=TRUE," ",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)</f>
        <v xml:space="preserve"> </v>
      </c>
      <c r="L237" s="140" t="str">
        <f>IF(ISERROR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=TRUE," ",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)</f>
        <v xml:space="preserve"> </v>
      </c>
      <c r="M237" s="140" t="str">
        <f>IF(ISERROR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=TRUE," ",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)</f>
        <v xml:space="preserve"> </v>
      </c>
      <c r="N237" s="141" t="str">
        <f>IF(ISERROR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=TRUE," ",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)</f>
        <v xml:space="preserve"> </v>
      </c>
      <c r="O237" s="140" t="str">
        <f>IF(ISERROR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=TRUE," ",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)</f>
        <v xml:space="preserve"> </v>
      </c>
      <c r="P237" s="140" t="str">
        <f>IF(ISERROR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=TRUE," ",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)</f>
        <v xml:space="preserve"> </v>
      </c>
      <c r="Q237" s="141" t="str">
        <f>IF(ISERROR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=TRUE," ",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)</f>
        <v xml:space="preserve"> </v>
      </c>
      <c r="R237" s="141" t="str">
        <f>IF(ISERROR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=TRUE," ",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)</f>
        <v xml:space="preserve"> </v>
      </c>
      <c r="S237" s="141" t="str">
        <f>IF(ISERROR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=TRUE," ",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)</f>
        <v xml:space="preserve"> </v>
      </c>
    </row>
    <row r="238" spans="1:19" ht="14.1" customHeight="1" x14ac:dyDescent="0.2">
      <c r="A238" s="180" t="s">
        <v>1195</v>
      </c>
      <c r="B238" s="137" t="e">
        <f>IF($U$16=1,(VLOOKUP(A238,$AC$44:$AH$80,2,FALSE)),IF((IF($X$1=1,'X1'!B197,(IF($X$1=2,'X2'!B197,(IF($X$1=3,'X3'!B197,(IF($X$1=4,'X4'!B197,(IF($X$1=5,'X5'!B197,'X6'!B197))))))))))="","",(IF($X$1=1,'X1'!B197,(IF($X$1=2,'X2'!B197,(IF($X$1=3,'X3'!B197,(IF($X$1=4,'X4'!B197,(IF($X$1=5,'X5'!B197,'X6'!B197))))))))))))</f>
        <v>#N/A</v>
      </c>
      <c r="C238" s="137" t="str">
        <f>IF(ISERROR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=TRUE," ",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)</f>
        <v xml:space="preserve"> </v>
      </c>
      <c r="D238" s="137" t="str">
        <f>IF(ISERROR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=TRUE," ",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)</f>
        <v xml:space="preserve"> </v>
      </c>
      <c r="E238" s="138" t="str">
        <f>IF(ISERROR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=TRUE," ",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)</f>
        <v xml:space="preserve"> </v>
      </c>
      <c r="F238" s="138" t="str">
        <f>IF(ISERROR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=TRUE," ",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)</f>
        <v xml:space="preserve"> </v>
      </c>
      <c r="G238" s="138" t="str">
        <f>IF(ISERROR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=TRUE," ",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)</f>
        <v xml:space="preserve"> </v>
      </c>
      <c r="H238" s="138" t="str">
        <f>IF(ISERROR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=TRUE," ",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)</f>
        <v xml:space="preserve"> </v>
      </c>
      <c r="I238" s="139" t="str">
        <f>IF(ISERROR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=TRUE," ",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)</f>
        <v xml:space="preserve"> </v>
      </c>
      <c r="J238" s="139" t="str">
        <f>IF(ISERROR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=TRUE," ",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)</f>
        <v xml:space="preserve"> </v>
      </c>
      <c r="K238" s="139" t="str">
        <f>IF(ISERROR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=TRUE," ",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)</f>
        <v xml:space="preserve"> </v>
      </c>
      <c r="L238" s="140" t="str">
        <f>IF(ISERROR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=TRUE," ",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)</f>
        <v xml:space="preserve"> </v>
      </c>
      <c r="M238" s="140" t="str">
        <f>IF(ISERROR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=TRUE," ",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)</f>
        <v xml:space="preserve"> </v>
      </c>
      <c r="N238" s="141" t="str">
        <f>IF(ISERROR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=TRUE," ",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)</f>
        <v xml:space="preserve"> </v>
      </c>
      <c r="O238" s="140" t="str">
        <f>IF(ISERROR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=TRUE," ",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)</f>
        <v xml:space="preserve"> </v>
      </c>
      <c r="P238" s="140" t="str">
        <f>IF(ISERROR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=TRUE," ",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)</f>
        <v xml:space="preserve"> </v>
      </c>
      <c r="Q238" s="141" t="str">
        <f>IF(ISERROR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=TRUE," ",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)</f>
        <v xml:space="preserve"> </v>
      </c>
      <c r="R238" s="141" t="str">
        <f>IF(ISERROR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=TRUE," ",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)</f>
        <v xml:space="preserve"> </v>
      </c>
      <c r="S238" s="141" t="str">
        <f>IF(ISERROR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=TRUE," ",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)</f>
        <v xml:space="preserve"> </v>
      </c>
    </row>
    <row r="239" spans="1:19" ht="14.1" customHeight="1" x14ac:dyDescent="0.2">
      <c r="A239" s="180" t="s">
        <v>1195</v>
      </c>
      <c r="B239" s="137" t="e">
        <f>IF($U$16=1,(VLOOKUP(A239,$AC$44:$AH$80,2,FALSE)),IF((IF($X$1=1,'X1'!B198,(IF($X$1=2,'X2'!B198,(IF($X$1=3,'X3'!B198,(IF($X$1=4,'X4'!B198,(IF($X$1=5,'X5'!B198,'X6'!B198))))))))))="","",(IF($X$1=1,'X1'!B198,(IF($X$1=2,'X2'!B198,(IF($X$1=3,'X3'!B198,(IF($X$1=4,'X4'!B198,(IF($X$1=5,'X5'!B198,'X6'!B198))))))))))))</f>
        <v>#N/A</v>
      </c>
      <c r="C239" s="137" t="str">
        <f>IF(ISERROR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=TRUE," ",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)</f>
        <v xml:space="preserve"> </v>
      </c>
      <c r="D239" s="137" t="str">
        <f>IF(ISERROR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=TRUE," ",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)</f>
        <v xml:space="preserve"> </v>
      </c>
      <c r="E239" s="138" t="str">
        <f>IF(ISERROR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=TRUE," ",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)</f>
        <v xml:space="preserve"> </v>
      </c>
      <c r="F239" s="138" t="str">
        <f>IF(ISERROR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=TRUE," ",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)</f>
        <v xml:space="preserve"> </v>
      </c>
      <c r="G239" s="138" t="str">
        <f>IF(ISERROR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=TRUE," ",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)</f>
        <v xml:space="preserve"> </v>
      </c>
      <c r="H239" s="138" t="str">
        <f>IF(ISERROR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=TRUE," ",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)</f>
        <v xml:space="preserve"> </v>
      </c>
      <c r="I239" s="139" t="str">
        <f>IF(ISERROR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=TRUE," ",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)</f>
        <v xml:space="preserve"> </v>
      </c>
      <c r="J239" s="139" t="str">
        <f>IF(ISERROR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=TRUE," ",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)</f>
        <v xml:space="preserve"> </v>
      </c>
      <c r="K239" s="139" t="str">
        <f>IF(ISERROR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=TRUE," ",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)</f>
        <v xml:space="preserve"> </v>
      </c>
      <c r="L239" s="140" t="str">
        <f>IF(ISERROR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=TRUE," ",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)</f>
        <v xml:space="preserve"> </v>
      </c>
      <c r="M239" s="140" t="str">
        <f>IF(ISERROR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=TRUE," ",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)</f>
        <v xml:space="preserve"> </v>
      </c>
      <c r="N239" s="141" t="str">
        <f>IF(ISERROR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=TRUE," ",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)</f>
        <v xml:space="preserve"> </v>
      </c>
      <c r="O239" s="140" t="str">
        <f>IF(ISERROR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=TRUE," ",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)</f>
        <v xml:space="preserve"> </v>
      </c>
      <c r="P239" s="140" t="str">
        <f>IF(ISERROR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=TRUE," ",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)</f>
        <v xml:space="preserve"> </v>
      </c>
      <c r="Q239" s="141" t="str">
        <f>IF(ISERROR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=TRUE," ",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)</f>
        <v xml:space="preserve"> </v>
      </c>
      <c r="R239" s="141" t="str">
        <f>IF(ISERROR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=TRUE," ",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)</f>
        <v xml:space="preserve"> </v>
      </c>
      <c r="S239" s="141" t="str">
        <f>IF(ISERROR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=TRUE," ",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)</f>
        <v xml:space="preserve"> </v>
      </c>
    </row>
    <row r="240" spans="1:19" ht="14.1" customHeight="1" x14ac:dyDescent="0.2">
      <c r="A240" s="180" t="s">
        <v>1195</v>
      </c>
      <c r="B240" s="137" t="e">
        <f>IF($U$16=1,(VLOOKUP(A240,$AC$44:$AH$80,2,FALSE)),IF((IF($X$1=1,'X1'!B199,(IF($X$1=2,'X2'!B199,(IF($X$1=3,'X3'!B199,(IF($X$1=4,'X4'!B199,(IF($X$1=5,'X5'!B199,'X6'!B199))))))))))="","",(IF($X$1=1,'X1'!B199,(IF($X$1=2,'X2'!B199,(IF($X$1=3,'X3'!B199,(IF($X$1=4,'X4'!B199,(IF($X$1=5,'X5'!B199,'X6'!B199))))))))))))</f>
        <v>#N/A</v>
      </c>
      <c r="C240" s="137" t="str">
        <f>IF(ISERROR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=TRUE," ",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)</f>
        <v xml:space="preserve"> </v>
      </c>
      <c r="D240" s="137" t="str">
        <f>IF(ISERROR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=TRUE," ",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)</f>
        <v xml:space="preserve"> </v>
      </c>
      <c r="E240" s="138" t="str">
        <f>IF(ISERROR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=TRUE," ",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)</f>
        <v xml:space="preserve"> </v>
      </c>
      <c r="F240" s="138" t="str">
        <f>IF(ISERROR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=TRUE," ",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)</f>
        <v xml:space="preserve"> </v>
      </c>
      <c r="G240" s="138" t="str">
        <f>IF(ISERROR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=TRUE," ",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)</f>
        <v xml:space="preserve"> </v>
      </c>
      <c r="H240" s="138" t="str">
        <f>IF(ISERROR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=TRUE," ",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)</f>
        <v xml:space="preserve"> </v>
      </c>
      <c r="I240" s="139" t="str">
        <f>IF(ISERROR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=TRUE," ",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)</f>
        <v xml:space="preserve"> </v>
      </c>
      <c r="J240" s="139" t="str">
        <f>IF(ISERROR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=TRUE," ",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)</f>
        <v xml:space="preserve"> </v>
      </c>
      <c r="K240" s="139" t="str">
        <f>IF(ISERROR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=TRUE," ",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)</f>
        <v xml:space="preserve"> </v>
      </c>
      <c r="L240" s="140" t="str">
        <f>IF(ISERROR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=TRUE," ",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)</f>
        <v xml:space="preserve"> </v>
      </c>
      <c r="M240" s="140" t="str">
        <f>IF(ISERROR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=TRUE," ",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)</f>
        <v xml:space="preserve"> </v>
      </c>
      <c r="N240" s="141" t="str">
        <f>IF(ISERROR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=TRUE," ",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)</f>
        <v xml:space="preserve"> </v>
      </c>
      <c r="O240" s="140" t="str">
        <f>IF(ISERROR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=TRUE," ",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)</f>
        <v xml:space="preserve"> </v>
      </c>
      <c r="P240" s="140" t="str">
        <f>IF(ISERROR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=TRUE," ",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)</f>
        <v xml:space="preserve"> </v>
      </c>
      <c r="Q240" s="141" t="str">
        <f>IF(ISERROR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=TRUE," ",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)</f>
        <v xml:space="preserve"> </v>
      </c>
      <c r="R240" s="141" t="str">
        <f>IF(ISERROR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=TRUE," ",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)</f>
        <v xml:space="preserve"> </v>
      </c>
      <c r="S240" s="141" t="str">
        <f>IF(ISERROR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=TRUE," ",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)</f>
        <v xml:space="preserve"> </v>
      </c>
    </row>
    <row r="241" spans="1:19" ht="14.1" customHeight="1" x14ac:dyDescent="0.2">
      <c r="A241" s="180" t="s">
        <v>1195</v>
      </c>
      <c r="B241" s="137" t="e">
        <f>IF($U$16=1,(VLOOKUP(A241,$AC$44:$AH$80,2,FALSE)),IF((IF($X$1=1,'X1'!B200,(IF($X$1=2,'X2'!B200,(IF($X$1=3,'X3'!B200,(IF($X$1=4,'X4'!B200,(IF($X$1=5,'X5'!B200,'X6'!B200))))))))))="","",(IF($X$1=1,'X1'!B200,(IF($X$1=2,'X2'!B200,(IF($X$1=3,'X3'!B200,(IF($X$1=4,'X4'!B200,(IF($X$1=5,'X5'!B200,'X6'!B200))))))))))))</f>
        <v>#N/A</v>
      </c>
      <c r="C241" s="137" t="str">
        <f>IF(ISERROR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=TRUE," ",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)</f>
        <v xml:space="preserve"> </v>
      </c>
      <c r="D241" s="137" t="str">
        <f>IF(ISERROR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=TRUE," ",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)</f>
        <v xml:space="preserve"> </v>
      </c>
      <c r="E241" s="138" t="str">
        <f>IF(ISERROR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=TRUE," ",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)</f>
        <v xml:space="preserve"> </v>
      </c>
      <c r="F241" s="138" t="str">
        <f>IF(ISERROR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=TRUE," ",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)</f>
        <v xml:space="preserve"> </v>
      </c>
      <c r="G241" s="138" t="str">
        <f>IF(ISERROR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=TRUE," ",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)</f>
        <v xml:space="preserve"> </v>
      </c>
      <c r="H241" s="138" t="str">
        <f>IF(ISERROR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=TRUE," ",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)</f>
        <v xml:space="preserve"> </v>
      </c>
      <c r="I241" s="139" t="str">
        <f>IF(ISERROR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=TRUE," ",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)</f>
        <v xml:space="preserve"> </v>
      </c>
      <c r="J241" s="139" t="str">
        <f>IF(ISERROR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=TRUE," ",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)</f>
        <v xml:space="preserve"> </v>
      </c>
      <c r="K241" s="139" t="str">
        <f>IF(ISERROR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=TRUE," ",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)</f>
        <v xml:space="preserve"> </v>
      </c>
      <c r="L241" s="140" t="str">
        <f>IF(ISERROR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=TRUE," ",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)</f>
        <v xml:space="preserve"> </v>
      </c>
      <c r="M241" s="140" t="str">
        <f>IF(ISERROR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=TRUE," ",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)</f>
        <v xml:space="preserve"> </v>
      </c>
      <c r="N241" s="141" t="str">
        <f>IF(ISERROR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=TRUE," ",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)</f>
        <v xml:space="preserve"> </v>
      </c>
      <c r="O241" s="140" t="str">
        <f>IF(ISERROR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=TRUE," ",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)</f>
        <v xml:space="preserve"> </v>
      </c>
      <c r="P241" s="140" t="str">
        <f>IF(ISERROR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=TRUE," ",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)</f>
        <v xml:space="preserve"> </v>
      </c>
      <c r="Q241" s="141" t="str">
        <f>IF(ISERROR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=TRUE," ",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)</f>
        <v xml:space="preserve"> </v>
      </c>
      <c r="R241" s="141" t="str">
        <f>IF(ISERROR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=TRUE," ",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)</f>
        <v xml:space="preserve"> </v>
      </c>
      <c r="S241" s="141" t="str">
        <f>IF(ISERROR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=TRUE," ",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)</f>
        <v xml:space="preserve"> </v>
      </c>
    </row>
    <row r="242" spans="1:19" ht="14.1" customHeight="1" x14ac:dyDescent="0.2">
      <c r="A242" s="180" t="s">
        <v>1195</v>
      </c>
      <c r="B242" s="137" t="e">
        <f>IF($U$16=1,(VLOOKUP(A242,$AC$44:$AH$80,2,FALSE)),IF((IF($X$1=1,'X1'!B201,(IF($X$1=2,'X2'!B201,(IF($X$1=3,'X3'!B201,(IF($X$1=4,'X4'!B201,(IF($X$1=5,'X5'!B201,'X6'!B201))))))))))="","",(IF($X$1=1,'X1'!B201,(IF($X$1=2,'X2'!B201,(IF($X$1=3,'X3'!B201,(IF($X$1=4,'X4'!B201,(IF($X$1=5,'X5'!B201,'X6'!B201))))))))))))</f>
        <v>#N/A</v>
      </c>
      <c r="C242" s="137" t="str">
        <f>IF(ISERROR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=TRUE," ",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)</f>
        <v xml:space="preserve"> </v>
      </c>
      <c r="D242" s="137" t="str">
        <f>IF(ISERROR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=TRUE," ",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)</f>
        <v xml:space="preserve"> </v>
      </c>
      <c r="E242" s="138" t="str">
        <f>IF(ISERROR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=TRUE," ",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)</f>
        <v xml:space="preserve"> </v>
      </c>
      <c r="F242" s="138" t="str">
        <f>IF(ISERROR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=TRUE," ",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)</f>
        <v xml:space="preserve"> </v>
      </c>
      <c r="G242" s="138" t="str">
        <f>IF(ISERROR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=TRUE," ",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)</f>
        <v xml:space="preserve"> </v>
      </c>
      <c r="H242" s="138" t="str">
        <f>IF(ISERROR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=TRUE," ",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)</f>
        <v xml:space="preserve"> </v>
      </c>
      <c r="I242" s="139" t="str">
        <f>IF(ISERROR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=TRUE," ",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)</f>
        <v xml:space="preserve"> </v>
      </c>
      <c r="J242" s="139" t="str">
        <f>IF(ISERROR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=TRUE," ",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)</f>
        <v xml:space="preserve"> </v>
      </c>
      <c r="K242" s="139" t="str">
        <f>IF(ISERROR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=TRUE," ",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)</f>
        <v xml:space="preserve"> </v>
      </c>
      <c r="L242" s="140" t="str">
        <f>IF(ISERROR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=TRUE," ",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)</f>
        <v xml:space="preserve"> </v>
      </c>
      <c r="M242" s="140" t="str">
        <f>IF(ISERROR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=TRUE," ",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)</f>
        <v xml:space="preserve"> </v>
      </c>
      <c r="N242" s="141" t="str">
        <f>IF(ISERROR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=TRUE," ",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)</f>
        <v xml:space="preserve"> </v>
      </c>
      <c r="O242" s="140" t="str">
        <f>IF(ISERROR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=TRUE," ",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)</f>
        <v xml:space="preserve"> </v>
      </c>
      <c r="P242" s="140" t="str">
        <f>IF(ISERROR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=TRUE," ",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)</f>
        <v xml:space="preserve"> </v>
      </c>
      <c r="Q242" s="141" t="str">
        <f>IF(ISERROR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=TRUE," ",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)</f>
        <v xml:space="preserve"> </v>
      </c>
      <c r="R242" s="141" t="str">
        <f>IF(ISERROR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=TRUE," ",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)</f>
        <v xml:space="preserve"> </v>
      </c>
      <c r="S242" s="141" t="str">
        <f>IF(ISERROR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=TRUE," ",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)</f>
        <v xml:space="preserve"> </v>
      </c>
    </row>
    <row r="243" spans="1:19" ht="14.1" customHeight="1" x14ac:dyDescent="0.2">
      <c r="A243" s="180" t="s">
        <v>1195</v>
      </c>
      <c r="B243" s="137" t="e">
        <f>IF($U$16=1,(VLOOKUP(A243,$AC$44:$AH$80,2,FALSE)),IF((IF($X$1=1,'X1'!B202,(IF($X$1=2,'X2'!B202,(IF($X$1=3,'X3'!B202,(IF($X$1=4,'X4'!B202,(IF($X$1=5,'X5'!B202,'X6'!B202))))))))))="","",(IF($X$1=1,'X1'!B202,(IF($X$1=2,'X2'!B202,(IF($X$1=3,'X3'!B202,(IF($X$1=4,'X4'!B202,(IF($X$1=5,'X5'!B202,'X6'!B202))))))))))))</f>
        <v>#N/A</v>
      </c>
      <c r="C243" s="137" t="str">
        <f>IF(ISERROR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=TRUE," ",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)</f>
        <v xml:space="preserve"> </v>
      </c>
      <c r="D243" s="137" t="str">
        <f>IF(ISERROR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=TRUE," ",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)</f>
        <v xml:space="preserve"> </v>
      </c>
      <c r="E243" s="138" t="str">
        <f>IF(ISERROR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=TRUE," ",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)</f>
        <v xml:space="preserve"> </v>
      </c>
      <c r="F243" s="138" t="str">
        <f>IF(ISERROR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=TRUE," ",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)</f>
        <v xml:space="preserve"> </v>
      </c>
      <c r="G243" s="138" t="str">
        <f>IF(ISERROR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=TRUE," ",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)</f>
        <v xml:space="preserve"> </v>
      </c>
      <c r="H243" s="138" t="str">
        <f>IF(ISERROR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=TRUE," ",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)</f>
        <v xml:space="preserve"> </v>
      </c>
      <c r="I243" s="139" t="str">
        <f>IF(ISERROR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=TRUE," ",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)</f>
        <v xml:space="preserve"> </v>
      </c>
      <c r="J243" s="139" t="str">
        <f>IF(ISERROR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=TRUE," ",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)</f>
        <v xml:space="preserve"> </v>
      </c>
      <c r="K243" s="139" t="str">
        <f>IF(ISERROR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=TRUE," ",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)</f>
        <v xml:space="preserve"> </v>
      </c>
      <c r="L243" s="140" t="str">
        <f>IF(ISERROR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=TRUE," ",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)</f>
        <v xml:space="preserve"> </v>
      </c>
      <c r="M243" s="140" t="str">
        <f>IF(ISERROR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=TRUE," ",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)</f>
        <v xml:space="preserve"> </v>
      </c>
      <c r="N243" s="141" t="str">
        <f>IF(ISERROR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=TRUE," ",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)</f>
        <v xml:space="preserve"> </v>
      </c>
      <c r="O243" s="140" t="str">
        <f>IF(ISERROR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=TRUE," ",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)</f>
        <v xml:space="preserve"> </v>
      </c>
      <c r="P243" s="140" t="str">
        <f>IF(ISERROR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=TRUE," ",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)</f>
        <v xml:space="preserve"> </v>
      </c>
      <c r="Q243" s="141" t="str">
        <f>IF(ISERROR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=TRUE," ",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)</f>
        <v xml:space="preserve"> </v>
      </c>
      <c r="R243" s="141" t="str">
        <f>IF(ISERROR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=TRUE," ",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)</f>
        <v xml:space="preserve"> </v>
      </c>
      <c r="S243" s="141" t="str">
        <f>IF(ISERROR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=TRUE," ",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)</f>
        <v xml:space="preserve"> </v>
      </c>
    </row>
    <row r="244" spans="1:19" ht="14.1" customHeight="1" x14ac:dyDescent="0.2">
      <c r="A244" s="180" t="s">
        <v>1195</v>
      </c>
      <c r="B244" s="137" t="e">
        <f>IF($U$16=1,(VLOOKUP(A244,$AC$44:$AH$80,2,FALSE)),IF((IF($X$1=1,'X1'!B203,(IF($X$1=2,'X2'!B203,(IF($X$1=3,'X3'!B203,(IF($X$1=4,'X4'!B203,(IF($X$1=5,'X5'!B203,'X6'!B203))))))))))="","",(IF($X$1=1,'X1'!B203,(IF($X$1=2,'X2'!B203,(IF($X$1=3,'X3'!B203,(IF($X$1=4,'X4'!B203,(IF($X$1=5,'X5'!B203,'X6'!B203))))))))))))</f>
        <v>#N/A</v>
      </c>
      <c r="C244" s="137" t="str">
        <f>IF(ISERROR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=TRUE," ",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)</f>
        <v xml:space="preserve"> </v>
      </c>
      <c r="D244" s="137" t="str">
        <f>IF(ISERROR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=TRUE," ",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)</f>
        <v xml:space="preserve"> </v>
      </c>
      <c r="E244" s="138" t="str">
        <f>IF(ISERROR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=TRUE," ",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)</f>
        <v xml:space="preserve"> </v>
      </c>
      <c r="F244" s="138" t="str">
        <f>IF(ISERROR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=TRUE," ",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)</f>
        <v xml:space="preserve"> </v>
      </c>
      <c r="G244" s="138" t="str">
        <f>IF(ISERROR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=TRUE," ",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)</f>
        <v xml:space="preserve"> </v>
      </c>
      <c r="H244" s="138" t="str">
        <f>IF(ISERROR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=TRUE," ",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)</f>
        <v xml:space="preserve"> </v>
      </c>
      <c r="I244" s="139" t="str">
        <f>IF(ISERROR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=TRUE," ",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)</f>
        <v xml:space="preserve"> </v>
      </c>
      <c r="J244" s="139" t="str">
        <f>IF(ISERROR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=TRUE," ",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)</f>
        <v xml:space="preserve"> </v>
      </c>
      <c r="K244" s="139" t="str">
        <f>IF(ISERROR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=TRUE," ",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)</f>
        <v xml:space="preserve"> </v>
      </c>
      <c r="L244" s="140" t="str">
        <f>IF(ISERROR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=TRUE," ",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)</f>
        <v xml:space="preserve"> </v>
      </c>
      <c r="M244" s="140" t="str">
        <f>IF(ISERROR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=TRUE," ",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)</f>
        <v xml:space="preserve"> </v>
      </c>
      <c r="N244" s="141" t="str">
        <f>IF(ISERROR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=TRUE," ",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)</f>
        <v xml:space="preserve"> </v>
      </c>
      <c r="O244" s="140" t="str">
        <f>IF(ISERROR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=TRUE," ",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)</f>
        <v xml:space="preserve"> </v>
      </c>
      <c r="P244" s="140" t="str">
        <f>IF(ISERROR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=TRUE," ",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)</f>
        <v xml:space="preserve"> </v>
      </c>
      <c r="Q244" s="141" t="str">
        <f>IF(ISERROR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=TRUE," ",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)</f>
        <v xml:space="preserve"> </v>
      </c>
      <c r="R244" s="141" t="str">
        <f>IF(ISERROR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=TRUE," ",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)</f>
        <v xml:space="preserve"> </v>
      </c>
      <c r="S244" s="141" t="str">
        <f>IF(ISERROR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=TRUE," ",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)</f>
        <v xml:space="preserve"> </v>
      </c>
    </row>
    <row r="245" spans="1:19" ht="14.1" customHeight="1" x14ac:dyDescent="0.2">
      <c r="A245" s="180" t="s">
        <v>1195</v>
      </c>
      <c r="B245" s="137" t="e">
        <f>IF($U$16=1,(VLOOKUP(A245,$AC$44:$AH$80,2,FALSE)),IF((IF($X$1=1,'X1'!B204,(IF($X$1=2,'X2'!B204,(IF($X$1=3,'X3'!B204,(IF($X$1=4,'X4'!B204,(IF($X$1=5,'X5'!B204,'X6'!B204))))))))))="","",(IF($X$1=1,'X1'!B204,(IF($X$1=2,'X2'!B204,(IF($X$1=3,'X3'!B204,(IF($X$1=4,'X4'!B204,(IF($X$1=5,'X5'!B204,'X6'!B204))))))))))))</f>
        <v>#N/A</v>
      </c>
      <c r="C245" s="137" t="str">
        <f>IF(ISERROR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=TRUE," ",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)</f>
        <v xml:space="preserve"> </v>
      </c>
      <c r="D245" s="137" t="str">
        <f>IF(ISERROR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=TRUE," ",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)</f>
        <v xml:space="preserve"> </v>
      </c>
      <c r="E245" s="138" t="str">
        <f>IF(ISERROR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=TRUE," ",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)</f>
        <v xml:space="preserve"> </v>
      </c>
      <c r="F245" s="138" t="str">
        <f>IF(ISERROR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=TRUE," ",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)</f>
        <v xml:space="preserve"> </v>
      </c>
      <c r="G245" s="138" t="str">
        <f>IF(ISERROR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=TRUE," ",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)</f>
        <v xml:space="preserve"> </v>
      </c>
      <c r="H245" s="138" t="str">
        <f>IF(ISERROR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=TRUE," ",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)</f>
        <v xml:space="preserve"> </v>
      </c>
      <c r="I245" s="139" t="str">
        <f>IF(ISERROR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=TRUE," ",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)</f>
        <v xml:space="preserve"> </v>
      </c>
      <c r="J245" s="139" t="str">
        <f>IF(ISERROR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=TRUE," ",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)</f>
        <v xml:space="preserve"> </v>
      </c>
      <c r="K245" s="139" t="str">
        <f>IF(ISERROR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=TRUE," ",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)</f>
        <v xml:space="preserve"> </v>
      </c>
      <c r="L245" s="140" t="str">
        <f>IF(ISERROR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=TRUE," ",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)</f>
        <v xml:space="preserve"> </v>
      </c>
      <c r="M245" s="140" t="str">
        <f>IF(ISERROR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=TRUE," ",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)</f>
        <v xml:space="preserve"> </v>
      </c>
      <c r="N245" s="141" t="str">
        <f>IF(ISERROR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=TRUE," ",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)</f>
        <v xml:space="preserve"> </v>
      </c>
      <c r="O245" s="140" t="str">
        <f>IF(ISERROR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=TRUE," ",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)</f>
        <v xml:space="preserve"> </v>
      </c>
      <c r="P245" s="140" t="str">
        <f>IF(ISERROR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=TRUE," ",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)</f>
        <v xml:space="preserve"> </v>
      </c>
      <c r="Q245" s="141" t="str">
        <f>IF(ISERROR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=TRUE," ",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)</f>
        <v xml:space="preserve"> </v>
      </c>
      <c r="R245" s="141" t="str">
        <f>IF(ISERROR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=TRUE," ",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)</f>
        <v xml:space="preserve"> </v>
      </c>
      <c r="S245" s="141" t="str">
        <f>IF(ISERROR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=TRUE," ",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)</f>
        <v xml:space="preserve"> </v>
      </c>
    </row>
    <row r="246" spans="1:19" ht="14.1" customHeight="1" x14ac:dyDescent="0.2">
      <c r="A246" s="180" t="s">
        <v>1195</v>
      </c>
      <c r="B246" s="137" t="e">
        <f>IF($U$16=1,(VLOOKUP(A246,$AC$44:$AH$80,2,FALSE)),IF((IF($X$1=1,'X1'!B205,(IF($X$1=2,'X2'!B205,(IF($X$1=3,'X3'!B205,(IF($X$1=4,'X4'!B205,(IF($X$1=5,'X5'!B205,'X6'!B205))))))))))="","",(IF($X$1=1,'X1'!B205,(IF($X$1=2,'X2'!B205,(IF($X$1=3,'X3'!B205,(IF($X$1=4,'X4'!B205,(IF($X$1=5,'X5'!B205,'X6'!B205))))))))))))</f>
        <v>#N/A</v>
      </c>
      <c r="C246" s="137" t="str">
        <f>IF(ISERROR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=TRUE," ",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)</f>
        <v xml:space="preserve"> </v>
      </c>
      <c r="D246" s="137" t="str">
        <f>IF(ISERROR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=TRUE," ",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)</f>
        <v xml:space="preserve"> </v>
      </c>
      <c r="E246" s="138" t="str">
        <f>IF(ISERROR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=TRUE," ",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)</f>
        <v xml:space="preserve"> </v>
      </c>
      <c r="F246" s="138" t="str">
        <f>IF(ISERROR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=TRUE," ",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)</f>
        <v xml:space="preserve"> </v>
      </c>
      <c r="G246" s="138" t="str">
        <f>IF(ISERROR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=TRUE," ",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)</f>
        <v xml:space="preserve"> </v>
      </c>
      <c r="H246" s="138" t="str">
        <f>IF(ISERROR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=TRUE," ",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)</f>
        <v xml:space="preserve"> </v>
      </c>
      <c r="I246" s="139" t="str">
        <f>IF(ISERROR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=TRUE," ",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)</f>
        <v xml:space="preserve"> </v>
      </c>
      <c r="J246" s="139" t="str">
        <f>IF(ISERROR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=TRUE," ",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)</f>
        <v xml:space="preserve"> </v>
      </c>
      <c r="K246" s="139" t="str">
        <f>IF(ISERROR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=TRUE," ",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)</f>
        <v xml:space="preserve"> </v>
      </c>
      <c r="L246" s="140" t="str">
        <f>IF(ISERROR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=TRUE," ",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)</f>
        <v xml:space="preserve"> </v>
      </c>
      <c r="M246" s="140" t="str">
        <f>IF(ISERROR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=TRUE," ",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)</f>
        <v xml:space="preserve"> </v>
      </c>
      <c r="N246" s="141" t="str">
        <f>IF(ISERROR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=TRUE," ",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)</f>
        <v xml:space="preserve"> </v>
      </c>
      <c r="O246" s="140" t="str">
        <f>IF(ISERROR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=TRUE," ",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)</f>
        <v xml:space="preserve"> </v>
      </c>
      <c r="P246" s="140" t="str">
        <f>IF(ISERROR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=TRUE," ",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)</f>
        <v xml:space="preserve"> </v>
      </c>
      <c r="Q246" s="141" t="str">
        <f>IF(ISERROR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=TRUE," ",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)</f>
        <v xml:space="preserve"> </v>
      </c>
      <c r="R246" s="141" t="str">
        <f>IF(ISERROR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=TRUE," ",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)</f>
        <v xml:space="preserve"> </v>
      </c>
      <c r="S246" s="141" t="str">
        <f>IF(ISERROR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=TRUE," ",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)</f>
        <v xml:space="preserve"> </v>
      </c>
    </row>
    <row r="247" spans="1:19" ht="14.1" customHeight="1" x14ac:dyDescent="0.2">
      <c r="A247" s="180" t="s">
        <v>1195</v>
      </c>
      <c r="B247" s="137" t="e">
        <f>IF($U$16=1,(VLOOKUP(A247,$AC$44:$AH$80,2,FALSE)),IF((IF($X$1=1,'X1'!B206,(IF($X$1=2,'X2'!B206,(IF($X$1=3,'X3'!B206,(IF($X$1=4,'X4'!B206,(IF($X$1=5,'X5'!B206,'X6'!B206))))))))))="","",(IF($X$1=1,'X1'!B206,(IF($X$1=2,'X2'!B206,(IF($X$1=3,'X3'!B206,(IF($X$1=4,'X4'!B206,(IF($X$1=5,'X5'!B206,'X6'!B206))))))))))))</f>
        <v>#N/A</v>
      </c>
      <c r="C247" s="137" t="str">
        <f>IF(ISERROR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=TRUE," ",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)</f>
        <v xml:space="preserve"> </v>
      </c>
      <c r="D247" s="137" t="str">
        <f>IF(ISERROR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=TRUE," ",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)</f>
        <v xml:space="preserve"> </v>
      </c>
      <c r="E247" s="138" t="str">
        <f>IF(ISERROR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=TRUE," ",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)</f>
        <v xml:space="preserve"> </v>
      </c>
      <c r="F247" s="138" t="str">
        <f>IF(ISERROR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=TRUE," ",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)</f>
        <v xml:space="preserve"> </v>
      </c>
      <c r="G247" s="138" t="str">
        <f>IF(ISERROR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=TRUE," ",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)</f>
        <v xml:space="preserve"> </v>
      </c>
      <c r="H247" s="138" t="str">
        <f>IF(ISERROR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=TRUE," ",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)</f>
        <v xml:space="preserve"> </v>
      </c>
      <c r="I247" s="139" t="str">
        <f>IF(ISERROR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=TRUE," ",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)</f>
        <v xml:space="preserve"> </v>
      </c>
      <c r="J247" s="139" t="str">
        <f>IF(ISERROR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=TRUE," ",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)</f>
        <v xml:space="preserve"> </v>
      </c>
      <c r="K247" s="139" t="str">
        <f>IF(ISERROR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=TRUE," ",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)</f>
        <v xml:space="preserve"> </v>
      </c>
      <c r="L247" s="140" t="str">
        <f>IF(ISERROR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=TRUE," ",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)</f>
        <v xml:space="preserve"> </v>
      </c>
      <c r="M247" s="140" t="str">
        <f>IF(ISERROR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=TRUE," ",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)</f>
        <v xml:space="preserve"> </v>
      </c>
      <c r="N247" s="141" t="str">
        <f>IF(ISERROR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=TRUE," ",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)</f>
        <v xml:space="preserve"> </v>
      </c>
      <c r="O247" s="140" t="str">
        <f>IF(ISERROR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=TRUE," ",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)</f>
        <v xml:space="preserve"> </v>
      </c>
      <c r="P247" s="140" t="str">
        <f>IF(ISERROR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=TRUE," ",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)</f>
        <v xml:space="preserve"> </v>
      </c>
      <c r="Q247" s="141" t="str">
        <f>IF(ISERROR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=TRUE," ",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)</f>
        <v xml:space="preserve"> </v>
      </c>
      <c r="R247" s="141" t="str">
        <f>IF(ISERROR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=TRUE," ",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)</f>
        <v xml:space="preserve"> </v>
      </c>
      <c r="S247" s="141" t="str">
        <f>IF(ISERROR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=TRUE," ",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)</f>
        <v xml:space="preserve"> </v>
      </c>
    </row>
    <row r="248" spans="1:19" ht="14.1" customHeight="1" x14ac:dyDescent="0.2">
      <c r="A248" s="180" t="s">
        <v>1195</v>
      </c>
      <c r="B248" s="137" t="e">
        <f>IF($U$16=1,(VLOOKUP(A248,$AC$44:$AH$80,2,FALSE)),IF((IF($X$1=1,'X1'!B207,(IF($X$1=2,'X2'!B207,(IF($X$1=3,'X3'!B207,(IF($X$1=4,'X4'!B207,(IF($X$1=5,'X5'!B207,'X6'!B207))))))))))="","",(IF($X$1=1,'X1'!B207,(IF($X$1=2,'X2'!B207,(IF($X$1=3,'X3'!B207,(IF($X$1=4,'X4'!B207,(IF($X$1=5,'X5'!B207,'X6'!B207))))))))))))</f>
        <v>#N/A</v>
      </c>
      <c r="C248" s="137" t="str">
        <f>IF(ISERROR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=TRUE," ",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)</f>
        <v xml:space="preserve"> </v>
      </c>
      <c r="D248" s="137" t="str">
        <f>IF(ISERROR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=TRUE," ",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)</f>
        <v xml:space="preserve"> </v>
      </c>
      <c r="E248" s="138" t="str">
        <f>IF(ISERROR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=TRUE," ",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)</f>
        <v xml:space="preserve"> </v>
      </c>
      <c r="F248" s="138" t="str">
        <f>IF(ISERROR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=TRUE," ",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)</f>
        <v xml:space="preserve"> </v>
      </c>
      <c r="G248" s="138" t="str">
        <f>IF(ISERROR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=TRUE," ",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)</f>
        <v xml:space="preserve"> </v>
      </c>
      <c r="H248" s="138" t="str">
        <f>IF(ISERROR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=TRUE," ",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)</f>
        <v xml:space="preserve"> </v>
      </c>
      <c r="I248" s="139" t="str">
        <f>IF(ISERROR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=TRUE," ",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)</f>
        <v xml:space="preserve"> </v>
      </c>
      <c r="J248" s="139" t="str">
        <f>IF(ISERROR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=TRUE," ",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)</f>
        <v xml:space="preserve"> </v>
      </c>
      <c r="K248" s="139" t="str">
        <f>IF(ISERROR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=TRUE," ",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)</f>
        <v xml:space="preserve"> </v>
      </c>
      <c r="L248" s="140" t="str">
        <f>IF(ISERROR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=TRUE," ",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)</f>
        <v xml:space="preserve"> </v>
      </c>
      <c r="M248" s="140" t="str">
        <f>IF(ISERROR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=TRUE," ",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)</f>
        <v xml:space="preserve"> </v>
      </c>
      <c r="N248" s="141" t="str">
        <f>IF(ISERROR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=TRUE," ",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)</f>
        <v xml:space="preserve"> </v>
      </c>
      <c r="O248" s="140" t="str">
        <f>IF(ISERROR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=TRUE," ",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)</f>
        <v xml:space="preserve"> </v>
      </c>
      <c r="P248" s="140" t="str">
        <f>IF(ISERROR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=TRUE," ",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)</f>
        <v xml:space="preserve"> </v>
      </c>
      <c r="Q248" s="141" t="str">
        <f>IF(ISERROR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=TRUE," ",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)</f>
        <v xml:space="preserve"> </v>
      </c>
      <c r="R248" s="141" t="str">
        <f>IF(ISERROR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=TRUE," ",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)</f>
        <v xml:space="preserve"> </v>
      </c>
      <c r="S248" s="141" t="str">
        <f>IF(ISERROR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=TRUE," ",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)</f>
        <v xml:space="preserve"> </v>
      </c>
    </row>
    <row r="249" spans="1:19" ht="14.1" customHeight="1" x14ac:dyDescent="0.2">
      <c r="A249" s="180" t="s">
        <v>1195</v>
      </c>
      <c r="B249" s="137" t="e">
        <f>IF($U$16=1,(VLOOKUP(A249,$AC$44:$AH$80,2,FALSE)),IF((IF($X$1=1,'X1'!B208,(IF($X$1=2,'X2'!B208,(IF($X$1=3,'X3'!B208,(IF($X$1=4,'X4'!B208,(IF($X$1=5,'X5'!B208,'X6'!B208))))))))))="","",(IF($X$1=1,'X1'!B208,(IF($X$1=2,'X2'!B208,(IF($X$1=3,'X3'!B208,(IF($X$1=4,'X4'!B208,(IF($X$1=5,'X5'!B208,'X6'!B208))))))))))))</f>
        <v>#N/A</v>
      </c>
      <c r="C249" s="137" t="str">
        <f>IF(ISERROR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=TRUE," ",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)</f>
        <v xml:space="preserve"> </v>
      </c>
      <c r="D249" s="137" t="str">
        <f>IF(ISERROR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=TRUE," ",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)</f>
        <v xml:space="preserve"> </v>
      </c>
      <c r="E249" s="138" t="str">
        <f>IF(ISERROR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=TRUE," ",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)</f>
        <v xml:space="preserve"> </v>
      </c>
      <c r="F249" s="138" t="str">
        <f>IF(ISERROR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=TRUE," ",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)</f>
        <v xml:space="preserve"> </v>
      </c>
      <c r="G249" s="138" t="str">
        <f>IF(ISERROR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=TRUE," ",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)</f>
        <v xml:space="preserve"> </v>
      </c>
      <c r="H249" s="138" t="str">
        <f>IF(ISERROR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=TRUE," ",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)</f>
        <v xml:space="preserve"> </v>
      </c>
      <c r="I249" s="139" t="str">
        <f>IF(ISERROR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=TRUE," ",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)</f>
        <v xml:space="preserve"> </v>
      </c>
      <c r="J249" s="139" t="str">
        <f>IF(ISERROR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=TRUE," ",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)</f>
        <v xml:space="preserve"> </v>
      </c>
      <c r="K249" s="139" t="str">
        <f>IF(ISERROR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=TRUE," ",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)</f>
        <v xml:space="preserve"> </v>
      </c>
      <c r="L249" s="140" t="str">
        <f>IF(ISERROR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=TRUE," ",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)</f>
        <v xml:space="preserve"> </v>
      </c>
      <c r="M249" s="140" t="str">
        <f>IF(ISERROR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=TRUE," ",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)</f>
        <v xml:space="preserve"> </v>
      </c>
      <c r="N249" s="141" t="str">
        <f>IF(ISERROR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=TRUE," ",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)</f>
        <v xml:space="preserve"> </v>
      </c>
      <c r="O249" s="140" t="str">
        <f>IF(ISERROR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=TRUE," ",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)</f>
        <v xml:space="preserve"> </v>
      </c>
      <c r="P249" s="140" t="str">
        <f>IF(ISERROR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=TRUE," ",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)</f>
        <v xml:space="preserve"> </v>
      </c>
      <c r="Q249" s="141" t="str">
        <f>IF(ISERROR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=TRUE," ",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)</f>
        <v xml:space="preserve"> </v>
      </c>
      <c r="R249" s="141" t="str">
        <f>IF(ISERROR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=TRUE," ",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)</f>
        <v xml:space="preserve"> </v>
      </c>
      <c r="S249" s="141" t="str">
        <f>IF(ISERROR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=TRUE," ",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)</f>
        <v xml:space="preserve"> </v>
      </c>
    </row>
    <row r="250" spans="1:19" ht="14.1" customHeight="1" x14ac:dyDescent="0.2">
      <c r="A250" s="180" t="s">
        <v>1195</v>
      </c>
      <c r="B250" s="137" t="e">
        <f>IF($U$16=1,(VLOOKUP(A250,$AC$44:$AH$80,2,FALSE)),IF((IF($X$1=1,'X1'!B209,(IF($X$1=2,'X2'!B209,(IF($X$1=3,'X3'!B209,(IF($X$1=4,'X4'!B209,(IF($X$1=5,'X5'!B209,'X6'!B209))))))))))="","",(IF($X$1=1,'X1'!B209,(IF($X$1=2,'X2'!B209,(IF($X$1=3,'X3'!B209,(IF($X$1=4,'X4'!B209,(IF($X$1=5,'X5'!B209,'X6'!B209))))))))))))</f>
        <v>#N/A</v>
      </c>
      <c r="C250" s="137" t="str">
        <f>IF(ISERROR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=TRUE," ",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)</f>
        <v xml:space="preserve"> </v>
      </c>
      <c r="D250" s="137" t="str">
        <f>IF(ISERROR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=TRUE," ",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)</f>
        <v xml:space="preserve"> </v>
      </c>
      <c r="E250" s="138" t="str">
        <f>IF(ISERROR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=TRUE," ",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)</f>
        <v xml:space="preserve"> </v>
      </c>
      <c r="F250" s="138" t="str">
        <f>IF(ISERROR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=TRUE," ",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)</f>
        <v xml:space="preserve"> </v>
      </c>
      <c r="G250" s="138" t="str">
        <f>IF(ISERROR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=TRUE," ",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)</f>
        <v xml:space="preserve"> </v>
      </c>
      <c r="H250" s="138" t="str">
        <f>IF(ISERROR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=TRUE," ",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)</f>
        <v xml:space="preserve"> </v>
      </c>
      <c r="I250" s="139" t="str">
        <f>IF(ISERROR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=TRUE," ",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)</f>
        <v xml:space="preserve"> </v>
      </c>
      <c r="J250" s="139" t="str">
        <f>IF(ISERROR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=TRUE," ",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)</f>
        <v xml:space="preserve"> </v>
      </c>
      <c r="K250" s="139" t="str">
        <f>IF(ISERROR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=TRUE," ",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)</f>
        <v xml:space="preserve"> </v>
      </c>
      <c r="L250" s="140" t="str">
        <f>IF(ISERROR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=TRUE," ",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)</f>
        <v xml:space="preserve"> </v>
      </c>
      <c r="M250" s="140" t="str">
        <f>IF(ISERROR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=TRUE," ",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)</f>
        <v xml:space="preserve"> </v>
      </c>
      <c r="N250" s="141" t="str">
        <f>IF(ISERROR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=TRUE," ",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)</f>
        <v xml:space="preserve"> </v>
      </c>
      <c r="O250" s="140" t="str">
        <f>IF(ISERROR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=TRUE," ",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)</f>
        <v xml:space="preserve"> </v>
      </c>
      <c r="P250" s="140" t="str">
        <f>IF(ISERROR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=TRUE," ",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)</f>
        <v xml:space="preserve"> </v>
      </c>
      <c r="Q250" s="141" t="str">
        <f>IF(ISERROR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=TRUE," ",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)</f>
        <v xml:space="preserve"> </v>
      </c>
      <c r="R250" s="141" t="str">
        <f>IF(ISERROR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=TRUE," ",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)</f>
        <v xml:space="preserve"> </v>
      </c>
      <c r="S250" s="141" t="str">
        <f>IF(ISERROR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=TRUE," ",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)</f>
        <v xml:space="preserve"> </v>
      </c>
    </row>
    <row r="251" spans="1:19" ht="14.1" customHeight="1" x14ac:dyDescent="0.2">
      <c r="A251" s="180" t="s">
        <v>1195</v>
      </c>
      <c r="B251" s="137" t="e">
        <f>IF($U$16=1,(VLOOKUP(A251,$AC$44:$AH$80,2,FALSE)),IF((IF($X$1=1,'X1'!B210,(IF($X$1=2,'X2'!B210,(IF($X$1=3,'X3'!B210,(IF($X$1=4,'X4'!B210,(IF($X$1=5,'X5'!B210,'X6'!B210))))))))))="","",(IF($X$1=1,'X1'!B210,(IF($X$1=2,'X2'!B210,(IF($X$1=3,'X3'!B210,(IF($X$1=4,'X4'!B210,(IF($X$1=5,'X5'!B210,'X6'!B210))))))))))))</f>
        <v>#N/A</v>
      </c>
      <c r="C251" s="137" t="str">
        <f>IF(ISERROR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=TRUE," ",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)</f>
        <v xml:space="preserve"> </v>
      </c>
      <c r="D251" s="137" t="str">
        <f>IF(ISERROR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=TRUE," ",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)</f>
        <v xml:space="preserve"> </v>
      </c>
      <c r="E251" s="138" t="str">
        <f>IF(ISERROR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=TRUE," ",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)</f>
        <v xml:space="preserve"> </v>
      </c>
      <c r="F251" s="138" t="str">
        <f>IF(ISERROR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=TRUE," ",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)</f>
        <v xml:space="preserve"> </v>
      </c>
      <c r="G251" s="138" t="str">
        <f>IF(ISERROR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=TRUE," ",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)</f>
        <v xml:space="preserve"> </v>
      </c>
      <c r="H251" s="138" t="str">
        <f>IF(ISERROR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=TRUE," ",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)</f>
        <v xml:space="preserve"> </v>
      </c>
      <c r="I251" s="139" t="str">
        <f>IF(ISERROR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=TRUE," ",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)</f>
        <v xml:space="preserve"> </v>
      </c>
      <c r="J251" s="139" t="str">
        <f>IF(ISERROR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=TRUE," ",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)</f>
        <v xml:space="preserve"> </v>
      </c>
      <c r="K251" s="139" t="str">
        <f>IF(ISERROR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=TRUE," ",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)</f>
        <v xml:space="preserve"> </v>
      </c>
      <c r="L251" s="140" t="str">
        <f>IF(ISERROR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=TRUE," ",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)</f>
        <v xml:space="preserve"> </v>
      </c>
      <c r="M251" s="140" t="str">
        <f>IF(ISERROR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=TRUE," ",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)</f>
        <v xml:space="preserve"> </v>
      </c>
      <c r="N251" s="141" t="str">
        <f>IF(ISERROR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=TRUE," ",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)</f>
        <v xml:space="preserve"> </v>
      </c>
      <c r="O251" s="140" t="str">
        <f>IF(ISERROR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=TRUE," ",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)</f>
        <v xml:space="preserve"> </v>
      </c>
      <c r="P251" s="140" t="str">
        <f>IF(ISERROR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=TRUE," ",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)</f>
        <v xml:space="preserve"> </v>
      </c>
      <c r="Q251" s="141" t="str">
        <f>IF(ISERROR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=TRUE," ",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)</f>
        <v xml:space="preserve"> </v>
      </c>
      <c r="R251" s="141" t="str">
        <f>IF(ISERROR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=TRUE," ",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)</f>
        <v xml:space="preserve"> </v>
      </c>
      <c r="S251" s="141" t="str">
        <f>IF(ISERROR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=TRUE," ",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)</f>
        <v xml:space="preserve"> </v>
      </c>
    </row>
    <row r="252" spans="1:19" ht="14.1" customHeight="1" x14ac:dyDescent="0.2">
      <c r="A252" s="180" t="s">
        <v>1195</v>
      </c>
      <c r="B252" s="137" t="e">
        <f>IF($U$16=1,(VLOOKUP(A252,$AC$44:$AH$80,2,FALSE)),IF((IF($X$1=1,'X1'!B211,(IF($X$1=2,'X2'!B211,(IF($X$1=3,'X3'!B211,(IF($X$1=4,'X4'!B211,(IF($X$1=5,'X5'!B211,'X6'!B211))))))))))="","",(IF($X$1=1,'X1'!B211,(IF($X$1=2,'X2'!B211,(IF($X$1=3,'X3'!B211,(IF($X$1=4,'X4'!B211,(IF($X$1=5,'X5'!B211,'X6'!B211))))))))))))</f>
        <v>#N/A</v>
      </c>
      <c r="C252" s="137" t="str">
        <f>IF(ISERROR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=TRUE," ",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)</f>
        <v xml:space="preserve"> </v>
      </c>
      <c r="D252" s="137" t="str">
        <f>IF(ISERROR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=TRUE," ",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)</f>
        <v xml:space="preserve"> </v>
      </c>
      <c r="E252" s="138" t="str">
        <f>IF(ISERROR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=TRUE," ",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)</f>
        <v xml:space="preserve"> </v>
      </c>
      <c r="F252" s="138" t="str">
        <f>IF(ISERROR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=TRUE," ",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)</f>
        <v xml:space="preserve"> </v>
      </c>
      <c r="G252" s="138" t="str">
        <f>IF(ISERROR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=TRUE," ",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)</f>
        <v xml:space="preserve"> </v>
      </c>
      <c r="H252" s="138" t="str">
        <f>IF(ISERROR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=TRUE," ",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)</f>
        <v xml:space="preserve"> </v>
      </c>
      <c r="I252" s="139" t="str">
        <f>IF(ISERROR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=TRUE," ",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)</f>
        <v xml:space="preserve"> </v>
      </c>
      <c r="J252" s="139" t="str">
        <f>IF(ISERROR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=TRUE," ",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)</f>
        <v xml:space="preserve"> </v>
      </c>
      <c r="K252" s="139" t="str">
        <f>IF(ISERROR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=TRUE," ",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)</f>
        <v xml:space="preserve"> </v>
      </c>
      <c r="L252" s="140" t="str">
        <f>IF(ISERROR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=TRUE," ",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)</f>
        <v xml:space="preserve"> </v>
      </c>
      <c r="M252" s="140" t="str">
        <f>IF(ISERROR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=TRUE," ",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)</f>
        <v xml:space="preserve"> </v>
      </c>
      <c r="N252" s="141" t="str">
        <f>IF(ISERROR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=TRUE," ",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)</f>
        <v xml:space="preserve"> </v>
      </c>
      <c r="O252" s="140" t="str">
        <f>IF(ISERROR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=TRUE," ",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)</f>
        <v xml:space="preserve"> </v>
      </c>
      <c r="P252" s="140" t="str">
        <f>IF(ISERROR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=TRUE," ",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)</f>
        <v xml:space="preserve"> </v>
      </c>
      <c r="Q252" s="141" t="str">
        <f>IF(ISERROR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=TRUE," ",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)</f>
        <v xml:space="preserve"> </v>
      </c>
      <c r="R252" s="141" t="str">
        <f>IF(ISERROR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=TRUE," ",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)</f>
        <v xml:space="preserve"> </v>
      </c>
      <c r="S252" s="141" t="str">
        <f>IF(ISERROR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=TRUE," ",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)</f>
        <v xml:space="preserve"> </v>
      </c>
    </row>
    <row r="253" spans="1:19" ht="14.1" customHeight="1" x14ac:dyDescent="0.2">
      <c r="A253" s="180" t="s">
        <v>1195</v>
      </c>
      <c r="B253" s="137" t="e">
        <f>IF($U$16=1,(VLOOKUP(A253,$AC$44:$AH$80,2,FALSE)),IF((IF($X$1=1,'X1'!B212,(IF($X$1=2,'X2'!B212,(IF($X$1=3,'X3'!B212,(IF($X$1=4,'X4'!B212,(IF($X$1=5,'X5'!B212,'X6'!B212))))))))))="","",(IF($X$1=1,'X1'!B212,(IF($X$1=2,'X2'!B212,(IF($X$1=3,'X3'!B212,(IF($X$1=4,'X4'!B212,(IF($X$1=5,'X5'!B212,'X6'!B212))))))))))))</f>
        <v>#N/A</v>
      </c>
      <c r="C253" s="137" t="str">
        <f>IF(ISERROR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=TRUE," ",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)</f>
        <v xml:space="preserve"> </v>
      </c>
      <c r="D253" s="137" t="str">
        <f>IF(ISERROR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=TRUE," ",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)</f>
        <v xml:space="preserve"> </v>
      </c>
      <c r="E253" s="138" t="str">
        <f>IF(ISERROR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=TRUE," ",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)</f>
        <v xml:space="preserve"> </v>
      </c>
      <c r="F253" s="138" t="str">
        <f>IF(ISERROR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=TRUE," ",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)</f>
        <v xml:space="preserve"> </v>
      </c>
      <c r="G253" s="138" t="str">
        <f>IF(ISERROR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=TRUE," ",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)</f>
        <v xml:space="preserve"> </v>
      </c>
      <c r="H253" s="138" t="str">
        <f>IF(ISERROR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=TRUE," ",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)</f>
        <v xml:space="preserve"> </v>
      </c>
      <c r="I253" s="139" t="str">
        <f>IF(ISERROR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=TRUE," ",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)</f>
        <v xml:space="preserve"> </v>
      </c>
      <c r="J253" s="139" t="str">
        <f>IF(ISERROR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=TRUE," ",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)</f>
        <v xml:space="preserve"> </v>
      </c>
      <c r="K253" s="139" t="str">
        <f>IF(ISERROR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=TRUE," ",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)</f>
        <v xml:space="preserve"> </v>
      </c>
      <c r="L253" s="140" t="str">
        <f>IF(ISERROR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=TRUE," ",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)</f>
        <v xml:space="preserve"> </v>
      </c>
      <c r="M253" s="140" t="str">
        <f>IF(ISERROR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=TRUE," ",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)</f>
        <v xml:space="preserve"> </v>
      </c>
      <c r="N253" s="141" t="str">
        <f>IF(ISERROR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=TRUE," ",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)</f>
        <v xml:space="preserve"> </v>
      </c>
      <c r="O253" s="140" t="str">
        <f>IF(ISERROR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=TRUE," ",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)</f>
        <v xml:space="preserve"> </v>
      </c>
      <c r="P253" s="140" t="str">
        <f>IF(ISERROR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=TRUE," ",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)</f>
        <v xml:space="preserve"> </v>
      </c>
      <c r="Q253" s="141" t="str">
        <f>IF(ISERROR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=TRUE," ",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)</f>
        <v xml:space="preserve"> </v>
      </c>
      <c r="R253" s="141" t="str">
        <f>IF(ISERROR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=TRUE," ",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)</f>
        <v xml:space="preserve"> </v>
      </c>
      <c r="S253" s="141" t="str">
        <f>IF(ISERROR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=TRUE," ",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)</f>
        <v xml:space="preserve"> </v>
      </c>
    </row>
    <row r="254" spans="1:19" ht="14.1" customHeight="1" x14ac:dyDescent="0.2">
      <c r="A254" s="180" t="s">
        <v>1195</v>
      </c>
      <c r="B254" s="137" t="e">
        <f>IF($U$16=1,(VLOOKUP(A254,$AC$44:$AH$80,2,FALSE)),IF((IF($X$1=1,'X1'!B213,(IF($X$1=2,'X2'!B213,(IF($X$1=3,'X3'!B213,(IF($X$1=4,'X4'!B213,(IF($X$1=5,'X5'!B213,'X6'!B213))))))))))="","",(IF($X$1=1,'X1'!B213,(IF($X$1=2,'X2'!B213,(IF($X$1=3,'X3'!B213,(IF($X$1=4,'X4'!B213,(IF($X$1=5,'X5'!B213,'X6'!B213))))))))))))</f>
        <v>#N/A</v>
      </c>
      <c r="C254" s="137" t="str">
        <f>IF(ISERROR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=TRUE," ",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)</f>
        <v xml:space="preserve"> </v>
      </c>
      <c r="D254" s="137" t="str">
        <f>IF(ISERROR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=TRUE," ",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)</f>
        <v xml:space="preserve"> </v>
      </c>
      <c r="E254" s="138" t="str">
        <f>IF(ISERROR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=TRUE," ",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)</f>
        <v xml:space="preserve"> </v>
      </c>
      <c r="F254" s="138" t="str">
        <f>IF(ISERROR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=TRUE," ",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)</f>
        <v xml:space="preserve"> </v>
      </c>
      <c r="G254" s="138" t="str">
        <f>IF(ISERROR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=TRUE," ",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)</f>
        <v xml:space="preserve"> </v>
      </c>
      <c r="H254" s="138" t="str">
        <f>IF(ISERROR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=TRUE," ",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)</f>
        <v xml:space="preserve"> </v>
      </c>
      <c r="I254" s="139" t="str">
        <f>IF(ISERROR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=TRUE," ",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)</f>
        <v xml:space="preserve"> </v>
      </c>
      <c r="J254" s="139" t="str">
        <f>IF(ISERROR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=TRUE," ",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)</f>
        <v xml:space="preserve"> </v>
      </c>
      <c r="K254" s="139" t="str">
        <f>IF(ISERROR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=TRUE," ",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)</f>
        <v xml:space="preserve"> </v>
      </c>
      <c r="L254" s="140" t="str">
        <f>IF(ISERROR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=TRUE," ",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)</f>
        <v xml:space="preserve"> </v>
      </c>
      <c r="M254" s="140" t="str">
        <f>IF(ISERROR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=TRUE," ",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)</f>
        <v xml:space="preserve"> </v>
      </c>
      <c r="N254" s="141" t="str">
        <f>IF(ISERROR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=TRUE," ",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)</f>
        <v xml:space="preserve"> </v>
      </c>
      <c r="O254" s="140" t="str">
        <f>IF(ISERROR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=TRUE," ",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)</f>
        <v xml:space="preserve"> </v>
      </c>
      <c r="P254" s="140" t="str">
        <f>IF(ISERROR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=TRUE," ",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)</f>
        <v xml:space="preserve"> </v>
      </c>
      <c r="Q254" s="141" t="str">
        <f>IF(ISERROR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=TRUE," ",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)</f>
        <v xml:space="preserve"> </v>
      </c>
      <c r="R254" s="141" t="str">
        <f>IF(ISERROR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=TRUE," ",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)</f>
        <v xml:space="preserve"> </v>
      </c>
      <c r="S254" s="141" t="str">
        <f>IF(ISERROR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=TRUE," ",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)</f>
        <v xml:space="preserve"> </v>
      </c>
    </row>
    <row r="255" spans="1:19" ht="14.1" customHeight="1" x14ac:dyDescent="0.2">
      <c r="A255" s="180" t="s">
        <v>1195</v>
      </c>
      <c r="B255" s="137" t="e">
        <f>IF($U$16=1,(VLOOKUP(A255,$AC$44:$AH$80,2,FALSE)),IF((IF($X$1=1,'X1'!B214,(IF($X$1=2,'X2'!B214,(IF($X$1=3,'X3'!B214,(IF($X$1=4,'X4'!B214,(IF($X$1=5,'X5'!B214,'X6'!B214))))))))))="","",(IF($X$1=1,'X1'!B214,(IF($X$1=2,'X2'!B214,(IF($X$1=3,'X3'!B214,(IF($X$1=4,'X4'!B214,(IF($X$1=5,'X5'!B214,'X6'!B214))))))))))))</f>
        <v>#N/A</v>
      </c>
      <c r="C255" s="137" t="str">
        <f>IF(ISERROR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=TRUE," ",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)</f>
        <v xml:space="preserve"> </v>
      </c>
      <c r="D255" s="137" t="str">
        <f>IF(ISERROR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=TRUE," ",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)</f>
        <v xml:space="preserve"> </v>
      </c>
      <c r="E255" s="138" t="str">
        <f>IF(ISERROR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=TRUE," ",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)</f>
        <v xml:space="preserve"> </v>
      </c>
      <c r="F255" s="138" t="str">
        <f>IF(ISERROR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=TRUE," ",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)</f>
        <v xml:space="preserve"> </v>
      </c>
      <c r="G255" s="138" t="str">
        <f>IF(ISERROR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=TRUE," ",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)</f>
        <v xml:space="preserve"> </v>
      </c>
      <c r="H255" s="138" t="str">
        <f>IF(ISERROR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=TRUE," ",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)</f>
        <v xml:space="preserve"> </v>
      </c>
      <c r="I255" s="139" t="str">
        <f>IF(ISERROR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=TRUE," ",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)</f>
        <v xml:space="preserve"> </v>
      </c>
      <c r="J255" s="139" t="str">
        <f>IF(ISERROR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=TRUE," ",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)</f>
        <v xml:space="preserve"> </v>
      </c>
      <c r="K255" s="139" t="str">
        <f>IF(ISERROR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=TRUE," ",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)</f>
        <v xml:space="preserve"> </v>
      </c>
      <c r="L255" s="140" t="str">
        <f>IF(ISERROR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=TRUE," ",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)</f>
        <v xml:space="preserve"> </v>
      </c>
      <c r="M255" s="140" t="str">
        <f>IF(ISERROR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=TRUE," ",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)</f>
        <v xml:space="preserve"> </v>
      </c>
      <c r="N255" s="141" t="str">
        <f>IF(ISERROR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=TRUE," ",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)</f>
        <v xml:space="preserve"> </v>
      </c>
      <c r="O255" s="140" t="str">
        <f>IF(ISERROR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=TRUE," ",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)</f>
        <v xml:space="preserve"> </v>
      </c>
      <c r="P255" s="140" t="str">
        <f>IF(ISERROR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=TRUE," ",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)</f>
        <v xml:space="preserve"> </v>
      </c>
      <c r="Q255" s="141" t="str">
        <f>IF(ISERROR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=TRUE," ",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)</f>
        <v xml:space="preserve"> </v>
      </c>
      <c r="R255" s="141" t="str">
        <f>IF(ISERROR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=TRUE," ",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)</f>
        <v xml:space="preserve"> </v>
      </c>
      <c r="S255" s="141" t="str">
        <f>IF(ISERROR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=TRUE," ",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)</f>
        <v xml:space="preserve"> </v>
      </c>
    </row>
    <row r="256" spans="1:19" ht="14.1" customHeight="1" x14ac:dyDescent="0.2">
      <c r="A256" s="180" t="s">
        <v>1195</v>
      </c>
      <c r="B256" s="137" t="e">
        <f>IF($U$16=1,(VLOOKUP(A256,$AC$44:$AH$80,2,FALSE)),IF((IF($X$1=1,'X1'!B215,(IF($X$1=2,'X2'!B215,(IF($X$1=3,'X3'!B215,(IF($X$1=4,'X4'!B215,(IF($X$1=5,'X5'!B215,'X6'!B215))))))))))="","",(IF($X$1=1,'X1'!B215,(IF($X$1=2,'X2'!B215,(IF($X$1=3,'X3'!B215,(IF($X$1=4,'X4'!B215,(IF($X$1=5,'X5'!B215,'X6'!B215))))))))))))</f>
        <v>#N/A</v>
      </c>
      <c r="C256" s="137" t="str">
        <f>IF(ISERROR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=TRUE," ",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)</f>
        <v xml:space="preserve"> </v>
      </c>
      <c r="D256" s="137" t="str">
        <f>IF(ISERROR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=TRUE," ",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)</f>
        <v xml:space="preserve"> </v>
      </c>
      <c r="E256" s="138" t="str">
        <f>IF(ISERROR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=TRUE," ",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)</f>
        <v xml:space="preserve"> </v>
      </c>
      <c r="F256" s="138" t="str">
        <f>IF(ISERROR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=TRUE," ",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)</f>
        <v xml:space="preserve"> </v>
      </c>
      <c r="G256" s="138" t="str">
        <f>IF(ISERROR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=TRUE," ",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)</f>
        <v xml:space="preserve"> </v>
      </c>
      <c r="H256" s="138" t="str">
        <f>IF(ISERROR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=TRUE," ",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)</f>
        <v xml:space="preserve"> </v>
      </c>
      <c r="I256" s="139" t="str">
        <f>IF(ISERROR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=TRUE," ",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)</f>
        <v xml:space="preserve"> </v>
      </c>
      <c r="J256" s="139" t="str">
        <f>IF(ISERROR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=TRUE," ",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)</f>
        <v xml:space="preserve"> </v>
      </c>
      <c r="K256" s="139" t="str">
        <f>IF(ISERROR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=TRUE," ",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)</f>
        <v xml:space="preserve"> </v>
      </c>
      <c r="L256" s="140" t="str">
        <f>IF(ISERROR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=TRUE," ",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)</f>
        <v xml:space="preserve"> </v>
      </c>
      <c r="M256" s="140" t="str">
        <f>IF(ISERROR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=TRUE," ",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)</f>
        <v xml:space="preserve"> </v>
      </c>
      <c r="N256" s="141" t="str">
        <f>IF(ISERROR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=TRUE," ",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)</f>
        <v xml:space="preserve"> </v>
      </c>
      <c r="O256" s="140" t="str">
        <f>IF(ISERROR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=TRUE," ",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)</f>
        <v xml:space="preserve"> </v>
      </c>
      <c r="P256" s="140" t="str">
        <f>IF(ISERROR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=TRUE," ",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)</f>
        <v xml:space="preserve"> </v>
      </c>
      <c r="Q256" s="141" t="str">
        <f>IF(ISERROR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=TRUE," ",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)</f>
        <v xml:space="preserve"> </v>
      </c>
      <c r="R256" s="141" t="str">
        <f>IF(ISERROR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=TRUE," ",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)</f>
        <v xml:space="preserve"> </v>
      </c>
      <c r="S256" s="141" t="str">
        <f>IF(ISERROR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=TRUE," ",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)</f>
        <v xml:space="preserve"> </v>
      </c>
    </row>
    <row r="257" spans="1:19" ht="14.1" customHeight="1" x14ac:dyDescent="0.2">
      <c r="A257" s="180" t="s">
        <v>1195</v>
      </c>
      <c r="B257" s="137" t="e">
        <f>IF($U$16=1,(VLOOKUP(A257,$AC$44:$AH$80,2,FALSE)),IF((IF($X$1=1,'X1'!B216,(IF($X$1=2,'X2'!B216,(IF($X$1=3,'X3'!B216,(IF($X$1=4,'X4'!B216,(IF($X$1=5,'X5'!B216,'X6'!B216))))))))))="","",(IF($X$1=1,'X1'!B216,(IF($X$1=2,'X2'!B216,(IF($X$1=3,'X3'!B216,(IF($X$1=4,'X4'!B216,(IF($X$1=5,'X5'!B216,'X6'!B216))))))))))))</f>
        <v>#N/A</v>
      </c>
      <c r="C257" s="137" t="str">
        <f>IF(ISERROR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=TRUE," ",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)</f>
        <v xml:space="preserve"> </v>
      </c>
      <c r="D257" s="137" t="str">
        <f>IF(ISERROR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=TRUE," ",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)</f>
        <v xml:space="preserve"> </v>
      </c>
      <c r="E257" s="138" t="str">
        <f>IF(ISERROR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=TRUE," ",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)</f>
        <v xml:space="preserve"> </v>
      </c>
      <c r="F257" s="138" t="str">
        <f>IF(ISERROR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=TRUE," ",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)</f>
        <v xml:space="preserve"> </v>
      </c>
      <c r="G257" s="138" t="str">
        <f>IF(ISERROR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=TRUE," ",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)</f>
        <v xml:space="preserve"> </v>
      </c>
      <c r="H257" s="138" t="str">
        <f>IF(ISERROR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=TRUE," ",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)</f>
        <v xml:space="preserve"> </v>
      </c>
      <c r="I257" s="139" t="str">
        <f>IF(ISERROR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=TRUE," ",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)</f>
        <v xml:space="preserve"> </v>
      </c>
      <c r="J257" s="139" t="str">
        <f>IF(ISERROR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=TRUE," ",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)</f>
        <v xml:space="preserve"> </v>
      </c>
      <c r="K257" s="139" t="str">
        <f>IF(ISERROR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=TRUE," ",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)</f>
        <v xml:space="preserve"> </v>
      </c>
      <c r="L257" s="140" t="str">
        <f>IF(ISERROR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=TRUE," ",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)</f>
        <v xml:space="preserve"> </v>
      </c>
      <c r="M257" s="140" t="str">
        <f>IF(ISERROR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=TRUE," ",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)</f>
        <v xml:space="preserve"> </v>
      </c>
      <c r="N257" s="141" t="str">
        <f>IF(ISERROR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=TRUE," ",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)</f>
        <v xml:space="preserve"> </v>
      </c>
      <c r="O257" s="140" t="str">
        <f>IF(ISERROR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=TRUE," ",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)</f>
        <v xml:space="preserve"> </v>
      </c>
      <c r="P257" s="140" t="str">
        <f>IF(ISERROR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=TRUE," ",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)</f>
        <v xml:space="preserve"> </v>
      </c>
      <c r="Q257" s="141" t="str">
        <f>IF(ISERROR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=TRUE," ",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)</f>
        <v xml:space="preserve"> </v>
      </c>
      <c r="R257" s="141" t="str">
        <f>IF(ISERROR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=TRUE," ",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)</f>
        <v xml:space="preserve"> </v>
      </c>
      <c r="S257" s="141" t="str">
        <f>IF(ISERROR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=TRUE," ",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)</f>
        <v xml:space="preserve"> </v>
      </c>
    </row>
    <row r="258" spans="1:19" ht="14.1" customHeight="1" x14ac:dyDescent="0.2">
      <c r="A258" s="180" t="s">
        <v>1195</v>
      </c>
      <c r="B258" s="137" t="e">
        <f>IF($U$16=1,(VLOOKUP(A258,$AC$44:$AH$80,2,FALSE)),IF((IF($X$1=1,'X1'!B217,(IF($X$1=2,'X2'!B217,(IF($X$1=3,'X3'!B217,(IF($X$1=4,'X4'!B217,(IF($X$1=5,'X5'!B217,'X6'!B217))))))))))="","",(IF($X$1=1,'X1'!B217,(IF($X$1=2,'X2'!B217,(IF($X$1=3,'X3'!B217,(IF($X$1=4,'X4'!B217,(IF($X$1=5,'X5'!B217,'X6'!B217))))))))))))</f>
        <v>#N/A</v>
      </c>
      <c r="C258" s="137" t="str">
        <f>IF(ISERROR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=TRUE," ",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)</f>
        <v xml:space="preserve"> </v>
      </c>
      <c r="D258" s="137" t="str">
        <f>IF(ISERROR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=TRUE," ",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)</f>
        <v xml:space="preserve"> </v>
      </c>
      <c r="E258" s="138" t="str">
        <f>IF(ISERROR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=TRUE," ",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)</f>
        <v xml:space="preserve"> </v>
      </c>
      <c r="F258" s="138" t="str">
        <f>IF(ISERROR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=TRUE," ",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)</f>
        <v xml:space="preserve"> </v>
      </c>
      <c r="G258" s="138" t="str">
        <f>IF(ISERROR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=TRUE," ",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)</f>
        <v xml:space="preserve"> </v>
      </c>
      <c r="H258" s="138" t="str">
        <f>IF(ISERROR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=TRUE," ",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)</f>
        <v xml:space="preserve"> </v>
      </c>
      <c r="I258" s="139" t="str">
        <f>IF(ISERROR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=TRUE," ",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)</f>
        <v xml:space="preserve"> </v>
      </c>
      <c r="J258" s="139" t="str">
        <f>IF(ISERROR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=TRUE," ",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)</f>
        <v xml:space="preserve"> </v>
      </c>
      <c r="K258" s="139" t="str">
        <f>IF(ISERROR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=TRUE," ",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)</f>
        <v xml:space="preserve"> </v>
      </c>
      <c r="L258" s="140" t="str">
        <f>IF(ISERROR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=TRUE," ",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)</f>
        <v xml:space="preserve"> </v>
      </c>
      <c r="M258" s="140" t="str">
        <f>IF(ISERROR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=TRUE," ",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)</f>
        <v xml:space="preserve"> </v>
      </c>
      <c r="N258" s="141" t="str">
        <f>IF(ISERROR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=TRUE," ",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)</f>
        <v xml:space="preserve"> </v>
      </c>
      <c r="O258" s="140" t="str">
        <f>IF(ISERROR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=TRUE," ",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)</f>
        <v xml:space="preserve"> </v>
      </c>
      <c r="P258" s="140" t="str">
        <f>IF(ISERROR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=TRUE," ",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)</f>
        <v xml:space="preserve"> </v>
      </c>
      <c r="Q258" s="141" t="str">
        <f>IF(ISERROR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=TRUE," ",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)</f>
        <v xml:space="preserve"> </v>
      </c>
      <c r="R258" s="141" t="str">
        <f>IF(ISERROR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=TRUE," ",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)</f>
        <v xml:space="preserve"> </v>
      </c>
      <c r="S258" s="141" t="str">
        <f>IF(ISERROR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=TRUE," ",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)</f>
        <v xml:space="preserve"> </v>
      </c>
    </row>
    <row r="259" spans="1:19" ht="14.1" customHeight="1" x14ac:dyDescent="0.2">
      <c r="A259" s="180" t="s">
        <v>1195</v>
      </c>
      <c r="B259" s="137" t="e">
        <f>IF($U$16=1,(VLOOKUP(A259,$AC$44:$AH$80,2,FALSE)),IF((IF($X$1=1,'X1'!B218,(IF($X$1=2,'X2'!B218,(IF($X$1=3,'X3'!B218,(IF($X$1=4,'X4'!B218,(IF($X$1=5,'X5'!B218,'X6'!B218))))))))))="","",(IF($X$1=1,'X1'!B218,(IF($X$1=2,'X2'!B218,(IF($X$1=3,'X3'!B218,(IF($X$1=4,'X4'!B218,(IF($X$1=5,'X5'!B218,'X6'!B218))))))))))))</f>
        <v>#N/A</v>
      </c>
      <c r="C259" s="137" t="str">
        <f>IF(ISERROR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=TRUE," ",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)</f>
        <v xml:space="preserve"> </v>
      </c>
      <c r="D259" s="137" t="str">
        <f>IF(ISERROR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=TRUE," ",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)</f>
        <v xml:space="preserve"> </v>
      </c>
      <c r="E259" s="138" t="str">
        <f>IF(ISERROR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=TRUE," ",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)</f>
        <v xml:space="preserve"> </v>
      </c>
      <c r="F259" s="138" t="str">
        <f>IF(ISERROR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=TRUE," ",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)</f>
        <v xml:space="preserve"> </v>
      </c>
      <c r="G259" s="138" t="str">
        <f>IF(ISERROR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=TRUE," ",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)</f>
        <v xml:space="preserve"> </v>
      </c>
      <c r="H259" s="138" t="str">
        <f>IF(ISERROR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=TRUE," ",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)</f>
        <v xml:space="preserve"> </v>
      </c>
      <c r="I259" s="139" t="str">
        <f>IF(ISERROR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=TRUE," ",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)</f>
        <v xml:space="preserve"> </v>
      </c>
      <c r="J259" s="139" t="str">
        <f>IF(ISERROR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=TRUE," ",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)</f>
        <v xml:space="preserve"> </v>
      </c>
      <c r="K259" s="139" t="str">
        <f>IF(ISERROR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=TRUE," ",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)</f>
        <v xml:space="preserve"> </v>
      </c>
      <c r="L259" s="140" t="str">
        <f>IF(ISERROR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=TRUE," ",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)</f>
        <v xml:space="preserve"> </v>
      </c>
      <c r="M259" s="140" t="str">
        <f>IF(ISERROR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=TRUE," ",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)</f>
        <v xml:space="preserve"> </v>
      </c>
      <c r="N259" s="141" t="str">
        <f>IF(ISERROR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=TRUE," ",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)</f>
        <v xml:space="preserve"> </v>
      </c>
      <c r="O259" s="140" t="str">
        <f>IF(ISERROR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=TRUE," ",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)</f>
        <v xml:space="preserve"> </v>
      </c>
      <c r="P259" s="140" t="str">
        <f>IF(ISERROR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=TRUE," ",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)</f>
        <v xml:space="preserve"> </v>
      </c>
      <c r="Q259" s="141" t="str">
        <f>IF(ISERROR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=TRUE," ",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)</f>
        <v xml:space="preserve"> </v>
      </c>
      <c r="R259" s="141" t="str">
        <f>IF(ISERROR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=TRUE," ",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)</f>
        <v xml:space="preserve"> </v>
      </c>
      <c r="S259" s="141" t="str">
        <f>IF(ISERROR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=TRUE," ",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)</f>
        <v xml:space="preserve"> </v>
      </c>
    </row>
    <row r="260" spans="1:19" ht="14.1" customHeight="1" x14ac:dyDescent="0.2">
      <c r="A260" s="180" t="s">
        <v>1195</v>
      </c>
      <c r="B260" s="137" t="e">
        <f>IF($U$16=1,(VLOOKUP(A260,$AC$44:$AH$80,2,FALSE)),IF((IF($X$1=1,'X1'!B219,(IF($X$1=2,'X2'!B219,(IF($X$1=3,'X3'!B219,(IF($X$1=4,'X4'!B219,(IF($X$1=5,'X5'!B219,'X6'!B219))))))))))="","",(IF($X$1=1,'X1'!B219,(IF($X$1=2,'X2'!B219,(IF($X$1=3,'X3'!B219,(IF($X$1=4,'X4'!B219,(IF($X$1=5,'X5'!B219,'X6'!B219))))))))))))</f>
        <v>#N/A</v>
      </c>
      <c r="C260" s="137" t="str">
        <f>IF(ISERROR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=TRUE," ",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)</f>
        <v xml:space="preserve"> </v>
      </c>
      <c r="D260" s="137" t="str">
        <f>IF(ISERROR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=TRUE," ",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)</f>
        <v xml:space="preserve"> </v>
      </c>
      <c r="E260" s="138" t="str">
        <f>IF(ISERROR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=TRUE," ",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)</f>
        <v xml:space="preserve"> </v>
      </c>
      <c r="F260" s="138" t="str">
        <f>IF(ISERROR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=TRUE," ",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)</f>
        <v xml:space="preserve"> </v>
      </c>
      <c r="G260" s="138" t="str">
        <f>IF(ISERROR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=TRUE," ",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)</f>
        <v xml:space="preserve"> </v>
      </c>
      <c r="H260" s="138" t="str">
        <f>IF(ISERROR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=TRUE," ",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)</f>
        <v xml:space="preserve"> </v>
      </c>
      <c r="I260" s="139" t="str">
        <f>IF(ISERROR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=TRUE," ",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)</f>
        <v xml:space="preserve"> </v>
      </c>
      <c r="J260" s="139" t="str">
        <f>IF(ISERROR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=TRUE," ",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)</f>
        <v xml:space="preserve"> </v>
      </c>
      <c r="K260" s="139" t="str">
        <f>IF(ISERROR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=TRUE," ",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)</f>
        <v xml:space="preserve"> </v>
      </c>
      <c r="L260" s="140" t="str">
        <f>IF(ISERROR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=TRUE," ",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)</f>
        <v xml:space="preserve"> </v>
      </c>
      <c r="M260" s="140" t="str">
        <f>IF(ISERROR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=TRUE," ",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)</f>
        <v xml:space="preserve"> </v>
      </c>
      <c r="N260" s="141" t="str">
        <f>IF(ISERROR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=TRUE," ",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)</f>
        <v xml:space="preserve"> </v>
      </c>
      <c r="O260" s="140" t="str">
        <f>IF(ISERROR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=TRUE," ",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)</f>
        <v xml:space="preserve"> </v>
      </c>
      <c r="P260" s="140" t="str">
        <f>IF(ISERROR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=TRUE," ",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)</f>
        <v xml:space="preserve"> </v>
      </c>
      <c r="Q260" s="141" t="str">
        <f>IF(ISERROR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=TRUE," ",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)</f>
        <v xml:space="preserve"> </v>
      </c>
      <c r="R260" s="141" t="str">
        <f>IF(ISERROR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=TRUE," ",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)</f>
        <v xml:space="preserve"> </v>
      </c>
      <c r="S260" s="141" t="str">
        <f>IF(ISERROR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=TRUE," ",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)</f>
        <v xml:space="preserve"> </v>
      </c>
    </row>
    <row r="261" spans="1:19" ht="14.1" customHeight="1" x14ac:dyDescent="0.2">
      <c r="A261" s="180" t="s">
        <v>1195</v>
      </c>
      <c r="B261" s="137" t="e">
        <f>IF($U$16=1,(VLOOKUP(A261,$AC$44:$AH$80,2,FALSE)),IF((IF($X$1=1,'X1'!B220,(IF($X$1=2,'X2'!B220,(IF($X$1=3,'X3'!B220,(IF($X$1=4,'X4'!B220,(IF($X$1=5,'X5'!B220,'X6'!B220))))))))))="","",(IF($X$1=1,'X1'!B220,(IF($X$1=2,'X2'!B220,(IF($X$1=3,'X3'!B220,(IF($X$1=4,'X4'!B220,(IF($X$1=5,'X5'!B220,'X6'!B220))))))))))))</f>
        <v>#N/A</v>
      </c>
      <c r="C261" s="137" t="str">
        <f>IF(ISERROR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=TRUE," ",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)</f>
        <v xml:space="preserve"> </v>
      </c>
      <c r="D261" s="137" t="str">
        <f>IF(ISERROR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=TRUE," ",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)</f>
        <v xml:space="preserve"> </v>
      </c>
      <c r="E261" s="138" t="str">
        <f>IF(ISERROR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=TRUE," ",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)</f>
        <v xml:space="preserve"> </v>
      </c>
      <c r="F261" s="138" t="str">
        <f>IF(ISERROR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=TRUE," ",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)</f>
        <v xml:space="preserve"> </v>
      </c>
      <c r="G261" s="138" t="str">
        <f>IF(ISERROR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=TRUE," ",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)</f>
        <v xml:space="preserve"> </v>
      </c>
      <c r="H261" s="138" t="str">
        <f>IF(ISERROR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=TRUE," ",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)</f>
        <v xml:space="preserve"> </v>
      </c>
      <c r="I261" s="139" t="str">
        <f>IF(ISERROR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=TRUE," ",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)</f>
        <v xml:space="preserve"> </v>
      </c>
      <c r="J261" s="139" t="str">
        <f>IF(ISERROR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=TRUE," ",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)</f>
        <v xml:space="preserve"> </v>
      </c>
      <c r="K261" s="139" t="str">
        <f>IF(ISERROR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=TRUE," ",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)</f>
        <v xml:space="preserve"> </v>
      </c>
      <c r="L261" s="140" t="str">
        <f>IF(ISERROR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=TRUE," ",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)</f>
        <v xml:space="preserve"> </v>
      </c>
      <c r="M261" s="140" t="str">
        <f>IF(ISERROR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=TRUE," ",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)</f>
        <v xml:space="preserve"> </v>
      </c>
      <c r="N261" s="141" t="str">
        <f>IF(ISERROR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=TRUE," ",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)</f>
        <v xml:space="preserve"> </v>
      </c>
      <c r="O261" s="140" t="str">
        <f>IF(ISERROR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=TRUE," ",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)</f>
        <v xml:space="preserve"> </v>
      </c>
      <c r="P261" s="140" t="str">
        <f>IF(ISERROR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=TRUE," ",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)</f>
        <v xml:space="preserve"> </v>
      </c>
      <c r="Q261" s="141" t="str">
        <f>IF(ISERROR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=TRUE," ",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)</f>
        <v xml:space="preserve"> </v>
      </c>
      <c r="R261" s="141" t="str">
        <f>IF(ISERROR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=TRUE," ",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)</f>
        <v xml:space="preserve"> </v>
      </c>
      <c r="S261" s="141" t="str">
        <f>IF(ISERROR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=TRUE," ",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)</f>
        <v xml:space="preserve"> </v>
      </c>
    </row>
    <row r="262" spans="1:19" ht="14.1" customHeight="1" x14ac:dyDescent="0.2">
      <c r="A262" s="180" t="s">
        <v>1195</v>
      </c>
      <c r="B262" s="137" t="e">
        <f>IF($U$16=1,(VLOOKUP(A262,$AC$44:$AH$80,2,FALSE)),IF((IF($X$1=1,'X1'!B221,(IF($X$1=2,'X2'!B221,(IF($X$1=3,'X3'!B221,(IF($X$1=4,'X4'!B221,(IF($X$1=5,'X5'!B221,'X6'!B221))))))))))="","",(IF($X$1=1,'X1'!B221,(IF($X$1=2,'X2'!B221,(IF($X$1=3,'X3'!B221,(IF($X$1=4,'X4'!B221,(IF($X$1=5,'X5'!B221,'X6'!B221))))))))))))</f>
        <v>#N/A</v>
      </c>
      <c r="C262" s="137" t="str">
        <f>IF(ISERROR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=TRUE," ",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)</f>
        <v xml:space="preserve"> </v>
      </c>
      <c r="D262" s="137" t="str">
        <f>IF(ISERROR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=TRUE," ",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)</f>
        <v xml:space="preserve"> </v>
      </c>
      <c r="E262" s="138" t="str">
        <f>IF(ISERROR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=TRUE," ",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)</f>
        <v xml:space="preserve"> </v>
      </c>
      <c r="F262" s="138" t="str">
        <f>IF(ISERROR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=TRUE," ",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)</f>
        <v xml:space="preserve"> </v>
      </c>
      <c r="G262" s="138" t="str">
        <f>IF(ISERROR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=TRUE," ",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)</f>
        <v xml:space="preserve"> </v>
      </c>
      <c r="H262" s="138" t="str">
        <f>IF(ISERROR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=TRUE," ",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)</f>
        <v xml:space="preserve"> </v>
      </c>
      <c r="I262" s="139" t="str">
        <f>IF(ISERROR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=TRUE," ",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)</f>
        <v xml:space="preserve"> </v>
      </c>
      <c r="J262" s="139" t="str">
        <f>IF(ISERROR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=TRUE," ",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)</f>
        <v xml:space="preserve"> </v>
      </c>
      <c r="K262" s="139" t="str">
        <f>IF(ISERROR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=TRUE," ",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)</f>
        <v xml:space="preserve"> </v>
      </c>
      <c r="L262" s="140" t="str">
        <f>IF(ISERROR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=TRUE," ",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)</f>
        <v xml:space="preserve"> </v>
      </c>
      <c r="M262" s="140" t="str">
        <f>IF(ISERROR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=TRUE," ",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)</f>
        <v xml:space="preserve"> </v>
      </c>
      <c r="N262" s="141" t="str">
        <f>IF(ISERROR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=TRUE," ",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)</f>
        <v xml:space="preserve"> </v>
      </c>
      <c r="O262" s="140" t="str">
        <f>IF(ISERROR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=TRUE," ",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)</f>
        <v xml:space="preserve"> </v>
      </c>
      <c r="P262" s="140" t="str">
        <f>IF(ISERROR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=TRUE," ",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)</f>
        <v xml:space="preserve"> </v>
      </c>
      <c r="Q262" s="141" t="str">
        <f>IF(ISERROR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=TRUE," ",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)</f>
        <v xml:space="preserve"> </v>
      </c>
      <c r="R262" s="141" t="str">
        <f>IF(ISERROR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=TRUE," ",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)</f>
        <v xml:space="preserve"> </v>
      </c>
      <c r="S262" s="141" t="str">
        <f>IF(ISERROR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=TRUE," ",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)</f>
        <v xml:space="preserve"> </v>
      </c>
    </row>
    <row r="263" spans="1:19" ht="14.1" customHeight="1" x14ac:dyDescent="0.2">
      <c r="A263" s="180" t="s">
        <v>1195</v>
      </c>
      <c r="B263" s="137" t="e">
        <f>IF($U$16=1,(VLOOKUP(A263,$AC$44:$AH$80,2,FALSE)),IF((IF($X$1=1,'X1'!B222,(IF($X$1=2,'X2'!B222,(IF($X$1=3,'X3'!B222,(IF($X$1=4,'X4'!B222,(IF($X$1=5,'X5'!B222,'X6'!B222))))))))))="","",(IF($X$1=1,'X1'!B222,(IF($X$1=2,'X2'!B222,(IF($X$1=3,'X3'!B222,(IF($X$1=4,'X4'!B222,(IF($X$1=5,'X5'!B222,'X6'!B222))))))))))))</f>
        <v>#N/A</v>
      </c>
      <c r="C263" s="137" t="str">
        <f>IF(ISERROR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=TRUE," ",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)</f>
        <v xml:space="preserve"> </v>
      </c>
      <c r="D263" s="137" t="str">
        <f>IF(ISERROR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=TRUE," ",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)</f>
        <v xml:space="preserve"> </v>
      </c>
      <c r="E263" s="138" t="str">
        <f>IF(ISERROR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=TRUE," ",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)</f>
        <v xml:space="preserve"> </v>
      </c>
      <c r="F263" s="138" t="str">
        <f>IF(ISERROR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=TRUE," ",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)</f>
        <v xml:space="preserve"> </v>
      </c>
      <c r="G263" s="138" t="str">
        <f>IF(ISERROR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=TRUE," ",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)</f>
        <v xml:space="preserve"> </v>
      </c>
      <c r="H263" s="138" t="str">
        <f>IF(ISERROR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=TRUE," ",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)</f>
        <v xml:space="preserve"> </v>
      </c>
      <c r="I263" s="139" t="str">
        <f>IF(ISERROR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=TRUE," ",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)</f>
        <v xml:space="preserve"> </v>
      </c>
      <c r="J263" s="139" t="str">
        <f>IF(ISERROR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=TRUE," ",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)</f>
        <v xml:space="preserve"> </v>
      </c>
      <c r="K263" s="139" t="str">
        <f>IF(ISERROR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=TRUE," ",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)</f>
        <v xml:space="preserve"> </v>
      </c>
      <c r="L263" s="140" t="str">
        <f>IF(ISERROR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=TRUE," ",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)</f>
        <v xml:space="preserve"> </v>
      </c>
      <c r="M263" s="140" t="str">
        <f>IF(ISERROR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=TRUE," ",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)</f>
        <v xml:space="preserve"> </v>
      </c>
      <c r="N263" s="141" t="str">
        <f>IF(ISERROR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=TRUE," ",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)</f>
        <v xml:space="preserve"> </v>
      </c>
      <c r="O263" s="140" t="str">
        <f>IF(ISERROR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=TRUE," ",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)</f>
        <v xml:space="preserve"> </v>
      </c>
      <c r="P263" s="140" t="str">
        <f>IF(ISERROR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=TRUE," ",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)</f>
        <v xml:space="preserve"> </v>
      </c>
      <c r="Q263" s="141" t="str">
        <f>IF(ISERROR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=TRUE," ",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)</f>
        <v xml:space="preserve"> </v>
      </c>
      <c r="R263" s="141" t="str">
        <f>IF(ISERROR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=TRUE," ",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)</f>
        <v xml:space="preserve"> </v>
      </c>
      <c r="S263" s="141" t="str">
        <f>IF(ISERROR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=TRUE," ",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)</f>
        <v xml:space="preserve"> </v>
      </c>
    </row>
    <row r="264" spans="1:19" ht="14.1" customHeight="1" x14ac:dyDescent="0.2">
      <c r="A264" s="180" t="s">
        <v>1195</v>
      </c>
      <c r="B264" s="137" t="e">
        <f>IF($U$16=1,(VLOOKUP(A264,$AC$44:$AH$80,2,FALSE)),IF((IF($X$1=1,'X1'!B223,(IF($X$1=2,'X2'!B223,(IF($X$1=3,'X3'!B223,(IF($X$1=4,'X4'!B223,(IF($X$1=5,'X5'!B223,'X6'!B223))))))))))="","",(IF($X$1=1,'X1'!B223,(IF($X$1=2,'X2'!B223,(IF($X$1=3,'X3'!B223,(IF($X$1=4,'X4'!B223,(IF($X$1=5,'X5'!B223,'X6'!B223))))))))))))</f>
        <v>#N/A</v>
      </c>
      <c r="C264" s="137" t="str">
        <f>IF(ISERROR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=TRUE," ",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)</f>
        <v xml:space="preserve"> </v>
      </c>
      <c r="D264" s="137" t="str">
        <f>IF(ISERROR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=TRUE," ",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)</f>
        <v xml:space="preserve"> </v>
      </c>
      <c r="E264" s="138" t="str">
        <f>IF(ISERROR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=TRUE," ",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)</f>
        <v xml:space="preserve"> </v>
      </c>
      <c r="F264" s="138" t="str">
        <f>IF(ISERROR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=TRUE," ",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)</f>
        <v xml:space="preserve"> </v>
      </c>
      <c r="G264" s="138" t="str">
        <f>IF(ISERROR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=TRUE," ",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)</f>
        <v xml:space="preserve"> </v>
      </c>
      <c r="H264" s="138" t="str">
        <f>IF(ISERROR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=TRUE," ",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)</f>
        <v xml:space="preserve"> </v>
      </c>
      <c r="I264" s="139" t="str">
        <f>IF(ISERROR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=TRUE," ",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)</f>
        <v xml:space="preserve"> </v>
      </c>
      <c r="J264" s="139" t="str">
        <f>IF(ISERROR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=TRUE," ",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)</f>
        <v xml:space="preserve"> </v>
      </c>
      <c r="K264" s="139" t="str">
        <f>IF(ISERROR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=TRUE," ",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)</f>
        <v xml:space="preserve"> </v>
      </c>
      <c r="L264" s="140" t="str">
        <f>IF(ISERROR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=TRUE," ",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)</f>
        <v xml:space="preserve"> </v>
      </c>
      <c r="M264" s="140" t="str">
        <f>IF(ISERROR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=TRUE," ",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)</f>
        <v xml:space="preserve"> </v>
      </c>
      <c r="N264" s="141" t="str">
        <f>IF(ISERROR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=TRUE," ",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)</f>
        <v xml:space="preserve"> </v>
      </c>
      <c r="O264" s="140" t="str">
        <f>IF(ISERROR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=TRUE," ",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)</f>
        <v xml:space="preserve"> </v>
      </c>
      <c r="P264" s="140" t="str">
        <f>IF(ISERROR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=TRUE," ",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)</f>
        <v xml:space="preserve"> </v>
      </c>
      <c r="Q264" s="141" t="str">
        <f>IF(ISERROR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=TRUE," ",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)</f>
        <v xml:space="preserve"> </v>
      </c>
      <c r="R264" s="141" t="str">
        <f>IF(ISERROR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=TRUE," ",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)</f>
        <v xml:space="preserve"> </v>
      </c>
      <c r="S264" s="141" t="str">
        <f>IF(ISERROR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=TRUE," ",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)</f>
        <v xml:space="preserve"> </v>
      </c>
    </row>
    <row r="265" spans="1:19" ht="14.1" customHeight="1" x14ac:dyDescent="0.2">
      <c r="A265" s="180" t="s">
        <v>1195</v>
      </c>
      <c r="B265" s="137" t="e">
        <f>IF($U$16=1,(VLOOKUP(A265,$AC$44:$AH$80,2,FALSE)),IF((IF($X$1=1,'X1'!B224,(IF($X$1=2,'X2'!B224,(IF($X$1=3,'X3'!B224,(IF($X$1=4,'X4'!B224,(IF($X$1=5,'X5'!B224,'X6'!B224))))))))))="","",(IF($X$1=1,'X1'!B224,(IF($X$1=2,'X2'!B224,(IF($X$1=3,'X3'!B224,(IF($X$1=4,'X4'!B224,(IF($X$1=5,'X5'!B224,'X6'!B224))))))))))))</f>
        <v>#N/A</v>
      </c>
      <c r="C265" s="137" t="str">
        <f>IF(ISERROR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=TRUE," ",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)</f>
        <v xml:space="preserve"> </v>
      </c>
      <c r="D265" s="137" t="str">
        <f>IF(ISERROR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=TRUE," ",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)</f>
        <v xml:space="preserve"> </v>
      </c>
      <c r="E265" s="138" t="str">
        <f>IF(ISERROR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=TRUE," ",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)</f>
        <v xml:space="preserve"> </v>
      </c>
      <c r="F265" s="138" t="str">
        <f>IF(ISERROR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=TRUE," ",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)</f>
        <v xml:space="preserve"> </v>
      </c>
      <c r="G265" s="138" t="str">
        <f>IF(ISERROR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=TRUE," ",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)</f>
        <v xml:space="preserve"> </v>
      </c>
      <c r="H265" s="138" t="str">
        <f>IF(ISERROR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=TRUE," ",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)</f>
        <v xml:space="preserve"> </v>
      </c>
      <c r="I265" s="139" t="str">
        <f>IF(ISERROR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=TRUE," ",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)</f>
        <v xml:space="preserve"> </v>
      </c>
      <c r="J265" s="139" t="str">
        <f>IF(ISERROR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=TRUE," ",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)</f>
        <v xml:space="preserve"> </v>
      </c>
      <c r="K265" s="139" t="str">
        <f>IF(ISERROR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=TRUE," ",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)</f>
        <v xml:space="preserve"> </v>
      </c>
      <c r="L265" s="140" t="str">
        <f>IF(ISERROR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=TRUE," ",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)</f>
        <v xml:space="preserve"> </v>
      </c>
      <c r="M265" s="140" t="str">
        <f>IF(ISERROR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=TRUE," ",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)</f>
        <v xml:space="preserve"> </v>
      </c>
      <c r="N265" s="141" t="str">
        <f>IF(ISERROR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=TRUE," ",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)</f>
        <v xml:space="preserve"> </v>
      </c>
      <c r="O265" s="140" t="str">
        <f>IF(ISERROR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=TRUE," ",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)</f>
        <v xml:space="preserve"> </v>
      </c>
      <c r="P265" s="140" t="str">
        <f>IF(ISERROR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=TRUE," ",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)</f>
        <v xml:space="preserve"> </v>
      </c>
      <c r="Q265" s="141" t="str">
        <f>IF(ISERROR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=TRUE," ",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)</f>
        <v xml:space="preserve"> </v>
      </c>
      <c r="R265" s="141" t="str">
        <f>IF(ISERROR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=TRUE," ",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)</f>
        <v xml:space="preserve"> </v>
      </c>
      <c r="S265" s="141" t="str">
        <f>IF(ISERROR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=TRUE," ",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)</f>
        <v xml:space="preserve"> </v>
      </c>
    </row>
    <row r="266" spans="1:19" ht="14.1" customHeight="1" x14ac:dyDescent="0.2">
      <c r="A266" s="180" t="s">
        <v>1195</v>
      </c>
      <c r="B266" s="137" t="e">
        <f>IF($U$16=1,(VLOOKUP(A266,$AC$44:$AH$80,2,FALSE)),IF((IF($X$1=1,'X1'!B225,(IF($X$1=2,'X2'!B225,(IF($X$1=3,'X3'!B225,(IF($X$1=4,'X4'!B225,(IF($X$1=5,'X5'!B225,'X6'!B225))))))))))="","",(IF($X$1=1,'X1'!B225,(IF($X$1=2,'X2'!B225,(IF($X$1=3,'X3'!B225,(IF($X$1=4,'X4'!B225,(IF($X$1=5,'X5'!B225,'X6'!B225))))))))))))</f>
        <v>#N/A</v>
      </c>
      <c r="C266" s="137" t="str">
        <f>IF(ISERROR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=TRUE," ",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)</f>
        <v xml:space="preserve"> </v>
      </c>
      <c r="D266" s="137" t="str">
        <f>IF(ISERROR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=TRUE," ",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)</f>
        <v xml:space="preserve"> </v>
      </c>
      <c r="E266" s="138" t="str">
        <f>IF(ISERROR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=TRUE," ",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)</f>
        <v xml:space="preserve"> </v>
      </c>
      <c r="F266" s="138" t="str">
        <f>IF(ISERROR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=TRUE," ",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)</f>
        <v xml:space="preserve"> </v>
      </c>
      <c r="G266" s="138" t="str">
        <f>IF(ISERROR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=TRUE," ",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)</f>
        <v xml:space="preserve"> </v>
      </c>
      <c r="H266" s="138" t="str">
        <f>IF(ISERROR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=TRUE," ",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)</f>
        <v xml:space="preserve"> </v>
      </c>
      <c r="I266" s="139" t="str">
        <f>IF(ISERROR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=TRUE," ",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)</f>
        <v xml:space="preserve"> </v>
      </c>
      <c r="J266" s="139" t="str">
        <f>IF(ISERROR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=TRUE," ",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)</f>
        <v xml:space="preserve"> </v>
      </c>
      <c r="K266" s="139" t="str">
        <f>IF(ISERROR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=TRUE," ",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)</f>
        <v xml:space="preserve"> </v>
      </c>
      <c r="L266" s="140" t="str">
        <f>IF(ISERROR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=TRUE," ",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)</f>
        <v xml:space="preserve"> </v>
      </c>
      <c r="M266" s="140" t="str">
        <f>IF(ISERROR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=TRUE," ",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)</f>
        <v xml:space="preserve"> </v>
      </c>
      <c r="N266" s="141" t="str">
        <f>IF(ISERROR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=TRUE," ",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)</f>
        <v xml:space="preserve"> </v>
      </c>
      <c r="O266" s="140" t="str">
        <f>IF(ISERROR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=TRUE," ",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)</f>
        <v xml:space="preserve"> </v>
      </c>
      <c r="P266" s="140" t="str">
        <f>IF(ISERROR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=TRUE," ",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)</f>
        <v xml:space="preserve"> </v>
      </c>
      <c r="Q266" s="141" t="str">
        <f>IF(ISERROR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=TRUE," ",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)</f>
        <v xml:space="preserve"> </v>
      </c>
      <c r="R266" s="141" t="str">
        <f>IF(ISERROR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=TRUE," ",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)</f>
        <v xml:space="preserve"> </v>
      </c>
      <c r="S266" s="141" t="str">
        <f>IF(ISERROR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=TRUE," ",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)</f>
        <v xml:space="preserve"> </v>
      </c>
    </row>
    <row r="267" spans="1:19" ht="14.1" customHeight="1" x14ac:dyDescent="0.2">
      <c r="A267" s="180" t="s">
        <v>1195</v>
      </c>
      <c r="B267" s="137" t="e">
        <f>IF($U$16=1,(VLOOKUP(A267,$AC$44:$AH$80,2,FALSE)),IF((IF($X$1=1,'X1'!B226,(IF($X$1=2,'X2'!B226,(IF($X$1=3,'X3'!B226,(IF($X$1=4,'X4'!B226,(IF($X$1=5,'X5'!B226,'X6'!B226))))))))))="","",(IF($X$1=1,'X1'!B226,(IF($X$1=2,'X2'!B226,(IF($X$1=3,'X3'!B226,(IF($X$1=4,'X4'!B226,(IF($X$1=5,'X5'!B226,'X6'!B226))))))))))))</f>
        <v>#N/A</v>
      </c>
      <c r="C267" s="137" t="str">
        <f>IF(ISERROR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=TRUE," ",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)</f>
        <v xml:space="preserve"> </v>
      </c>
      <c r="D267" s="137" t="str">
        <f>IF(ISERROR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=TRUE," ",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)</f>
        <v xml:space="preserve"> </v>
      </c>
      <c r="E267" s="138" t="str">
        <f>IF(ISERROR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=TRUE," ",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)</f>
        <v xml:space="preserve"> </v>
      </c>
      <c r="F267" s="138" t="str">
        <f>IF(ISERROR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=TRUE," ",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)</f>
        <v xml:space="preserve"> </v>
      </c>
      <c r="G267" s="138" t="str">
        <f>IF(ISERROR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=TRUE," ",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)</f>
        <v xml:space="preserve"> </v>
      </c>
      <c r="H267" s="138" t="str">
        <f>IF(ISERROR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=TRUE," ",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)</f>
        <v xml:space="preserve"> </v>
      </c>
      <c r="I267" s="139" t="str">
        <f>IF(ISERROR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=TRUE," ",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)</f>
        <v xml:space="preserve"> </v>
      </c>
      <c r="J267" s="139" t="str">
        <f>IF(ISERROR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=TRUE," ",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)</f>
        <v xml:space="preserve"> </v>
      </c>
      <c r="K267" s="139" t="str">
        <f>IF(ISERROR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=TRUE," ",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)</f>
        <v xml:space="preserve"> </v>
      </c>
      <c r="L267" s="140" t="str">
        <f>IF(ISERROR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=TRUE," ",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)</f>
        <v xml:space="preserve"> </v>
      </c>
      <c r="M267" s="140" t="str">
        <f>IF(ISERROR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=TRUE," ",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)</f>
        <v xml:space="preserve"> </v>
      </c>
      <c r="N267" s="141" t="str">
        <f>IF(ISERROR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=TRUE," ",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)</f>
        <v xml:space="preserve"> </v>
      </c>
      <c r="O267" s="140" t="str">
        <f>IF(ISERROR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=TRUE," ",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)</f>
        <v xml:space="preserve"> </v>
      </c>
      <c r="P267" s="140" t="str">
        <f>IF(ISERROR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=TRUE," ",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)</f>
        <v xml:space="preserve"> </v>
      </c>
      <c r="Q267" s="141" t="str">
        <f>IF(ISERROR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=TRUE," ",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)</f>
        <v xml:space="preserve"> </v>
      </c>
      <c r="R267" s="141" t="str">
        <f>IF(ISERROR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=TRUE," ",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)</f>
        <v xml:space="preserve"> </v>
      </c>
      <c r="S267" s="141" t="str">
        <f>IF(ISERROR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=TRUE," ",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)</f>
        <v xml:space="preserve"> </v>
      </c>
    </row>
    <row r="268" spans="1:19" ht="14.1" customHeight="1" x14ac:dyDescent="0.2">
      <c r="A268" s="180" t="s">
        <v>1195</v>
      </c>
      <c r="B268" s="137" t="e">
        <f>IF($U$16=1,(VLOOKUP(A268,$AC$44:$AH$80,2,FALSE)),IF((IF($X$1=1,'X1'!B227,(IF($X$1=2,'X2'!B227,(IF($X$1=3,'X3'!B227,(IF($X$1=4,'X4'!B227,(IF($X$1=5,'X5'!B227,'X6'!B227))))))))))="","",(IF($X$1=1,'X1'!B227,(IF($X$1=2,'X2'!B227,(IF($X$1=3,'X3'!B227,(IF($X$1=4,'X4'!B227,(IF($X$1=5,'X5'!B227,'X6'!B227))))))))))))</f>
        <v>#N/A</v>
      </c>
      <c r="C268" s="137" t="str">
        <f>IF(ISERROR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=TRUE," ",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)</f>
        <v xml:space="preserve"> </v>
      </c>
      <c r="D268" s="137" t="str">
        <f>IF(ISERROR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=TRUE," ",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)</f>
        <v xml:space="preserve"> </v>
      </c>
      <c r="E268" s="138" t="str">
        <f>IF(ISERROR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=TRUE," ",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)</f>
        <v xml:space="preserve"> </v>
      </c>
      <c r="F268" s="138" t="str">
        <f>IF(ISERROR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=TRUE," ",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)</f>
        <v xml:space="preserve"> </v>
      </c>
      <c r="G268" s="138" t="str">
        <f>IF(ISERROR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=TRUE," ",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)</f>
        <v xml:space="preserve"> </v>
      </c>
      <c r="H268" s="138" t="str">
        <f>IF(ISERROR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=TRUE," ",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)</f>
        <v xml:space="preserve"> </v>
      </c>
      <c r="I268" s="139" t="str">
        <f>IF(ISERROR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=TRUE," ",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)</f>
        <v xml:space="preserve"> </v>
      </c>
      <c r="J268" s="139" t="str">
        <f>IF(ISERROR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=TRUE," ",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)</f>
        <v xml:space="preserve"> </v>
      </c>
      <c r="K268" s="139" t="str">
        <f>IF(ISERROR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=TRUE," ",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)</f>
        <v xml:space="preserve"> </v>
      </c>
      <c r="L268" s="140" t="str">
        <f>IF(ISERROR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=TRUE," ",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)</f>
        <v xml:space="preserve"> </v>
      </c>
      <c r="M268" s="140" t="str">
        <f>IF(ISERROR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=TRUE," ",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)</f>
        <v xml:space="preserve"> </v>
      </c>
      <c r="N268" s="141" t="str">
        <f>IF(ISERROR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=TRUE," ",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)</f>
        <v xml:space="preserve"> </v>
      </c>
      <c r="O268" s="140" t="str">
        <f>IF(ISERROR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=TRUE," ",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)</f>
        <v xml:space="preserve"> </v>
      </c>
      <c r="P268" s="140" t="str">
        <f>IF(ISERROR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=TRUE," ",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)</f>
        <v xml:space="preserve"> </v>
      </c>
      <c r="Q268" s="141" t="str">
        <f>IF(ISERROR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=TRUE," ",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)</f>
        <v xml:space="preserve"> </v>
      </c>
      <c r="R268" s="141" t="str">
        <f>IF(ISERROR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=TRUE," ",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)</f>
        <v xml:space="preserve"> </v>
      </c>
      <c r="S268" s="141" t="str">
        <f>IF(ISERROR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=TRUE," ",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)</f>
        <v xml:space="preserve"> </v>
      </c>
    </row>
    <row r="269" spans="1:19" ht="14.1" customHeight="1" x14ac:dyDescent="0.2">
      <c r="A269" s="180" t="s">
        <v>1195</v>
      </c>
      <c r="B269" s="137" t="e">
        <f>IF($U$16=1,(VLOOKUP(A269,$AC$44:$AH$80,2,FALSE)),IF((IF($X$1=1,'X1'!B228,(IF($X$1=2,'X2'!B228,(IF($X$1=3,'X3'!B228,(IF($X$1=4,'X4'!B228,(IF($X$1=5,'X5'!B228,'X6'!B228))))))))))="","",(IF($X$1=1,'X1'!B228,(IF($X$1=2,'X2'!B228,(IF($X$1=3,'X3'!B228,(IF($X$1=4,'X4'!B228,(IF($X$1=5,'X5'!B228,'X6'!B228))))))))))))</f>
        <v>#N/A</v>
      </c>
      <c r="C269" s="137" t="str">
        <f>IF(ISERROR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=TRUE," ",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)</f>
        <v xml:space="preserve"> </v>
      </c>
      <c r="D269" s="137" t="str">
        <f>IF(ISERROR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=TRUE," ",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)</f>
        <v xml:space="preserve"> </v>
      </c>
      <c r="E269" s="138" t="str">
        <f>IF(ISERROR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=TRUE," ",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)</f>
        <v xml:space="preserve"> </v>
      </c>
      <c r="F269" s="138" t="str">
        <f>IF(ISERROR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=TRUE," ",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)</f>
        <v xml:space="preserve"> </v>
      </c>
      <c r="G269" s="138" t="str">
        <f>IF(ISERROR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=TRUE," ",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)</f>
        <v xml:space="preserve"> </v>
      </c>
      <c r="H269" s="138" t="str">
        <f>IF(ISERROR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=TRUE," ",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)</f>
        <v xml:space="preserve"> </v>
      </c>
      <c r="I269" s="139" t="str">
        <f>IF(ISERROR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=TRUE," ",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)</f>
        <v xml:space="preserve"> </v>
      </c>
      <c r="J269" s="139" t="str">
        <f>IF(ISERROR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=TRUE," ",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)</f>
        <v xml:space="preserve"> </v>
      </c>
      <c r="K269" s="139" t="str">
        <f>IF(ISERROR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=TRUE," ",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)</f>
        <v xml:space="preserve"> </v>
      </c>
      <c r="L269" s="140" t="str">
        <f>IF(ISERROR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=TRUE," ",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)</f>
        <v xml:space="preserve"> </v>
      </c>
      <c r="M269" s="140" t="str">
        <f>IF(ISERROR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=TRUE," ",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)</f>
        <v xml:space="preserve"> </v>
      </c>
      <c r="N269" s="141" t="str">
        <f>IF(ISERROR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=TRUE," ",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)</f>
        <v xml:space="preserve"> </v>
      </c>
      <c r="O269" s="140" t="str">
        <f>IF(ISERROR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=TRUE," ",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)</f>
        <v xml:space="preserve"> </v>
      </c>
      <c r="P269" s="140" t="str">
        <f>IF(ISERROR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=TRUE," ",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)</f>
        <v xml:space="preserve"> </v>
      </c>
      <c r="Q269" s="141" t="str">
        <f>IF(ISERROR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=TRUE," ",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)</f>
        <v xml:space="preserve"> </v>
      </c>
      <c r="R269" s="141" t="str">
        <f>IF(ISERROR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=TRUE," ",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)</f>
        <v xml:space="preserve"> </v>
      </c>
      <c r="S269" s="141" t="str">
        <f>IF(ISERROR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=TRUE," ",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)</f>
        <v xml:space="preserve"> </v>
      </c>
    </row>
    <row r="270" spans="1:19" ht="14.1" customHeight="1" x14ac:dyDescent="0.2">
      <c r="A270" s="180" t="s">
        <v>1195</v>
      </c>
      <c r="B270" s="137" t="e">
        <f>IF($U$16=1,(VLOOKUP(A270,$AC$44:$AH$80,2,FALSE)),IF((IF($X$1=1,'X1'!B229,(IF($X$1=2,'X2'!B229,(IF($X$1=3,'X3'!B229,(IF($X$1=4,'X4'!B229,(IF($X$1=5,'X5'!B229,'X6'!B229))))))))))="","",(IF($X$1=1,'X1'!B229,(IF($X$1=2,'X2'!B229,(IF($X$1=3,'X3'!B229,(IF($X$1=4,'X4'!B229,(IF($X$1=5,'X5'!B229,'X6'!B229))))))))))))</f>
        <v>#N/A</v>
      </c>
      <c r="C270" s="137" t="str">
        <f>IF(ISERROR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=TRUE," ",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)</f>
        <v xml:space="preserve"> </v>
      </c>
      <c r="D270" s="137" t="str">
        <f>IF(ISERROR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=TRUE," ",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)</f>
        <v xml:space="preserve"> </v>
      </c>
      <c r="E270" s="138" t="str">
        <f>IF(ISERROR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=TRUE," ",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)</f>
        <v xml:space="preserve"> </v>
      </c>
      <c r="F270" s="138" t="str">
        <f>IF(ISERROR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=TRUE," ",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)</f>
        <v xml:space="preserve"> </v>
      </c>
      <c r="G270" s="138" t="str">
        <f>IF(ISERROR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=TRUE," ",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)</f>
        <v xml:space="preserve"> </v>
      </c>
      <c r="H270" s="138" t="str">
        <f>IF(ISERROR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=TRUE," ",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)</f>
        <v xml:space="preserve"> </v>
      </c>
      <c r="I270" s="139" t="str">
        <f>IF(ISERROR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=TRUE," ",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)</f>
        <v xml:space="preserve"> </v>
      </c>
      <c r="J270" s="139" t="str">
        <f>IF(ISERROR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=TRUE," ",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)</f>
        <v xml:space="preserve"> </v>
      </c>
      <c r="K270" s="139" t="str">
        <f>IF(ISERROR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=TRUE," ",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)</f>
        <v xml:space="preserve"> </v>
      </c>
      <c r="L270" s="140" t="str">
        <f>IF(ISERROR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=TRUE," ",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)</f>
        <v xml:space="preserve"> </v>
      </c>
      <c r="M270" s="140" t="str">
        <f>IF(ISERROR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=TRUE," ",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)</f>
        <v xml:space="preserve"> </v>
      </c>
      <c r="N270" s="141" t="str">
        <f>IF(ISERROR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=TRUE," ",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)</f>
        <v xml:space="preserve"> </v>
      </c>
      <c r="O270" s="140" t="str">
        <f>IF(ISERROR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=TRUE," ",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)</f>
        <v xml:space="preserve"> </v>
      </c>
      <c r="P270" s="140" t="str">
        <f>IF(ISERROR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=TRUE," ",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)</f>
        <v xml:space="preserve"> </v>
      </c>
      <c r="Q270" s="141" t="str">
        <f>IF(ISERROR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=TRUE," ",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)</f>
        <v xml:space="preserve"> </v>
      </c>
      <c r="R270" s="141" t="str">
        <f>IF(ISERROR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=TRUE," ",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)</f>
        <v xml:space="preserve"> </v>
      </c>
      <c r="S270" s="141" t="str">
        <f>IF(ISERROR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=TRUE," ",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)</f>
        <v xml:space="preserve"> </v>
      </c>
    </row>
    <row r="271" spans="1:19" ht="14.1" customHeight="1" x14ac:dyDescent="0.2">
      <c r="A271" s="180" t="s">
        <v>1195</v>
      </c>
      <c r="B271" s="137" t="e">
        <f>IF($U$16=1,(VLOOKUP(A271,$AC$44:$AH$80,2,FALSE)),IF((IF($X$1=1,'X1'!B230,(IF($X$1=2,'X2'!B230,(IF($X$1=3,'X3'!B230,(IF($X$1=4,'X4'!B230,(IF($X$1=5,'X5'!B230,'X6'!B230))))))))))="","",(IF($X$1=1,'X1'!B230,(IF($X$1=2,'X2'!B230,(IF($X$1=3,'X3'!B230,(IF($X$1=4,'X4'!B230,(IF($X$1=5,'X5'!B230,'X6'!B230))))))))))))</f>
        <v>#N/A</v>
      </c>
      <c r="C271" s="137" t="str">
        <f>IF(ISERROR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=TRUE," ",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)</f>
        <v xml:space="preserve"> </v>
      </c>
      <c r="D271" s="137" t="str">
        <f>IF(ISERROR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=TRUE," ",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)</f>
        <v xml:space="preserve"> </v>
      </c>
      <c r="E271" s="138" t="str">
        <f>IF(ISERROR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=TRUE," ",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)</f>
        <v xml:space="preserve"> </v>
      </c>
      <c r="F271" s="138" t="str">
        <f>IF(ISERROR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=TRUE," ",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)</f>
        <v xml:space="preserve"> </v>
      </c>
      <c r="G271" s="138" t="str">
        <f>IF(ISERROR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=TRUE," ",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)</f>
        <v xml:space="preserve"> </v>
      </c>
      <c r="H271" s="138" t="str">
        <f>IF(ISERROR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=TRUE," ",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)</f>
        <v xml:space="preserve"> </v>
      </c>
      <c r="I271" s="139" t="str">
        <f>IF(ISERROR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=TRUE," ",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)</f>
        <v xml:space="preserve"> </v>
      </c>
      <c r="J271" s="139" t="str">
        <f>IF(ISERROR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=TRUE," ",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)</f>
        <v xml:space="preserve"> </v>
      </c>
      <c r="K271" s="139" t="str">
        <f>IF(ISERROR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=TRUE," ",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)</f>
        <v xml:space="preserve"> </v>
      </c>
      <c r="L271" s="140" t="str">
        <f>IF(ISERROR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=TRUE," ",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)</f>
        <v xml:space="preserve"> </v>
      </c>
      <c r="M271" s="140" t="str">
        <f>IF(ISERROR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=TRUE," ",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)</f>
        <v xml:space="preserve"> </v>
      </c>
      <c r="N271" s="141" t="str">
        <f>IF(ISERROR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=TRUE," ",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)</f>
        <v xml:space="preserve"> </v>
      </c>
      <c r="O271" s="140" t="str">
        <f>IF(ISERROR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=TRUE," ",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)</f>
        <v xml:space="preserve"> </v>
      </c>
      <c r="P271" s="140" t="str">
        <f>IF(ISERROR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=TRUE," ",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)</f>
        <v xml:space="preserve"> </v>
      </c>
      <c r="Q271" s="141" t="str">
        <f>IF(ISERROR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=TRUE," ",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)</f>
        <v xml:space="preserve"> </v>
      </c>
      <c r="R271" s="141" t="str">
        <f>IF(ISERROR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=TRUE," ",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)</f>
        <v xml:space="preserve"> </v>
      </c>
      <c r="S271" s="141" t="str">
        <f>IF(ISERROR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=TRUE," ",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)</f>
        <v xml:space="preserve"> </v>
      </c>
    </row>
    <row r="272" spans="1:19" ht="14.1" customHeight="1" x14ac:dyDescent="0.2">
      <c r="A272" s="180" t="s">
        <v>1195</v>
      </c>
      <c r="B272" s="137" t="e">
        <f>IF($U$16=1,(VLOOKUP(A272,$AC$44:$AH$80,2,FALSE)),IF((IF($X$1=1,'X1'!B231,(IF($X$1=2,'X2'!B231,(IF($X$1=3,'X3'!B231,(IF($X$1=4,'X4'!B231,(IF($X$1=5,'X5'!B231,'X6'!B231))))))))))="","",(IF($X$1=1,'X1'!B231,(IF($X$1=2,'X2'!B231,(IF($X$1=3,'X3'!B231,(IF($X$1=4,'X4'!B231,(IF($X$1=5,'X5'!B231,'X6'!B231))))))))))))</f>
        <v>#N/A</v>
      </c>
      <c r="C272" s="137" t="str">
        <f>IF(ISERROR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=TRUE," ",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)</f>
        <v xml:space="preserve"> </v>
      </c>
      <c r="D272" s="137" t="str">
        <f>IF(ISERROR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=TRUE," ",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)</f>
        <v xml:space="preserve"> </v>
      </c>
      <c r="E272" s="138" t="str">
        <f>IF(ISERROR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=TRUE," ",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)</f>
        <v xml:space="preserve"> </v>
      </c>
      <c r="F272" s="138" t="str">
        <f>IF(ISERROR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=TRUE," ",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)</f>
        <v xml:space="preserve"> </v>
      </c>
      <c r="G272" s="138" t="str">
        <f>IF(ISERROR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=TRUE," ",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)</f>
        <v xml:space="preserve"> </v>
      </c>
      <c r="H272" s="138" t="str">
        <f>IF(ISERROR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=TRUE," ",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)</f>
        <v xml:space="preserve"> </v>
      </c>
      <c r="I272" s="139" t="str">
        <f>IF(ISERROR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=TRUE," ",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)</f>
        <v xml:space="preserve"> </v>
      </c>
      <c r="J272" s="139" t="str">
        <f>IF(ISERROR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=TRUE," ",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)</f>
        <v xml:space="preserve"> </v>
      </c>
      <c r="K272" s="139" t="str">
        <f>IF(ISERROR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=TRUE," ",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)</f>
        <v xml:space="preserve"> </v>
      </c>
      <c r="L272" s="140" t="str">
        <f>IF(ISERROR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=TRUE," ",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)</f>
        <v xml:space="preserve"> </v>
      </c>
      <c r="M272" s="140" t="str">
        <f>IF(ISERROR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=TRUE," ",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)</f>
        <v xml:space="preserve"> </v>
      </c>
      <c r="N272" s="141" t="str">
        <f>IF(ISERROR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=TRUE," ",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)</f>
        <v xml:space="preserve"> </v>
      </c>
      <c r="O272" s="140" t="str">
        <f>IF(ISERROR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=TRUE," ",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)</f>
        <v xml:space="preserve"> </v>
      </c>
      <c r="P272" s="140" t="str">
        <f>IF(ISERROR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=TRUE," ",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)</f>
        <v xml:space="preserve"> </v>
      </c>
      <c r="Q272" s="141" t="str">
        <f>IF(ISERROR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=TRUE," ",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)</f>
        <v xml:space="preserve"> </v>
      </c>
      <c r="R272" s="141" t="str">
        <f>IF(ISERROR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=TRUE," ",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)</f>
        <v xml:space="preserve"> </v>
      </c>
      <c r="S272" s="141" t="str">
        <f>IF(ISERROR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=TRUE," ",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)</f>
        <v xml:space="preserve"> </v>
      </c>
    </row>
    <row r="273" spans="1:19" ht="14.1" customHeight="1" x14ac:dyDescent="0.2">
      <c r="A273" s="180" t="s">
        <v>1195</v>
      </c>
      <c r="B273" s="137" t="e">
        <f>IF($U$16=1,(VLOOKUP(A273,$AC$44:$AH$80,2,FALSE)),IF((IF($X$1=1,'X1'!B232,(IF($X$1=2,'X2'!B232,(IF($X$1=3,'X3'!B232,(IF($X$1=4,'X4'!B232,(IF($X$1=5,'X5'!B232,'X6'!B232))))))))))="","",(IF($X$1=1,'X1'!B232,(IF($X$1=2,'X2'!B232,(IF($X$1=3,'X3'!B232,(IF($X$1=4,'X4'!B232,(IF($X$1=5,'X5'!B232,'X6'!B232))))))))))))</f>
        <v>#N/A</v>
      </c>
      <c r="C273" s="137" t="str">
        <f>IF(ISERROR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=TRUE," ",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)</f>
        <v xml:space="preserve"> </v>
      </c>
      <c r="D273" s="137" t="str">
        <f>IF(ISERROR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=TRUE," ",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)</f>
        <v xml:space="preserve"> </v>
      </c>
      <c r="E273" s="138" t="str">
        <f>IF(ISERROR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=TRUE," ",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)</f>
        <v xml:space="preserve"> </v>
      </c>
      <c r="F273" s="138" t="str">
        <f>IF(ISERROR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=TRUE," ",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)</f>
        <v xml:space="preserve"> </v>
      </c>
      <c r="G273" s="138" t="str">
        <f>IF(ISERROR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=TRUE," ",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)</f>
        <v xml:space="preserve"> </v>
      </c>
      <c r="H273" s="138" t="str">
        <f>IF(ISERROR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=TRUE," ",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)</f>
        <v xml:space="preserve"> </v>
      </c>
      <c r="I273" s="139" t="str">
        <f>IF(ISERROR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=TRUE," ",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)</f>
        <v xml:space="preserve"> </v>
      </c>
      <c r="J273" s="139" t="str">
        <f>IF(ISERROR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=TRUE," ",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)</f>
        <v xml:space="preserve"> </v>
      </c>
      <c r="K273" s="139" t="str">
        <f>IF(ISERROR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=TRUE," ",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)</f>
        <v xml:space="preserve"> </v>
      </c>
      <c r="L273" s="140" t="str">
        <f>IF(ISERROR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=TRUE," ",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)</f>
        <v xml:space="preserve"> </v>
      </c>
      <c r="M273" s="140" t="str">
        <f>IF(ISERROR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=TRUE," ",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)</f>
        <v xml:space="preserve"> </v>
      </c>
      <c r="N273" s="141" t="str">
        <f>IF(ISERROR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=TRUE," ",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)</f>
        <v xml:space="preserve"> </v>
      </c>
      <c r="O273" s="140" t="str">
        <f>IF(ISERROR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=TRUE," ",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)</f>
        <v xml:space="preserve"> </v>
      </c>
      <c r="P273" s="140" t="str">
        <f>IF(ISERROR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=TRUE," ",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)</f>
        <v xml:space="preserve"> </v>
      </c>
      <c r="Q273" s="141" t="str">
        <f>IF(ISERROR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=TRUE," ",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)</f>
        <v xml:space="preserve"> </v>
      </c>
      <c r="R273" s="141" t="str">
        <f>IF(ISERROR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=TRUE," ",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)</f>
        <v xml:space="preserve"> </v>
      </c>
      <c r="S273" s="141" t="str">
        <f>IF(ISERROR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=TRUE," ",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)</f>
        <v xml:space="preserve"> </v>
      </c>
    </row>
    <row r="274" spans="1:19" ht="14.1" customHeight="1" x14ac:dyDescent="0.2">
      <c r="A274" s="180" t="s">
        <v>1195</v>
      </c>
      <c r="B274" s="137" t="e">
        <f>IF($U$16=1,(VLOOKUP(A274,$AC$44:$AH$80,2,FALSE)),IF((IF($X$1=1,'X1'!B233,(IF($X$1=2,'X2'!B233,(IF($X$1=3,'X3'!B233,(IF($X$1=4,'X4'!B233,(IF($X$1=5,'X5'!B233,'X6'!B233))))))))))="","",(IF($X$1=1,'X1'!B233,(IF($X$1=2,'X2'!B233,(IF($X$1=3,'X3'!B233,(IF($X$1=4,'X4'!B233,(IF($X$1=5,'X5'!B233,'X6'!B233))))))))))))</f>
        <v>#N/A</v>
      </c>
      <c r="C274" s="137" t="str">
        <f>IF(ISERROR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=TRUE," ",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)</f>
        <v xml:space="preserve"> </v>
      </c>
      <c r="D274" s="137" t="str">
        <f>IF(ISERROR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=TRUE," ",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)</f>
        <v xml:space="preserve"> </v>
      </c>
      <c r="E274" s="138" t="str">
        <f>IF(ISERROR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=TRUE," ",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)</f>
        <v xml:space="preserve"> </v>
      </c>
      <c r="F274" s="138" t="str">
        <f>IF(ISERROR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=TRUE," ",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)</f>
        <v xml:space="preserve"> </v>
      </c>
      <c r="G274" s="138" t="str">
        <f>IF(ISERROR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=TRUE," ",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)</f>
        <v xml:space="preserve"> </v>
      </c>
      <c r="H274" s="138" t="str">
        <f>IF(ISERROR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=TRUE," ",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)</f>
        <v xml:space="preserve"> </v>
      </c>
      <c r="I274" s="139" t="str">
        <f>IF(ISERROR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=TRUE," ",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)</f>
        <v xml:space="preserve"> </v>
      </c>
      <c r="J274" s="139" t="str">
        <f>IF(ISERROR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=TRUE," ",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)</f>
        <v xml:space="preserve"> </v>
      </c>
      <c r="K274" s="139" t="str">
        <f>IF(ISERROR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=TRUE," ",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)</f>
        <v xml:space="preserve"> </v>
      </c>
      <c r="L274" s="140" t="str">
        <f>IF(ISERROR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=TRUE," ",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)</f>
        <v xml:space="preserve"> </v>
      </c>
      <c r="M274" s="140" t="str">
        <f>IF(ISERROR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=TRUE," ",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)</f>
        <v xml:space="preserve"> </v>
      </c>
      <c r="N274" s="141" t="str">
        <f>IF(ISERROR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=TRUE," ",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)</f>
        <v xml:space="preserve"> </v>
      </c>
      <c r="O274" s="140" t="str">
        <f>IF(ISERROR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=TRUE," ",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)</f>
        <v xml:space="preserve"> </v>
      </c>
      <c r="P274" s="140" t="str">
        <f>IF(ISERROR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=TRUE," ",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)</f>
        <v xml:space="preserve"> </v>
      </c>
      <c r="Q274" s="141" t="str">
        <f>IF(ISERROR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=TRUE," ",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)</f>
        <v xml:space="preserve"> </v>
      </c>
      <c r="R274" s="141" t="str">
        <f>IF(ISERROR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=TRUE," ",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)</f>
        <v xml:space="preserve"> </v>
      </c>
      <c r="S274" s="141" t="str">
        <f>IF(ISERROR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=TRUE," ",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)</f>
        <v xml:space="preserve"> </v>
      </c>
    </row>
    <row r="275" spans="1:19" ht="14.1" customHeight="1" x14ac:dyDescent="0.2">
      <c r="A275" s="180" t="s">
        <v>1195</v>
      </c>
      <c r="B275" s="137" t="e">
        <f>IF($U$16=1,(VLOOKUP(A275,$AC$44:$AH$80,2,FALSE)),IF((IF($X$1=1,'X1'!B234,(IF($X$1=2,'X2'!B234,(IF($X$1=3,'X3'!B234,(IF($X$1=4,'X4'!B234,(IF($X$1=5,'X5'!B234,'X6'!B234))))))))))="","",(IF($X$1=1,'X1'!B234,(IF($X$1=2,'X2'!B234,(IF($X$1=3,'X3'!B234,(IF($X$1=4,'X4'!B234,(IF($X$1=5,'X5'!B234,'X6'!B234))))))))))))</f>
        <v>#N/A</v>
      </c>
      <c r="C275" s="137" t="str">
        <f>IF(ISERROR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=TRUE," ",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)</f>
        <v xml:space="preserve"> </v>
      </c>
      <c r="D275" s="137" t="str">
        <f>IF(ISERROR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=TRUE," ",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)</f>
        <v xml:space="preserve"> </v>
      </c>
      <c r="E275" s="138" t="str">
        <f>IF(ISERROR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=TRUE," ",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)</f>
        <v xml:space="preserve"> </v>
      </c>
      <c r="F275" s="138" t="str">
        <f>IF(ISERROR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=TRUE," ",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)</f>
        <v xml:space="preserve"> </v>
      </c>
      <c r="G275" s="138" t="str">
        <f>IF(ISERROR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=TRUE," ",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)</f>
        <v xml:space="preserve"> </v>
      </c>
      <c r="H275" s="138" t="str">
        <f>IF(ISERROR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=TRUE," ",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)</f>
        <v xml:space="preserve"> </v>
      </c>
      <c r="I275" s="139" t="str">
        <f>IF(ISERROR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=TRUE," ",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)</f>
        <v xml:space="preserve"> </v>
      </c>
      <c r="J275" s="139" t="str">
        <f>IF(ISERROR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=TRUE," ",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)</f>
        <v xml:space="preserve"> </v>
      </c>
      <c r="K275" s="139" t="str">
        <f>IF(ISERROR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=TRUE," ",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)</f>
        <v xml:space="preserve"> </v>
      </c>
      <c r="L275" s="140" t="str">
        <f>IF(ISERROR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=TRUE," ",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)</f>
        <v xml:space="preserve"> </v>
      </c>
      <c r="M275" s="140" t="str">
        <f>IF(ISERROR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=TRUE," ",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)</f>
        <v xml:space="preserve"> </v>
      </c>
      <c r="N275" s="141" t="str">
        <f>IF(ISERROR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=TRUE," ",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)</f>
        <v xml:space="preserve"> </v>
      </c>
      <c r="O275" s="140" t="str">
        <f>IF(ISERROR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=TRUE," ",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)</f>
        <v xml:space="preserve"> </v>
      </c>
      <c r="P275" s="140" t="str">
        <f>IF(ISERROR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=TRUE," ",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)</f>
        <v xml:space="preserve"> </v>
      </c>
      <c r="Q275" s="141" t="str">
        <f>IF(ISERROR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=TRUE," ",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)</f>
        <v xml:space="preserve"> </v>
      </c>
      <c r="R275" s="141" t="str">
        <f>IF(ISERROR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=TRUE," ",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)</f>
        <v xml:space="preserve"> </v>
      </c>
      <c r="S275" s="141" t="str">
        <f>IF(ISERROR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=TRUE," ",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)</f>
        <v xml:space="preserve"> </v>
      </c>
    </row>
    <row r="276" spans="1:19" ht="14.1" customHeight="1" x14ac:dyDescent="0.2">
      <c r="A276" s="180" t="s">
        <v>1195</v>
      </c>
      <c r="B276" s="137" t="e">
        <f>IF($U$16=1,(VLOOKUP(A276,$AC$44:$AH$80,2,FALSE)),IF((IF($X$1=1,'X1'!B235,(IF($X$1=2,'X2'!B235,(IF($X$1=3,'X3'!B235,(IF($X$1=4,'X4'!B235,(IF($X$1=5,'X5'!B235,'X6'!B235))))))))))="","",(IF($X$1=1,'X1'!B235,(IF($X$1=2,'X2'!B235,(IF($X$1=3,'X3'!B235,(IF($X$1=4,'X4'!B235,(IF($X$1=5,'X5'!B235,'X6'!B235))))))))))))</f>
        <v>#N/A</v>
      </c>
      <c r="C276" s="137" t="str">
        <f>IF(ISERROR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=TRUE," ",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)</f>
        <v xml:space="preserve"> </v>
      </c>
      <c r="D276" s="137" t="str">
        <f>IF(ISERROR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=TRUE," ",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)</f>
        <v xml:space="preserve"> </v>
      </c>
      <c r="E276" s="138" t="str">
        <f>IF(ISERROR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=TRUE," ",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)</f>
        <v xml:space="preserve"> </v>
      </c>
      <c r="F276" s="138" t="str">
        <f>IF(ISERROR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=TRUE," ",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)</f>
        <v xml:space="preserve"> </v>
      </c>
      <c r="G276" s="138" t="str">
        <f>IF(ISERROR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=TRUE," ",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)</f>
        <v xml:space="preserve"> </v>
      </c>
      <c r="H276" s="138" t="str">
        <f>IF(ISERROR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=TRUE," ",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)</f>
        <v xml:space="preserve"> </v>
      </c>
      <c r="I276" s="139" t="str">
        <f>IF(ISERROR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=TRUE," ",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)</f>
        <v xml:space="preserve"> </v>
      </c>
      <c r="J276" s="139" t="str">
        <f>IF(ISERROR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=TRUE," ",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)</f>
        <v xml:space="preserve"> </v>
      </c>
      <c r="K276" s="139" t="str">
        <f>IF(ISERROR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=TRUE," ",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)</f>
        <v xml:space="preserve"> </v>
      </c>
      <c r="L276" s="140" t="str">
        <f>IF(ISERROR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=TRUE," ",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)</f>
        <v xml:space="preserve"> </v>
      </c>
      <c r="M276" s="140" t="str">
        <f>IF(ISERROR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=TRUE," ",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)</f>
        <v xml:space="preserve"> </v>
      </c>
      <c r="N276" s="141" t="str">
        <f>IF(ISERROR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=TRUE," ",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)</f>
        <v xml:space="preserve"> </v>
      </c>
      <c r="O276" s="140" t="str">
        <f>IF(ISERROR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=TRUE," ",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)</f>
        <v xml:space="preserve"> </v>
      </c>
      <c r="P276" s="140" t="str">
        <f>IF(ISERROR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=TRUE," ",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)</f>
        <v xml:space="preserve"> </v>
      </c>
      <c r="Q276" s="141" t="str">
        <f>IF(ISERROR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=TRUE," ",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)</f>
        <v xml:space="preserve"> </v>
      </c>
      <c r="R276" s="141" t="str">
        <f>IF(ISERROR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=TRUE," ",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)</f>
        <v xml:space="preserve"> </v>
      </c>
      <c r="S276" s="141" t="str">
        <f>IF(ISERROR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=TRUE," ",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)</f>
        <v xml:space="preserve"> </v>
      </c>
    </row>
    <row r="277" spans="1:19" ht="14.1" customHeight="1" x14ac:dyDescent="0.2">
      <c r="A277" s="180" t="s">
        <v>1195</v>
      </c>
      <c r="B277" s="137" t="e">
        <f>IF($U$16=1,(VLOOKUP(A277,$AC$44:$AH$80,2,FALSE)),IF((IF($X$1=1,'X1'!B236,(IF($X$1=2,'X2'!B236,(IF($X$1=3,'X3'!B236,(IF($X$1=4,'X4'!B236,(IF($X$1=5,'X5'!B236,'X6'!B236))))))))))="","",(IF($X$1=1,'X1'!B236,(IF($X$1=2,'X2'!B236,(IF($X$1=3,'X3'!B236,(IF($X$1=4,'X4'!B236,(IF($X$1=5,'X5'!B236,'X6'!B236))))))))))))</f>
        <v>#N/A</v>
      </c>
      <c r="C277" s="137" t="str">
        <f>IF(ISERROR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=TRUE," ",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)</f>
        <v xml:space="preserve"> </v>
      </c>
      <c r="D277" s="137" t="str">
        <f>IF(ISERROR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=TRUE," ",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)</f>
        <v xml:space="preserve"> </v>
      </c>
      <c r="E277" s="138" t="str">
        <f>IF(ISERROR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=TRUE," ",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)</f>
        <v xml:space="preserve"> </v>
      </c>
      <c r="F277" s="138" t="str">
        <f>IF(ISERROR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=TRUE," ",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)</f>
        <v xml:space="preserve"> </v>
      </c>
      <c r="G277" s="138" t="str">
        <f>IF(ISERROR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=TRUE," ",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)</f>
        <v xml:space="preserve"> </v>
      </c>
      <c r="H277" s="138" t="str">
        <f>IF(ISERROR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=TRUE," ",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)</f>
        <v xml:space="preserve"> </v>
      </c>
      <c r="I277" s="139" t="str">
        <f>IF(ISERROR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=TRUE," ",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)</f>
        <v xml:space="preserve"> </v>
      </c>
      <c r="J277" s="139" t="str">
        <f>IF(ISERROR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=TRUE," ",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)</f>
        <v xml:space="preserve"> </v>
      </c>
      <c r="K277" s="139" t="str">
        <f>IF(ISERROR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=TRUE," ",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)</f>
        <v xml:space="preserve"> </v>
      </c>
      <c r="L277" s="140" t="str">
        <f>IF(ISERROR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=TRUE," ",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)</f>
        <v xml:space="preserve"> </v>
      </c>
      <c r="M277" s="140" t="str">
        <f>IF(ISERROR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=TRUE," ",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)</f>
        <v xml:space="preserve"> </v>
      </c>
      <c r="N277" s="141" t="str">
        <f>IF(ISERROR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=TRUE," ",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)</f>
        <v xml:space="preserve"> </v>
      </c>
      <c r="O277" s="140" t="str">
        <f>IF(ISERROR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=TRUE," ",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)</f>
        <v xml:space="preserve"> </v>
      </c>
      <c r="P277" s="140" t="str">
        <f>IF(ISERROR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=TRUE," ",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)</f>
        <v xml:space="preserve"> </v>
      </c>
      <c r="Q277" s="141" t="str">
        <f>IF(ISERROR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=TRUE," ",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)</f>
        <v xml:space="preserve"> </v>
      </c>
      <c r="R277" s="141" t="str">
        <f>IF(ISERROR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=TRUE," ",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)</f>
        <v xml:space="preserve"> </v>
      </c>
      <c r="S277" s="141" t="str">
        <f>IF(ISERROR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=TRUE," ",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)</f>
        <v xml:space="preserve"> </v>
      </c>
    </row>
    <row r="278" spans="1:19" ht="14.1" customHeight="1" x14ac:dyDescent="0.2">
      <c r="A278" s="180" t="s">
        <v>1195</v>
      </c>
      <c r="B278" s="137" t="e">
        <f>IF($U$16=1,(VLOOKUP(A278,$AC$44:$AH$80,2,FALSE)),IF((IF($X$1=1,'X1'!B237,(IF($X$1=2,'X2'!B237,(IF($X$1=3,'X3'!B237,(IF($X$1=4,'X4'!B237,(IF($X$1=5,'X5'!B237,'X6'!B237))))))))))="","",(IF($X$1=1,'X1'!B237,(IF($X$1=2,'X2'!B237,(IF($X$1=3,'X3'!B237,(IF($X$1=4,'X4'!B237,(IF($X$1=5,'X5'!B237,'X6'!B237))))))))))))</f>
        <v>#N/A</v>
      </c>
      <c r="C278" s="137" t="str">
        <f>IF(ISERROR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=TRUE," ",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)</f>
        <v xml:space="preserve"> </v>
      </c>
      <c r="D278" s="137" t="str">
        <f>IF(ISERROR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=TRUE," ",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)</f>
        <v xml:space="preserve"> </v>
      </c>
      <c r="E278" s="138" t="str">
        <f>IF(ISERROR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=TRUE," ",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)</f>
        <v xml:space="preserve"> </v>
      </c>
      <c r="F278" s="138" t="str">
        <f>IF(ISERROR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=TRUE," ",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)</f>
        <v xml:space="preserve"> </v>
      </c>
      <c r="G278" s="138" t="str">
        <f>IF(ISERROR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=TRUE," ",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)</f>
        <v xml:space="preserve"> </v>
      </c>
      <c r="H278" s="138" t="str">
        <f>IF(ISERROR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=TRUE," ",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)</f>
        <v xml:space="preserve"> </v>
      </c>
      <c r="I278" s="139" t="str">
        <f>IF(ISERROR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=TRUE," ",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)</f>
        <v xml:space="preserve"> </v>
      </c>
      <c r="J278" s="139" t="str">
        <f>IF(ISERROR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=TRUE," ",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)</f>
        <v xml:space="preserve"> </v>
      </c>
      <c r="K278" s="139" t="str">
        <f>IF(ISERROR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=TRUE," ",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)</f>
        <v xml:space="preserve"> </v>
      </c>
      <c r="L278" s="140" t="str">
        <f>IF(ISERROR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=TRUE," ",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)</f>
        <v xml:space="preserve"> </v>
      </c>
      <c r="M278" s="140" t="str">
        <f>IF(ISERROR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=TRUE," ",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)</f>
        <v xml:space="preserve"> </v>
      </c>
      <c r="N278" s="141" t="str">
        <f>IF(ISERROR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=TRUE," ",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)</f>
        <v xml:space="preserve"> </v>
      </c>
      <c r="O278" s="140" t="str">
        <f>IF(ISERROR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=TRUE," ",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)</f>
        <v xml:space="preserve"> </v>
      </c>
      <c r="P278" s="140" t="str">
        <f>IF(ISERROR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=TRUE," ",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)</f>
        <v xml:space="preserve"> </v>
      </c>
      <c r="Q278" s="141" t="str">
        <f>IF(ISERROR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=TRUE," ",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)</f>
        <v xml:space="preserve"> </v>
      </c>
      <c r="R278" s="141" t="str">
        <f>IF(ISERROR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=TRUE," ",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)</f>
        <v xml:space="preserve"> </v>
      </c>
      <c r="S278" s="141" t="str">
        <f>IF(ISERROR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=TRUE," ",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)</f>
        <v xml:space="preserve"> </v>
      </c>
    </row>
    <row r="279" spans="1:19" ht="14.1" customHeight="1" x14ac:dyDescent="0.2">
      <c r="A279" s="180" t="s">
        <v>1195</v>
      </c>
      <c r="B279" s="137" t="e">
        <f>IF($U$16=1,(VLOOKUP(A279,$AC$44:$AH$80,2,FALSE)),IF((IF($X$1=1,'X1'!B238,(IF($X$1=2,'X2'!B238,(IF($X$1=3,'X3'!B238,(IF($X$1=4,'X4'!B238,(IF($X$1=5,'X5'!B238,'X6'!B238))))))))))="","",(IF($X$1=1,'X1'!B238,(IF($X$1=2,'X2'!B238,(IF($X$1=3,'X3'!B238,(IF($X$1=4,'X4'!B238,(IF($X$1=5,'X5'!B238,'X6'!B238))))))))))))</f>
        <v>#N/A</v>
      </c>
      <c r="C279" s="137" t="str">
        <f>IF(ISERROR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=TRUE," ",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)</f>
        <v xml:space="preserve"> </v>
      </c>
      <c r="D279" s="137" t="str">
        <f>IF(ISERROR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=TRUE," ",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)</f>
        <v xml:space="preserve"> </v>
      </c>
      <c r="E279" s="138" t="str">
        <f>IF(ISERROR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=TRUE," ",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)</f>
        <v xml:space="preserve"> </v>
      </c>
      <c r="F279" s="138" t="str">
        <f>IF(ISERROR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=TRUE," ",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)</f>
        <v xml:space="preserve"> </v>
      </c>
      <c r="G279" s="138" t="str">
        <f>IF(ISERROR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=TRUE," ",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)</f>
        <v xml:space="preserve"> </v>
      </c>
      <c r="H279" s="138" t="str">
        <f>IF(ISERROR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=TRUE," ",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)</f>
        <v xml:space="preserve"> </v>
      </c>
      <c r="I279" s="139" t="str">
        <f>IF(ISERROR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=TRUE," ",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)</f>
        <v xml:space="preserve"> </v>
      </c>
      <c r="J279" s="139" t="str">
        <f>IF(ISERROR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=TRUE," ",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)</f>
        <v xml:space="preserve"> </v>
      </c>
      <c r="K279" s="139" t="str">
        <f>IF(ISERROR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=TRUE," ",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)</f>
        <v xml:space="preserve"> </v>
      </c>
      <c r="L279" s="140" t="str">
        <f>IF(ISERROR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=TRUE," ",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)</f>
        <v xml:space="preserve"> </v>
      </c>
      <c r="M279" s="140" t="str">
        <f>IF(ISERROR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=TRUE," ",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)</f>
        <v xml:space="preserve"> </v>
      </c>
      <c r="N279" s="141" t="str">
        <f>IF(ISERROR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=TRUE," ",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)</f>
        <v xml:space="preserve"> </v>
      </c>
      <c r="O279" s="140" t="str">
        <f>IF(ISERROR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=TRUE," ",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)</f>
        <v xml:space="preserve"> </v>
      </c>
      <c r="P279" s="140" t="str">
        <f>IF(ISERROR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=TRUE," ",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)</f>
        <v xml:space="preserve"> </v>
      </c>
      <c r="Q279" s="141" t="str">
        <f>IF(ISERROR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=TRUE," ",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)</f>
        <v xml:space="preserve"> </v>
      </c>
      <c r="R279" s="141" t="str">
        <f>IF(ISERROR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=TRUE," ",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)</f>
        <v xml:space="preserve"> </v>
      </c>
      <c r="S279" s="141" t="str">
        <f>IF(ISERROR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=TRUE," ",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)</f>
        <v xml:space="preserve"> </v>
      </c>
    </row>
    <row r="280" spans="1:19" ht="14.1" customHeight="1" x14ac:dyDescent="0.2">
      <c r="A280" s="180" t="s">
        <v>1195</v>
      </c>
      <c r="B280" s="137" t="e">
        <f>IF($U$16=1,(VLOOKUP(A280,$AC$44:$AH$80,2,FALSE)),IF((IF($X$1=1,'X1'!B239,(IF($X$1=2,'X2'!B239,(IF($X$1=3,'X3'!B239,(IF($X$1=4,'X4'!B239,(IF($X$1=5,'X5'!B239,'X6'!B239))))))))))="","",(IF($X$1=1,'X1'!B239,(IF($X$1=2,'X2'!B239,(IF($X$1=3,'X3'!B239,(IF($X$1=4,'X4'!B239,(IF($X$1=5,'X5'!B239,'X6'!B239))))))))))))</f>
        <v>#N/A</v>
      </c>
      <c r="C280" s="137" t="str">
        <f>IF(ISERROR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=TRUE," ",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)</f>
        <v xml:space="preserve"> </v>
      </c>
      <c r="D280" s="137" t="str">
        <f>IF(ISERROR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=TRUE," ",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)</f>
        <v xml:space="preserve"> </v>
      </c>
      <c r="E280" s="138" t="str">
        <f>IF(ISERROR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=TRUE," ",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)</f>
        <v xml:space="preserve"> </v>
      </c>
      <c r="F280" s="138" t="str">
        <f>IF(ISERROR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=TRUE," ",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)</f>
        <v xml:space="preserve"> </v>
      </c>
      <c r="G280" s="138" t="str">
        <f>IF(ISERROR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=TRUE," ",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)</f>
        <v xml:space="preserve"> </v>
      </c>
      <c r="H280" s="138" t="str">
        <f>IF(ISERROR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=TRUE," ",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)</f>
        <v xml:space="preserve"> </v>
      </c>
      <c r="I280" s="139" t="str">
        <f>IF(ISERROR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=TRUE," ",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)</f>
        <v xml:space="preserve"> </v>
      </c>
      <c r="J280" s="139" t="str">
        <f>IF(ISERROR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=TRUE," ",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)</f>
        <v xml:space="preserve"> </v>
      </c>
      <c r="K280" s="139" t="str">
        <f>IF(ISERROR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=TRUE," ",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)</f>
        <v xml:space="preserve"> </v>
      </c>
      <c r="L280" s="140" t="str">
        <f>IF(ISERROR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=TRUE," ",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)</f>
        <v xml:space="preserve"> </v>
      </c>
      <c r="M280" s="140" t="str">
        <f>IF(ISERROR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=TRUE," ",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)</f>
        <v xml:space="preserve"> </v>
      </c>
      <c r="N280" s="141" t="str">
        <f>IF(ISERROR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=TRUE," ",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)</f>
        <v xml:space="preserve"> </v>
      </c>
      <c r="O280" s="140" t="str">
        <f>IF(ISERROR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=TRUE," ",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)</f>
        <v xml:space="preserve"> </v>
      </c>
      <c r="P280" s="140" t="str">
        <f>IF(ISERROR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=TRUE," ",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)</f>
        <v xml:space="preserve"> </v>
      </c>
      <c r="Q280" s="141" t="str">
        <f>IF(ISERROR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=TRUE," ",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)</f>
        <v xml:space="preserve"> </v>
      </c>
      <c r="R280" s="141" t="str">
        <f>IF(ISERROR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=TRUE," ",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)</f>
        <v xml:space="preserve"> </v>
      </c>
      <c r="S280" s="141" t="str">
        <f>IF(ISERROR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=TRUE," ",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)</f>
        <v xml:space="preserve"> </v>
      </c>
    </row>
    <row r="281" spans="1:19" ht="14.1" customHeight="1" x14ac:dyDescent="0.2">
      <c r="A281" s="180" t="s">
        <v>1195</v>
      </c>
      <c r="B281" s="137" t="e">
        <f>IF($U$16=1,(VLOOKUP(A281,$AC$44:$AH$80,2,FALSE)),IF((IF($X$1=1,'X1'!B240,(IF($X$1=2,'X2'!B240,(IF($X$1=3,'X3'!B240,(IF($X$1=4,'X4'!B240,(IF($X$1=5,'X5'!B240,'X6'!B240))))))))))="","",(IF($X$1=1,'X1'!B240,(IF($X$1=2,'X2'!B240,(IF($X$1=3,'X3'!B240,(IF($X$1=4,'X4'!B240,(IF($X$1=5,'X5'!B240,'X6'!B240))))))))))))</f>
        <v>#N/A</v>
      </c>
      <c r="C281" s="137" t="str">
        <f>IF(ISERROR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=TRUE," ",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)</f>
        <v xml:space="preserve"> </v>
      </c>
      <c r="D281" s="137" t="str">
        <f>IF(ISERROR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=TRUE," ",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)</f>
        <v xml:space="preserve"> </v>
      </c>
      <c r="E281" s="138" t="str">
        <f>IF(ISERROR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=TRUE," ",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)</f>
        <v xml:space="preserve"> </v>
      </c>
      <c r="F281" s="138" t="str">
        <f>IF(ISERROR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=TRUE," ",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)</f>
        <v xml:space="preserve"> </v>
      </c>
      <c r="G281" s="138" t="str">
        <f>IF(ISERROR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=TRUE," ",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)</f>
        <v xml:space="preserve"> </v>
      </c>
      <c r="H281" s="138" t="str">
        <f>IF(ISERROR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=TRUE," ",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)</f>
        <v xml:space="preserve"> </v>
      </c>
      <c r="I281" s="139" t="str">
        <f>IF(ISERROR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=TRUE," ",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)</f>
        <v xml:space="preserve"> </v>
      </c>
      <c r="J281" s="139" t="str">
        <f>IF(ISERROR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=TRUE," ",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)</f>
        <v xml:space="preserve"> </v>
      </c>
      <c r="K281" s="139" t="str">
        <f>IF(ISERROR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=TRUE," ",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)</f>
        <v xml:space="preserve"> </v>
      </c>
      <c r="L281" s="140" t="str">
        <f>IF(ISERROR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=TRUE," ",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)</f>
        <v xml:space="preserve"> </v>
      </c>
      <c r="M281" s="140" t="str">
        <f>IF(ISERROR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=TRUE," ",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)</f>
        <v xml:space="preserve"> </v>
      </c>
      <c r="N281" s="141" t="str">
        <f>IF(ISERROR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=TRUE," ",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)</f>
        <v xml:space="preserve"> </v>
      </c>
      <c r="O281" s="140" t="str">
        <f>IF(ISERROR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=TRUE," ",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)</f>
        <v xml:space="preserve"> </v>
      </c>
      <c r="P281" s="140" t="str">
        <f>IF(ISERROR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=TRUE," ",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)</f>
        <v xml:space="preserve"> </v>
      </c>
      <c r="Q281" s="141" t="str">
        <f>IF(ISERROR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=TRUE," ",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)</f>
        <v xml:space="preserve"> </v>
      </c>
      <c r="R281" s="141" t="str">
        <f>IF(ISERROR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=TRUE," ",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)</f>
        <v xml:space="preserve"> </v>
      </c>
      <c r="S281" s="141" t="str">
        <f>IF(ISERROR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=TRUE," ",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)</f>
        <v xml:space="preserve"> </v>
      </c>
    </row>
    <row r="282" spans="1:19" ht="14.1" customHeight="1" x14ac:dyDescent="0.2">
      <c r="A282" s="180" t="s">
        <v>1195</v>
      </c>
      <c r="B282" s="137" t="e">
        <f>IF($U$16=1,(VLOOKUP(A282,$AC$44:$AH$80,2,FALSE)),IF((IF($X$1=1,'X1'!B241,(IF($X$1=2,'X2'!B241,(IF($X$1=3,'X3'!B241,(IF($X$1=4,'X4'!B241,(IF($X$1=5,'X5'!B241,'X6'!B241))))))))))="","",(IF($X$1=1,'X1'!B241,(IF($X$1=2,'X2'!B241,(IF($X$1=3,'X3'!B241,(IF($X$1=4,'X4'!B241,(IF($X$1=5,'X5'!B241,'X6'!B241))))))))))))</f>
        <v>#N/A</v>
      </c>
      <c r="C282" s="137" t="str">
        <f>IF(ISERROR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=TRUE," ",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)</f>
        <v xml:space="preserve"> </v>
      </c>
      <c r="D282" s="137" t="str">
        <f>IF(ISERROR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=TRUE," ",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)</f>
        <v xml:space="preserve"> </v>
      </c>
      <c r="E282" s="138" t="str">
        <f>IF(ISERROR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=TRUE," ",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)</f>
        <v xml:space="preserve"> </v>
      </c>
      <c r="F282" s="138" t="str">
        <f>IF(ISERROR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=TRUE," ",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)</f>
        <v xml:space="preserve"> </v>
      </c>
      <c r="G282" s="138" t="str">
        <f>IF(ISERROR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=TRUE," ",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)</f>
        <v xml:space="preserve"> </v>
      </c>
      <c r="H282" s="138" t="str">
        <f>IF(ISERROR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=TRUE," ",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)</f>
        <v xml:space="preserve"> </v>
      </c>
      <c r="I282" s="139" t="str">
        <f>IF(ISERROR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=TRUE," ",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)</f>
        <v xml:space="preserve"> </v>
      </c>
      <c r="J282" s="139" t="str">
        <f>IF(ISERROR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=TRUE," ",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)</f>
        <v xml:space="preserve"> </v>
      </c>
      <c r="K282" s="139" t="str">
        <f>IF(ISERROR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=TRUE," ",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)</f>
        <v xml:space="preserve"> </v>
      </c>
      <c r="L282" s="140" t="str">
        <f>IF(ISERROR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=TRUE," ",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)</f>
        <v xml:space="preserve"> </v>
      </c>
      <c r="M282" s="140" t="str">
        <f>IF(ISERROR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=TRUE," ",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)</f>
        <v xml:space="preserve"> </v>
      </c>
      <c r="N282" s="141" t="str">
        <f>IF(ISERROR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=TRUE," ",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)</f>
        <v xml:space="preserve"> </v>
      </c>
      <c r="O282" s="140" t="str">
        <f>IF(ISERROR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=TRUE," ",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)</f>
        <v xml:space="preserve"> </v>
      </c>
      <c r="P282" s="140" t="str">
        <f>IF(ISERROR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=TRUE," ",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)</f>
        <v xml:space="preserve"> </v>
      </c>
      <c r="Q282" s="141" t="str">
        <f>IF(ISERROR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=TRUE," ",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)</f>
        <v xml:space="preserve"> </v>
      </c>
      <c r="R282" s="141" t="str">
        <f>IF(ISERROR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=TRUE," ",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)</f>
        <v xml:space="preserve"> </v>
      </c>
      <c r="S282" s="141" t="str">
        <f>IF(ISERROR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=TRUE," ",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)</f>
        <v xml:space="preserve"> </v>
      </c>
    </row>
    <row r="283" spans="1:19" ht="14.1" customHeight="1" x14ac:dyDescent="0.2">
      <c r="A283" s="180" t="s">
        <v>1195</v>
      </c>
      <c r="B283" s="137" t="e">
        <f>IF($U$16=1,(VLOOKUP(A283,$AC$44:$AH$80,2,FALSE)),IF((IF($X$1=1,'X1'!B242,(IF($X$1=2,'X2'!B242,(IF($X$1=3,'X3'!B242,(IF($X$1=4,'X4'!B242,(IF($X$1=5,'X5'!B242,'X6'!B242))))))))))="","",(IF($X$1=1,'X1'!B242,(IF($X$1=2,'X2'!B242,(IF($X$1=3,'X3'!B242,(IF($X$1=4,'X4'!B242,(IF($X$1=5,'X5'!B242,'X6'!B242))))))))))))</f>
        <v>#N/A</v>
      </c>
      <c r="C283" s="137" t="str">
        <f>IF(ISERROR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=TRUE," ",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)</f>
        <v xml:space="preserve"> </v>
      </c>
      <c r="D283" s="137" t="str">
        <f>IF(ISERROR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=TRUE," ",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)</f>
        <v xml:space="preserve"> </v>
      </c>
      <c r="E283" s="138" t="str">
        <f>IF(ISERROR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=TRUE," ",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)</f>
        <v xml:space="preserve"> </v>
      </c>
      <c r="F283" s="138" t="str">
        <f>IF(ISERROR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=TRUE," ",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)</f>
        <v xml:space="preserve"> </v>
      </c>
      <c r="G283" s="138" t="str">
        <f>IF(ISERROR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=TRUE," ",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)</f>
        <v xml:space="preserve"> </v>
      </c>
      <c r="H283" s="138" t="str">
        <f>IF(ISERROR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=TRUE," ",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)</f>
        <v xml:space="preserve"> </v>
      </c>
      <c r="I283" s="139" t="str">
        <f>IF(ISERROR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=TRUE," ",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)</f>
        <v xml:space="preserve"> </v>
      </c>
      <c r="J283" s="139" t="str">
        <f>IF(ISERROR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=TRUE," ",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)</f>
        <v xml:space="preserve"> </v>
      </c>
      <c r="K283" s="139" t="str">
        <f>IF(ISERROR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=TRUE," ",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)</f>
        <v xml:space="preserve"> </v>
      </c>
      <c r="L283" s="140" t="str">
        <f>IF(ISERROR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=TRUE," ",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)</f>
        <v xml:space="preserve"> </v>
      </c>
      <c r="M283" s="140" t="str">
        <f>IF(ISERROR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=TRUE," ",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)</f>
        <v xml:space="preserve"> </v>
      </c>
      <c r="N283" s="141" t="str">
        <f>IF(ISERROR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=TRUE," ",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)</f>
        <v xml:space="preserve"> </v>
      </c>
      <c r="O283" s="140" t="str">
        <f>IF(ISERROR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=TRUE," ",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)</f>
        <v xml:space="preserve"> </v>
      </c>
      <c r="P283" s="140" t="str">
        <f>IF(ISERROR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=TRUE," ",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)</f>
        <v xml:space="preserve"> </v>
      </c>
      <c r="Q283" s="141" t="str">
        <f>IF(ISERROR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=TRUE," ",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)</f>
        <v xml:space="preserve"> </v>
      </c>
      <c r="R283" s="141" t="str">
        <f>IF(ISERROR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=TRUE," ",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)</f>
        <v xml:space="preserve"> </v>
      </c>
      <c r="S283" s="141" t="str">
        <f>IF(ISERROR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=TRUE," ",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)</f>
        <v xml:space="preserve"> </v>
      </c>
    </row>
    <row r="284" spans="1:19" ht="14.1" customHeight="1" x14ac:dyDescent="0.2">
      <c r="A284" s="180" t="s">
        <v>1195</v>
      </c>
      <c r="B284" s="137" t="e">
        <f>IF($U$16=1,(VLOOKUP(A284,$AC$44:$AH$80,2,FALSE)),IF((IF($X$1=1,'X1'!B243,(IF($X$1=2,'X2'!B243,(IF($X$1=3,'X3'!B243,(IF($X$1=4,'X4'!B243,(IF($X$1=5,'X5'!B243,'X6'!B243))))))))))="","",(IF($X$1=1,'X1'!B243,(IF($X$1=2,'X2'!B243,(IF($X$1=3,'X3'!B243,(IF($X$1=4,'X4'!B243,(IF($X$1=5,'X5'!B243,'X6'!B243))))))))))))</f>
        <v>#N/A</v>
      </c>
      <c r="C284" s="137" t="str">
        <f>IF(ISERROR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=TRUE," ",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)</f>
        <v xml:space="preserve"> </v>
      </c>
      <c r="D284" s="137" t="str">
        <f>IF(ISERROR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=TRUE," ",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)</f>
        <v xml:space="preserve"> </v>
      </c>
      <c r="E284" s="138" t="str">
        <f>IF(ISERROR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=TRUE," ",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)</f>
        <v xml:space="preserve"> </v>
      </c>
      <c r="F284" s="138" t="str">
        <f>IF(ISERROR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=TRUE," ",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)</f>
        <v xml:space="preserve"> </v>
      </c>
      <c r="G284" s="138" t="str">
        <f>IF(ISERROR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=TRUE," ",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)</f>
        <v xml:space="preserve"> </v>
      </c>
      <c r="H284" s="138" t="str">
        <f>IF(ISERROR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=TRUE," ",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)</f>
        <v xml:space="preserve"> </v>
      </c>
      <c r="I284" s="139" t="str">
        <f>IF(ISERROR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=TRUE," ",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)</f>
        <v xml:space="preserve"> </v>
      </c>
      <c r="J284" s="139" t="str">
        <f>IF(ISERROR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=TRUE," ",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)</f>
        <v xml:space="preserve"> </v>
      </c>
      <c r="K284" s="139" t="str">
        <f>IF(ISERROR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=TRUE," ",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)</f>
        <v xml:space="preserve"> </v>
      </c>
      <c r="L284" s="140" t="str">
        <f>IF(ISERROR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=TRUE," ",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)</f>
        <v xml:space="preserve"> </v>
      </c>
      <c r="M284" s="140" t="str">
        <f>IF(ISERROR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=TRUE," ",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)</f>
        <v xml:space="preserve"> </v>
      </c>
      <c r="N284" s="141" t="str">
        <f>IF(ISERROR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=TRUE," ",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)</f>
        <v xml:space="preserve"> </v>
      </c>
      <c r="O284" s="140" t="str">
        <f>IF(ISERROR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=TRUE," ",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)</f>
        <v xml:space="preserve"> </v>
      </c>
      <c r="P284" s="140" t="str">
        <f>IF(ISERROR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=TRUE," ",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)</f>
        <v xml:space="preserve"> </v>
      </c>
      <c r="Q284" s="141" t="str">
        <f>IF(ISERROR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=TRUE," ",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)</f>
        <v xml:space="preserve"> </v>
      </c>
      <c r="R284" s="141" t="str">
        <f>IF(ISERROR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=TRUE," ",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)</f>
        <v xml:space="preserve"> </v>
      </c>
      <c r="S284" s="141" t="str">
        <f>IF(ISERROR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=TRUE," ",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)</f>
        <v xml:space="preserve"> </v>
      </c>
    </row>
    <row r="285" spans="1:19" ht="14.1" customHeight="1" x14ac:dyDescent="0.2">
      <c r="A285" s="180" t="s">
        <v>1195</v>
      </c>
      <c r="B285" s="137" t="e">
        <f>IF($U$16=1,(VLOOKUP(A285,$AC$44:$AH$80,2,FALSE)),IF((IF($X$1=1,'X1'!B244,(IF($X$1=2,'X2'!B244,(IF($X$1=3,'X3'!B244,(IF($X$1=4,'X4'!B244,(IF($X$1=5,'X5'!B244,'X6'!B244))))))))))="","",(IF($X$1=1,'X1'!B244,(IF($X$1=2,'X2'!B244,(IF($X$1=3,'X3'!B244,(IF($X$1=4,'X4'!B244,(IF($X$1=5,'X5'!B244,'X6'!B244))))))))))))</f>
        <v>#N/A</v>
      </c>
      <c r="C285" s="137" t="str">
        <f>IF(ISERROR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=TRUE," ",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)</f>
        <v xml:space="preserve"> </v>
      </c>
      <c r="D285" s="137" t="str">
        <f>IF(ISERROR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=TRUE," ",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)</f>
        <v xml:space="preserve"> </v>
      </c>
      <c r="E285" s="138" t="str">
        <f>IF(ISERROR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=TRUE," ",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)</f>
        <v xml:space="preserve"> </v>
      </c>
      <c r="F285" s="138" t="str">
        <f>IF(ISERROR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=TRUE," ",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)</f>
        <v xml:space="preserve"> </v>
      </c>
      <c r="G285" s="138" t="str">
        <f>IF(ISERROR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=TRUE," ",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)</f>
        <v xml:space="preserve"> </v>
      </c>
      <c r="H285" s="138" t="str">
        <f>IF(ISERROR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=TRUE," ",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)</f>
        <v xml:space="preserve"> </v>
      </c>
      <c r="I285" s="139" t="str">
        <f>IF(ISERROR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=TRUE," ",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)</f>
        <v xml:space="preserve"> </v>
      </c>
      <c r="J285" s="139" t="str">
        <f>IF(ISERROR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=TRUE," ",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)</f>
        <v xml:space="preserve"> </v>
      </c>
      <c r="K285" s="139" t="str">
        <f>IF(ISERROR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=TRUE," ",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)</f>
        <v xml:space="preserve"> </v>
      </c>
      <c r="L285" s="140" t="str">
        <f>IF(ISERROR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=TRUE," ",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)</f>
        <v xml:space="preserve"> </v>
      </c>
      <c r="M285" s="140" t="str">
        <f>IF(ISERROR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=TRUE," ",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)</f>
        <v xml:space="preserve"> </v>
      </c>
      <c r="N285" s="141" t="str">
        <f>IF(ISERROR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=TRUE," ",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)</f>
        <v xml:space="preserve"> </v>
      </c>
      <c r="O285" s="140" t="str">
        <f>IF(ISERROR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=TRUE," ",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)</f>
        <v xml:space="preserve"> </v>
      </c>
      <c r="P285" s="140" t="str">
        <f>IF(ISERROR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=TRUE," ",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)</f>
        <v xml:space="preserve"> </v>
      </c>
      <c r="Q285" s="141" t="str">
        <f>IF(ISERROR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=TRUE," ",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)</f>
        <v xml:space="preserve"> </v>
      </c>
      <c r="R285" s="141" t="str">
        <f>IF(ISERROR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=TRUE," ",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)</f>
        <v xml:space="preserve"> </v>
      </c>
      <c r="S285" s="141" t="str">
        <f>IF(ISERROR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=TRUE," ",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)</f>
        <v xml:space="preserve"> </v>
      </c>
    </row>
    <row r="286" spans="1:19" ht="14.1" customHeight="1" x14ac:dyDescent="0.2">
      <c r="A286" s="180" t="s">
        <v>1195</v>
      </c>
      <c r="B286" s="137" t="e">
        <f>IF($U$16=1,(VLOOKUP(A286,$AC$44:$AH$80,2,FALSE)),IF((IF($X$1=1,'X1'!B245,(IF($X$1=2,'X2'!B245,(IF($X$1=3,'X3'!B245,(IF($X$1=4,'X4'!B245,(IF($X$1=5,'X5'!B245,'X6'!B245))))))))))="","",(IF($X$1=1,'X1'!B245,(IF($X$1=2,'X2'!B245,(IF($X$1=3,'X3'!B245,(IF($X$1=4,'X4'!B245,(IF($X$1=5,'X5'!B245,'X6'!B245))))))))))))</f>
        <v>#N/A</v>
      </c>
      <c r="C286" s="137" t="str">
        <f>IF(ISERROR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=TRUE," ",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)</f>
        <v xml:space="preserve"> </v>
      </c>
      <c r="D286" s="137" t="str">
        <f>IF(ISERROR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=TRUE," ",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)</f>
        <v xml:space="preserve"> </v>
      </c>
      <c r="E286" s="138" t="str">
        <f>IF(ISERROR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=TRUE," ",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)</f>
        <v xml:space="preserve"> </v>
      </c>
      <c r="F286" s="138" t="str">
        <f>IF(ISERROR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=TRUE," ",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)</f>
        <v xml:space="preserve"> </v>
      </c>
      <c r="G286" s="138" t="str">
        <f>IF(ISERROR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=TRUE," ",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)</f>
        <v xml:space="preserve"> </v>
      </c>
      <c r="H286" s="138" t="str">
        <f>IF(ISERROR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=TRUE," ",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)</f>
        <v xml:space="preserve"> </v>
      </c>
      <c r="I286" s="139" t="str">
        <f>IF(ISERROR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=TRUE," ",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)</f>
        <v xml:space="preserve"> </v>
      </c>
      <c r="J286" s="139" t="str">
        <f>IF(ISERROR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=TRUE," ",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)</f>
        <v xml:space="preserve"> </v>
      </c>
      <c r="K286" s="139" t="str">
        <f>IF(ISERROR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=TRUE," ",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)</f>
        <v xml:space="preserve"> </v>
      </c>
      <c r="L286" s="140" t="str">
        <f>IF(ISERROR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=TRUE," ",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)</f>
        <v xml:space="preserve"> </v>
      </c>
      <c r="M286" s="140" t="str">
        <f>IF(ISERROR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=TRUE," ",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)</f>
        <v xml:space="preserve"> </v>
      </c>
      <c r="N286" s="141" t="str">
        <f>IF(ISERROR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=TRUE," ",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)</f>
        <v xml:space="preserve"> </v>
      </c>
      <c r="O286" s="140" t="str">
        <f>IF(ISERROR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=TRUE," ",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)</f>
        <v xml:space="preserve"> </v>
      </c>
      <c r="P286" s="140" t="str">
        <f>IF(ISERROR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=TRUE," ",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)</f>
        <v xml:space="preserve"> </v>
      </c>
      <c r="Q286" s="141" t="str">
        <f>IF(ISERROR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=TRUE," ",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)</f>
        <v xml:space="preserve"> </v>
      </c>
      <c r="R286" s="141" t="str">
        <f>IF(ISERROR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=TRUE," ",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)</f>
        <v xml:space="preserve"> </v>
      </c>
      <c r="S286" s="141" t="str">
        <f>IF(ISERROR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=TRUE," ",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)</f>
        <v xml:space="preserve"> </v>
      </c>
    </row>
    <row r="287" spans="1:19" ht="14.1" customHeight="1" x14ac:dyDescent="0.2">
      <c r="A287" s="180" t="s">
        <v>1195</v>
      </c>
      <c r="B287" s="137" t="e">
        <f>IF($U$16=1,(VLOOKUP(A287,$AC$44:$AH$80,2,FALSE)),IF((IF($X$1=1,'X1'!B246,(IF($X$1=2,'X2'!B246,(IF($X$1=3,'X3'!B246,(IF($X$1=4,'X4'!B246,(IF($X$1=5,'X5'!B246,'X6'!B246))))))))))="","",(IF($X$1=1,'X1'!B246,(IF($X$1=2,'X2'!B246,(IF($X$1=3,'X3'!B246,(IF($X$1=4,'X4'!B246,(IF($X$1=5,'X5'!B246,'X6'!B246))))))))))))</f>
        <v>#N/A</v>
      </c>
      <c r="C287" s="137" t="str">
        <f>IF(ISERROR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=TRUE," ",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)</f>
        <v xml:space="preserve"> </v>
      </c>
      <c r="D287" s="137" t="str">
        <f>IF(ISERROR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=TRUE," ",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)</f>
        <v xml:space="preserve"> </v>
      </c>
      <c r="E287" s="138" t="str">
        <f>IF(ISERROR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=TRUE," ",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)</f>
        <v xml:space="preserve"> </v>
      </c>
      <c r="F287" s="138" t="str">
        <f>IF(ISERROR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=TRUE," ",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)</f>
        <v xml:space="preserve"> </v>
      </c>
      <c r="G287" s="138" t="str">
        <f>IF(ISERROR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=TRUE," ",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)</f>
        <v xml:space="preserve"> </v>
      </c>
      <c r="H287" s="138" t="str">
        <f>IF(ISERROR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=TRUE," ",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)</f>
        <v xml:space="preserve"> </v>
      </c>
      <c r="I287" s="139" t="str">
        <f>IF(ISERROR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=TRUE," ",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)</f>
        <v xml:space="preserve"> </v>
      </c>
      <c r="J287" s="139" t="str">
        <f>IF(ISERROR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=TRUE," ",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)</f>
        <v xml:space="preserve"> </v>
      </c>
      <c r="K287" s="139" t="str">
        <f>IF(ISERROR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=TRUE," ",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)</f>
        <v xml:space="preserve"> </v>
      </c>
      <c r="L287" s="140" t="str">
        <f>IF(ISERROR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=TRUE," ",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)</f>
        <v xml:space="preserve"> </v>
      </c>
      <c r="M287" s="140" t="str">
        <f>IF(ISERROR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=TRUE," ",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)</f>
        <v xml:space="preserve"> </v>
      </c>
      <c r="N287" s="141" t="str">
        <f>IF(ISERROR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=TRUE," ",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)</f>
        <v xml:space="preserve"> </v>
      </c>
      <c r="O287" s="140" t="str">
        <f>IF(ISERROR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=TRUE," ",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)</f>
        <v xml:space="preserve"> </v>
      </c>
      <c r="P287" s="140" t="str">
        <f>IF(ISERROR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=TRUE," ",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)</f>
        <v xml:space="preserve"> </v>
      </c>
      <c r="Q287" s="141" t="str">
        <f>IF(ISERROR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=TRUE," ",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)</f>
        <v xml:space="preserve"> </v>
      </c>
      <c r="R287" s="141" t="str">
        <f>IF(ISERROR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=TRUE," ",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)</f>
        <v xml:space="preserve"> </v>
      </c>
      <c r="S287" s="141" t="str">
        <f>IF(ISERROR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=TRUE," ",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)</f>
        <v xml:space="preserve"> </v>
      </c>
    </row>
    <row r="288" spans="1:19" ht="14.1" customHeight="1" x14ac:dyDescent="0.2">
      <c r="A288" s="180" t="s">
        <v>1195</v>
      </c>
      <c r="B288" s="137" t="e">
        <f>IF($U$16=1,(VLOOKUP(A288,$AC$44:$AH$80,2,FALSE)),IF((IF($X$1=1,'X1'!B247,(IF($X$1=2,'X2'!B247,(IF($X$1=3,'X3'!B247,(IF($X$1=4,'X4'!B247,(IF($X$1=5,'X5'!B247,'X6'!B247))))))))))="","",(IF($X$1=1,'X1'!B247,(IF($X$1=2,'X2'!B247,(IF($X$1=3,'X3'!B247,(IF($X$1=4,'X4'!B247,(IF($X$1=5,'X5'!B247,'X6'!B247))))))))))))</f>
        <v>#N/A</v>
      </c>
      <c r="C288" s="137" t="str">
        <f>IF(ISERROR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=TRUE," ",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)</f>
        <v xml:space="preserve"> </v>
      </c>
      <c r="D288" s="137" t="str">
        <f>IF(ISERROR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=TRUE," ",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)</f>
        <v xml:space="preserve"> </v>
      </c>
      <c r="E288" s="138" t="str">
        <f>IF(ISERROR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=TRUE," ",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)</f>
        <v xml:space="preserve"> </v>
      </c>
      <c r="F288" s="138" t="str">
        <f>IF(ISERROR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=TRUE," ",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)</f>
        <v xml:space="preserve"> </v>
      </c>
      <c r="G288" s="138" t="str">
        <f>IF(ISERROR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=TRUE," ",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)</f>
        <v xml:space="preserve"> </v>
      </c>
      <c r="H288" s="138" t="str">
        <f>IF(ISERROR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=TRUE," ",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)</f>
        <v xml:space="preserve"> </v>
      </c>
      <c r="I288" s="139" t="str">
        <f>IF(ISERROR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=TRUE," ",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)</f>
        <v xml:space="preserve"> </v>
      </c>
      <c r="J288" s="139" t="str">
        <f>IF(ISERROR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=TRUE," ",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)</f>
        <v xml:space="preserve"> </v>
      </c>
      <c r="K288" s="139" t="str">
        <f>IF(ISERROR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=TRUE," ",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)</f>
        <v xml:space="preserve"> </v>
      </c>
      <c r="L288" s="140" t="str">
        <f>IF(ISERROR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=TRUE," ",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)</f>
        <v xml:space="preserve"> </v>
      </c>
      <c r="M288" s="140" t="str">
        <f>IF(ISERROR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=TRUE," ",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)</f>
        <v xml:space="preserve"> </v>
      </c>
      <c r="N288" s="141" t="str">
        <f>IF(ISERROR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=TRUE," ",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)</f>
        <v xml:space="preserve"> </v>
      </c>
      <c r="O288" s="140" t="str">
        <f>IF(ISERROR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=TRUE," ",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)</f>
        <v xml:space="preserve"> </v>
      </c>
      <c r="P288" s="140" t="str">
        <f>IF(ISERROR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=TRUE," ",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)</f>
        <v xml:space="preserve"> </v>
      </c>
      <c r="Q288" s="141" t="str">
        <f>IF(ISERROR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=TRUE," ",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)</f>
        <v xml:space="preserve"> </v>
      </c>
      <c r="R288" s="141" t="str">
        <f>IF(ISERROR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=TRUE," ",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)</f>
        <v xml:space="preserve"> </v>
      </c>
      <c r="S288" s="141" t="str">
        <f>IF(ISERROR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=TRUE," ",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)</f>
        <v xml:space="preserve"> </v>
      </c>
    </row>
    <row r="289" spans="1:19" ht="14.1" customHeight="1" x14ac:dyDescent="0.2">
      <c r="A289" s="180" t="s">
        <v>1195</v>
      </c>
      <c r="B289" s="137" t="e">
        <f>IF($U$16=1,(VLOOKUP(A289,$AC$44:$AH$80,2,FALSE)),IF((IF($X$1=1,'X1'!B248,(IF($X$1=2,'X2'!B248,(IF($X$1=3,'X3'!B248,(IF($X$1=4,'X4'!B248,(IF($X$1=5,'X5'!B248,'X6'!B248))))))))))="","",(IF($X$1=1,'X1'!B248,(IF($X$1=2,'X2'!B248,(IF($X$1=3,'X3'!B248,(IF($X$1=4,'X4'!B248,(IF($X$1=5,'X5'!B248,'X6'!B248))))))))))))</f>
        <v>#N/A</v>
      </c>
      <c r="C289" s="137" t="str">
        <f>IF(ISERROR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=TRUE," ",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)</f>
        <v xml:space="preserve"> </v>
      </c>
      <c r="D289" s="137" t="str">
        <f>IF(ISERROR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=TRUE," ",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)</f>
        <v xml:space="preserve"> </v>
      </c>
      <c r="E289" s="138" t="str">
        <f>IF(ISERROR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=TRUE," ",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)</f>
        <v xml:space="preserve"> </v>
      </c>
      <c r="F289" s="138" t="str">
        <f>IF(ISERROR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=TRUE," ",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)</f>
        <v xml:space="preserve"> </v>
      </c>
      <c r="G289" s="138" t="str">
        <f>IF(ISERROR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=TRUE," ",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)</f>
        <v xml:space="preserve"> </v>
      </c>
      <c r="H289" s="138" t="str">
        <f>IF(ISERROR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=TRUE," ",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)</f>
        <v xml:space="preserve"> </v>
      </c>
      <c r="I289" s="139" t="str">
        <f>IF(ISERROR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=TRUE," ",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)</f>
        <v xml:space="preserve"> </v>
      </c>
      <c r="J289" s="139" t="str">
        <f>IF(ISERROR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=TRUE," ",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)</f>
        <v xml:space="preserve"> </v>
      </c>
      <c r="K289" s="139" t="str">
        <f>IF(ISERROR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=TRUE," ",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)</f>
        <v xml:space="preserve"> </v>
      </c>
      <c r="L289" s="140" t="str">
        <f>IF(ISERROR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=TRUE," ",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)</f>
        <v xml:space="preserve"> </v>
      </c>
      <c r="M289" s="140" t="str">
        <f>IF(ISERROR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=TRUE," ",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)</f>
        <v xml:space="preserve"> </v>
      </c>
      <c r="N289" s="141" t="str">
        <f>IF(ISERROR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=TRUE," ",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)</f>
        <v xml:space="preserve"> </v>
      </c>
      <c r="O289" s="140" t="str">
        <f>IF(ISERROR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=TRUE," ",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)</f>
        <v xml:space="preserve"> </v>
      </c>
      <c r="P289" s="140" t="str">
        <f>IF(ISERROR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=TRUE," ",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)</f>
        <v xml:space="preserve"> </v>
      </c>
      <c r="Q289" s="141" t="str">
        <f>IF(ISERROR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=TRUE," ",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)</f>
        <v xml:space="preserve"> </v>
      </c>
      <c r="R289" s="141" t="str">
        <f>IF(ISERROR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=TRUE," ",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)</f>
        <v xml:space="preserve"> </v>
      </c>
      <c r="S289" s="141" t="str">
        <f>IF(ISERROR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=TRUE," ",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)</f>
        <v xml:space="preserve"> </v>
      </c>
    </row>
    <row r="290" spans="1:19" ht="14.1" customHeight="1" x14ac:dyDescent="0.2">
      <c r="A290" s="180" t="s">
        <v>1195</v>
      </c>
      <c r="B290" s="137" t="e">
        <f>IF($U$16=1,(VLOOKUP(A290,$AC$44:$AH$80,2,FALSE)),IF((IF($X$1=1,'X1'!B249,(IF($X$1=2,'X2'!B249,(IF($X$1=3,'X3'!B249,(IF($X$1=4,'X4'!B249,(IF($X$1=5,'X5'!B249,'X6'!B249))))))))))="","",(IF($X$1=1,'X1'!B249,(IF($X$1=2,'X2'!B249,(IF($X$1=3,'X3'!B249,(IF($X$1=4,'X4'!B249,(IF($X$1=5,'X5'!B249,'X6'!B249))))))))))))</f>
        <v>#N/A</v>
      </c>
      <c r="C290" s="137" t="str">
        <f>IF(ISERROR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=TRUE," ",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)</f>
        <v xml:space="preserve"> </v>
      </c>
      <c r="D290" s="137" t="str">
        <f>IF(ISERROR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=TRUE," ",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)</f>
        <v xml:space="preserve"> </v>
      </c>
      <c r="E290" s="138" t="str">
        <f>IF(ISERROR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=TRUE," ",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)</f>
        <v xml:space="preserve"> </v>
      </c>
      <c r="F290" s="138" t="str">
        <f>IF(ISERROR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=TRUE," ",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)</f>
        <v xml:space="preserve"> </v>
      </c>
      <c r="G290" s="138" t="str">
        <f>IF(ISERROR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=TRUE," ",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)</f>
        <v xml:space="preserve"> </v>
      </c>
      <c r="H290" s="138" t="str">
        <f>IF(ISERROR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=TRUE," ",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)</f>
        <v xml:space="preserve"> </v>
      </c>
      <c r="I290" s="139" t="str">
        <f>IF(ISERROR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=TRUE," ",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)</f>
        <v xml:space="preserve"> </v>
      </c>
      <c r="J290" s="139" t="str">
        <f>IF(ISERROR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=TRUE," ",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)</f>
        <v xml:space="preserve"> </v>
      </c>
      <c r="K290" s="139" t="str">
        <f>IF(ISERROR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=TRUE," ",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)</f>
        <v xml:space="preserve"> </v>
      </c>
      <c r="L290" s="140" t="str">
        <f>IF(ISERROR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=TRUE," ",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)</f>
        <v xml:space="preserve"> </v>
      </c>
      <c r="M290" s="140" t="str">
        <f>IF(ISERROR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=TRUE," ",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)</f>
        <v xml:space="preserve"> </v>
      </c>
      <c r="N290" s="141" t="str">
        <f>IF(ISERROR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=TRUE," ",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)</f>
        <v xml:space="preserve"> </v>
      </c>
      <c r="O290" s="140" t="str">
        <f>IF(ISERROR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=TRUE," ",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)</f>
        <v xml:space="preserve"> </v>
      </c>
      <c r="P290" s="140" t="str">
        <f>IF(ISERROR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=TRUE," ",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)</f>
        <v xml:space="preserve"> </v>
      </c>
      <c r="Q290" s="141" t="str">
        <f>IF(ISERROR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=TRUE," ",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)</f>
        <v xml:space="preserve"> </v>
      </c>
      <c r="R290" s="141" t="str">
        <f>IF(ISERROR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=TRUE," ",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)</f>
        <v xml:space="preserve"> </v>
      </c>
      <c r="S290" s="141" t="str">
        <f>IF(ISERROR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=TRUE," ",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)</f>
        <v xml:space="preserve"> </v>
      </c>
    </row>
    <row r="291" spans="1:19" ht="14.1" customHeight="1" x14ac:dyDescent="0.2">
      <c r="A291" s="180" t="s">
        <v>1195</v>
      </c>
      <c r="B291" s="137" t="e">
        <f>IF($U$16=1,(VLOOKUP(A291,$AC$44:$AH$80,2,FALSE)),IF((IF($X$1=1,'X1'!B250,(IF($X$1=2,'X2'!B250,(IF($X$1=3,'X3'!B250,(IF($X$1=4,'X4'!B250,(IF($X$1=5,'X5'!B250,'X6'!B250))))))))))="","",(IF($X$1=1,'X1'!B250,(IF($X$1=2,'X2'!B250,(IF($X$1=3,'X3'!B250,(IF($X$1=4,'X4'!B250,(IF($X$1=5,'X5'!B250,'X6'!B250))))))))))))</f>
        <v>#N/A</v>
      </c>
      <c r="C291" s="137" t="str">
        <f>IF(ISERROR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=TRUE," ",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)</f>
        <v xml:space="preserve"> </v>
      </c>
      <c r="D291" s="137" t="str">
        <f>IF(ISERROR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=TRUE," ",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)</f>
        <v xml:space="preserve"> </v>
      </c>
      <c r="E291" s="138" t="str">
        <f>IF(ISERROR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=TRUE," ",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)</f>
        <v xml:space="preserve"> </v>
      </c>
      <c r="F291" s="138" t="str">
        <f>IF(ISERROR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=TRUE," ",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)</f>
        <v xml:space="preserve"> </v>
      </c>
      <c r="G291" s="138" t="str">
        <f>IF(ISERROR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=TRUE," ",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)</f>
        <v xml:space="preserve"> </v>
      </c>
      <c r="H291" s="138" t="str">
        <f>IF(ISERROR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=TRUE," ",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)</f>
        <v xml:space="preserve"> </v>
      </c>
      <c r="I291" s="139" t="str">
        <f>IF(ISERROR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=TRUE," ",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)</f>
        <v xml:space="preserve"> </v>
      </c>
      <c r="J291" s="139" t="str">
        <f>IF(ISERROR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=TRUE," ",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)</f>
        <v xml:space="preserve"> </v>
      </c>
      <c r="K291" s="139" t="str">
        <f>IF(ISERROR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=TRUE," ",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)</f>
        <v xml:space="preserve"> </v>
      </c>
      <c r="L291" s="140" t="str">
        <f>IF(ISERROR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=TRUE," ",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)</f>
        <v xml:space="preserve"> </v>
      </c>
      <c r="M291" s="140" t="str">
        <f>IF(ISERROR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=TRUE," ",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)</f>
        <v xml:space="preserve"> </v>
      </c>
      <c r="N291" s="141" t="str">
        <f>IF(ISERROR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=TRUE," ",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)</f>
        <v xml:space="preserve"> </v>
      </c>
      <c r="O291" s="140" t="str">
        <f>IF(ISERROR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=TRUE," ",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)</f>
        <v xml:space="preserve"> </v>
      </c>
      <c r="P291" s="140" t="str">
        <f>IF(ISERROR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=TRUE," ",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)</f>
        <v xml:space="preserve"> </v>
      </c>
      <c r="Q291" s="141" t="str">
        <f>IF(ISERROR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=TRUE," ",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)</f>
        <v xml:space="preserve"> </v>
      </c>
      <c r="R291" s="141" t="str">
        <f>IF(ISERROR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=TRUE," ",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)</f>
        <v xml:space="preserve"> </v>
      </c>
      <c r="S291" s="141" t="str">
        <f>IF(ISERROR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=TRUE," ",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)</f>
        <v xml:space="preserve"> </v>
      </c>
    </row>
    <row r="292" spans="1:19" ht="14.1" customHeight="1" x14ac:dyDescent="0.2">
      <c r="A292" s="180" t="s">
        <v>1195</v>
      </c>
      <c r="B292" s="137" t="e">
        <f>IF($U$16=1,(VLOOKUP(A292,$AC$44:$AH$80,2,FALSE)),IF((IF($X$1=1,'X1'!B251,(IF($X$1=2,'X2'!B251,(IF($X$1=3,'X3'!B251,(IF($X$1=4,'X4'!B251,(IF($X$1=5,'X5'!B251,'X6'!B251))))))))))="","",(IF($X$1=1,'X1'!B251,(IF($X$1=2,'X2'!B251,(IF($X$1=3,'X3'!B251,(IF($X$1=4,'X4'!B251,(IF($X$1=5,'X5'!B251,'X6'!B251))))))))))))</f>
        <v>#N/A</v>
      </c>
      <c r="C292" s="137" t="str">
        <f>IF(ISERROR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=TRUE," ",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)</f>
        <v xml:space="preserve"> </v>
      </c>
      <c r="D292" s="137" t="str">
        <f>IF(ISERROR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=TRUE," ",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)</f>
        <v xml:space="preserve"> </v>
      </c>
      <c r="E292" s="138" t="str">
        <f>IF(ISERROR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=TRUE," ",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)</f>
        <v xml:space="preserve"> </v>
      </c>
      <c r="F292" s="138" t="str">
        <f>IF(ISERROR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=TRUE," ",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)</f>
        <v xml:space="preserve"> </v>
      </c>
      <c r="G292" s="138" t="str">
        <f>IF(ISERROR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=TRUE," ",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)</f>
        <v xml:space="preserve"> </v>
      </c>
      <c r="H292" s="138" t="str">
        <f>IF(ISERROR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=TRUE," ",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)</f>
        <v xml:space="preserve"> </v>
      </c>
      <c r="I292" s="139" t="str">
        <f>IF(ISERROR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=TRUE," ",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)</f>
        <v xml:space="preserve"> </v>
      </c>
      <c r="J292" s="139" t="str">
        <f>IF(ISERROR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=TRUE," ",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)</f>
        <v xml:space="preserve"> </v>
      </c>
      <c r="K292" s="139" t="str">
        <f>IF(ISERROR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=TRUE," ",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)</f>
        <v xml:space="preserve"> </v>
      </c>
      <c r="L292" s="140" t="str">
        <f>IF(ISERROR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=TRUE," ",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)</f>
        <v xml:space="preserve"> </v>
      </c>
      <c r="M292" s="140" t="str">
        <f>IF(ISERROR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=TRUE," ",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)</f>
        <v xml:space="preserve"> </v>
      </c>
      <c r="N292" s="141" t="str">
        <f>IF(ISERROR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=TRUE," ",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)</f>
        <v xml:space="preserve"> </v>
      </c>
      <c r="O292" s="140" t="str">
        <f>IF(ISERROR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=TRUE," ",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)</f>
        <v xml:space="preserve"> </v>
      </c>
      <c r="P292" s="140" t="str">
        <f>IF(ISERROR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=TRUE," ",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)</f>
        <v xml:space="preserve"> </v>
      </c>
      <c r="Q292" s="141" t="str">
        <f>IF(ISERROR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=TRUE," ",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)</f>
        <v xml:space="preserve"> </v>
      </c>
      <c r="R292" s="141" t="str">
        <f>IF(ISERROR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=TRUE," ",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)</f>
        <v xml:space="preserve"> </v>
      </c>
      <c r="S292" s="141" t="str">
        <f>IF(ISERROR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=TRUE," ",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)</f>
        <v xml:space="preserve"> </v>
      </c>
    </row>
    <row r="293" spans="1:19" ht="14.1" customHeight="1" x14ac:dyDescent="0.2">
      <c r="A293" s="180" t="s">
        <v>1195</v>
      </c>
      <c r="B293" s="137" t="e">
        <f>IF($U$16=1,(VLOOKUP(A293,$AC$44:$AH$80,2,FALSE)),IF((IF($X$1=1,'X1'!B252,(IF($X$1=2,'X2'!B252,(IF($X$1=3,'X3'!B252,(IF($X$1=4,'X4'!B252,(IF($X$1=5,'X5'!B252,'X6'!B252))))))))))="","",(IF($X$1=1,'X1'!B252,(IF($X$1=2,'X2'!B252,(IF($X$1=3,'X3'!B252,(IF($X$1=4,'X4'!B252,(IF($X$1=5,'X5'!B252,'X6'!B252))))))))))))</f>
        <v>#N/A</v>
      </c>
      <c r="C293" s="137" t="str">
        <f>IF(ISERROR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=TRUE," ",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)</f>
        <v xml:space="preserve"> </v>
      </c>
      <c r="D293" s="137" t="str">
        <f>IF(ISERROR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=TRUE," ",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)</f>
        <v xml:space="preserve"> </v>
      </c>
      <c r="E293" s="138" t="str">
        <f>IF(ISERROR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=TRUE," ",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)</f>
        <v xml:space="preserve"> </v>
      </c>
      <c r="F293" s="138" t="str">
        <f>IF(ISERROR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=TRUE," ",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)</f>
        <v xml:space="preserve"> </v>
      </c>
      <c r="G293" s="138" t="str">
        <f>IF(ISERROR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=TRUE," ",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)</f>
        <v xml:space="preserve"> </v>
      </c>
      <c r="H293" s="138" t="str">
        <f>IF(ISERROR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=TRUE," ",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)</f>
        <v xml:space="preserve"> </v>
      </c>
      <c r="I293" s="139" t="str">
        <f>IF(ISERROR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=TRUE," ",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)</f>
        <v xml:space="preserve"> </v>
      </c>
      <c r="J293" s="139" t="str">
        <f>IF(ISERROR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=TRUE," ",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)</f>
        <v xml:space="preserve"> </v>
      </c>
      <c r="K293" s="139" t="str">
        <f>IF(ISERROR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=TRUE," ",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)</f>
        <v xml:space="preserve"> </v>
      </c>
      <c r="L293" s="140" t="str">
        <f>IF(ISERROR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=TRUE," ",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)</f>
        <v xml:space="preserve"> </v>
      </c>
      <c r="M293" s="140" t="str">
        <f>IF(ISERROR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=TRUE," ",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)</f>
        <v xml:space="preserve"> </v>
      </c>
      <c r="N293" s="141" t="str">
        <f>IF(ISERROR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=TRUE," ",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)</f>
        <v xml:space="preserve"> </v>
      </c>
      <c r="O293" s="140" t="str">
        <f>IF(ISERROR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=TRUE," ",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)</f>
        <v xml:space="preserve"> </v>
      </c>
      <c r="P293" s="140" t="str">
        <f>IF(ISERROR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=TRUE," ",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)</f>
        <v xml:space="preserve"> </v>
      </c>
      <c r="Q293" s="141" t="str">
        <f>IF(ISERROR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=TRUE," ",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)</f>
        <v xml:space="preserve"> </v>
      </c>
      <c r="R293" s="141" t="str">
        <f>IF(ISERROR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=TRUE," ",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)</f>
        <v xml:space="preserve"> </v>
      </c>
      <c r="S293" s="141" t="str">
        <f>IF(ISERROR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=TRUE," ",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)</f>
        <v xml:space="preserve"> </v>
      </c>
    </row>
    <row r="294" spans="1:19" ht="14.1" customHeight="1" x14ac:dyDescent="0.2">
      <c r="A294" s="180" t="s">
        <v>1195</v>
      </c>
      <c r="B294" s="137" t="e">
        <f>IF($U$16=1,(VLOOKUP(A294,$AC$44:$AH$80,2,FALSE)),IF((IF($X$1=1,'X1'!B253,(IF($X$1=2,'X2'!B253,(IF($X$1=3,'X3'!B253,(IF($X$1=4,'X4'!B253,(IF($X$1=5,'X5'!B253,'X6'!B253))))))))))="","",(IF($X$1=1,'X1'!B253,(IF($X$1=2,'X2'!B253,(IF($X$1=3,'X3'!B253,(IF($X$1=4,'X4'!B253,(IF($X$1=5,'X5'!B253,'X6'!B253))))))))))))</f>
        <v>#N/A</v>
      </c>
      <c r="C294" s="137" t="str">
        <f>IF(ISERROR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=TRUE," ",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)</f>
        <v xml:space="preserve"> </v>
      </c>
      <c r="D294" s="137" t="str">
        <f>IF(ISERROR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=TRUE," ",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)</f>
        <v xml:space="preserve"> </v>
      </c>
      <c r="E294" s="138" t="str">
        <f>IF(ISERROR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=TRUE," ",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)</f>
        <v xml:space="preserve"> </v>
      </c>
      <c r="F294" s="138" t="str">
        <f>IF(ISERROR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=TRUE," ",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)</f>
        <v xml:space="preserve"> </v>
      </c>
      <c r="G294" s="138" t="str">
        <f>IF(ISERROR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=TRUE," ",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)</f>
        <v xml:space="preserve"> </v>
      </c>
      <c r="H294" s="138" t="str">
        <f>IF(ISERROR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=TRUE," ",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)</f>
        <v xml:space="preserve"> </v>
      </c>
      <c r="I294" s="139" t="str">
        <f>IF(ISERROR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=TRUE," ",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)</f>
        <v xml:space="preserve"> </v>
      </c>
      <c r="J294" s="139" t="str">
        <f>IF(ISERROR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=TRUE," ",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)</f>
        <v xml:space="preserve"> </v>
      </c>
      <c r="K294" s="139" t="str">
        <f>IF(ISERROR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=TRUE," ",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)</f>
        <v xml:space="preserve"> </v>
      </c>
      <c r="L294" s="140" t="str">
        <f>IF(ISERROR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=TRUE," ",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)</f>
        <v xml:space="preserve"> </v>
      </c>
      <c r="M294" s="140" t="str">
        <f>IF(ISERROR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=TRUE," ",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)</f>
        <v xml:space="preserve"> </v>
      </c>
      <c r="N294" s="141" t="str">
        <f>IF(ISERROR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=TRUE," ",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)</f>
        <v xml:space="preserve"> </v>
      </c>
      <c r="O294" s="140" t="str">
        <f>IF(ISERROR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=TRUE," ",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)</f>
        <v xml:space="preserve"> </v>
      </c>
      <c r="P294" s="140" t="str">
        <f>IF(ISERROR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=TRUE," ",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)</f>
        <v xml:space="preserve"> </v>
      </c>
      <c r="Q294" s="141" t="str">
        <f>IF(ISERROR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=TRUE," ",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)</f>
        <v xml:space="preserve"> </v>
      </c>
      <c r="R294" s="141" t="str">
        <f>IF(ISERROR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=TRUE," ",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)</f>
        <v xml:space="preserve"> </v>
      </c>
      <c r="S294" s="141" t="str">
        <f>IF(ISERROR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=TRUE," ",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)</f>
        <v xml:space="preserve"> </v>
      </c>
    </row>
    <row r="295" spans="1:19" ht="14.1" customHeight="1" x14ac:dyDescent="0.2">
      <c r="A295" s="180" t="s">
        <v>1195</v>
      </c>
      <c r="B295" s="137" t="e">
        <f>IF($U$16=1,(VLOOKUP(A295,$AC$44:$AH$80,2,FALSE)),IF((IF($X$1=1,'X1'!B254,(IF($X$1=2,'X2'!B254,(IF($X$1=3,'X3'!B254,(IF($X$1=4,'X4'!B254,(IF($X$1=5,'X5'!B254,'X6'!B254))))))))))="","",(IF($X$1=1,'X1'!B254,(IF($X$1=2,'X2'!B254,(IF($X$1=3,'X3'!B254,(IF($X$1=4,'X4'!B254,(IF($X$1=5,'X5'!B254,'X6'!B254))))))))))))</f>
        <v>#N/A</v>
      </c>
      <c r="C295" s="137" t="str">
        <f>IF(ISERROR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=TRUE," ",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)</f>
        <v xml:space="preserve"> </v>
      </c>
      <c r="D295" s="137" t="str">
        <f>IF(ISERROR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=TRUE," ",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)</f>
        <v xml:space="preserve"> </v>
      </c>
      <c r="E295" s="138" t="str">
        <f>IF(ISERROR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=TRUE," ",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)</f>
        <v xml:space="preserve"> </v>
      </c>
      <c r="F295" s="138" t="str">
        <f>IF(ISERROR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=TRUE," ",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)</f>
        <v xml:space="preserve"> </v>
      </c>
      <c r="G295" s="138" t="str">
        <f>IF(ISERROR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=TRUE," ",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)</f>
        <v xml:space="preserve"> </v>
      </c>
      <c r="H295" s="138" t="str">
        <f>IF(ISERROR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=TRUE," ",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)</f>
        <v xml:space="preserve"> </v>
      </c>
      <c r="I295" s="139" t="str">
        <f>IF(ISERROR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=TRUE," ",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)</f>
        <v xml:space="preserve"> </v>
      </c>
      <c r="J295" s="139" t="str">
        <f>IF(ISERROR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=TRUE," ",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)</f>
        <v xml:space="preserve"> </v>
      </c>
      <c r="K295" s="139" t="str">
        <f>IF(ISERROR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=TRUE," ",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)</f>
        <v xml:space="preserve"> </v>
      </c>
      <c r="L295" s="140" t="str">
        <f>IF(ISERROR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=TRUE," ",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)</f>
        <v xml:space="preserve"> </v>
      </c>
      <c r="M295" s="140" t="str">
        <f>IF(ISERROR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=TRUE," ",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)</f>
        <v xml:space="preserve"> </v>
      </c>
      <c r="N295" s="141" t="str">
        <f>IF(ISERROR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=TRUE," ",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)</f>
        <v xml:space="preserve"> </v>
      </c>
      <c r="O295" s="140" t="str">
        <f>IF(ISERROR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=TRUE," ",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)</f>
        <v xml:space="preserve"> </v>
      </c>
      <c r="P295" s="140" t="str">
        <f>IF(ISERROR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=TRUE," ",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)</f>
        <v xml:space="preserve"> </v>
      </c>
      <c r="Q295" s="141" t="str">
        <f>IF(ISERROR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=TRUE," ",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)</f>
        <v xml:space="preserve"> </v>
      </c>
      <c r="R295" s="141" t="str">
        <f>IF(ISERROR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=TRUE," ",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)</f>
        <v xml:space="preserve"> </v>
      </c>
      <c r="S295" s="141" t="str">
        <f>IF(ISERROR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=TRUE," ",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)</f>
        <v xml:space="preserve"> </v>
      </c>
    </row>
    <row r="296" spans="1:19" ht="14.1" customHeight="1" x14ac:dyDescent="0.2">
      <c r="A296" s="180" t="s">
        <v>1195</v>
      </c>
      <c r="B296" s="137" t="e">
        <f>IF($U$16=1,(VLOOKUP(A296,$AC$44:$AH$80,2,FALSE)),IF((IF($X$1=1,'X1'!B255,(IF($X$1=2,'X2'!B255,(IF($X$1=3,'X3'!B255,(IF($X$1=4,'X4'!B255,(IF($X$1=5,'X5'!B255,'X6'!B255))))))))))="","",(IF($X$1=1,'X1'!B255,(IF($X$1=2,'X2'!B255,(IF($X$1=3,'X3'!B255,(IF($X$1=4,'X4'!B255,(IF($X$1=5,'X5'!B255,'X6'!B255))))))))))))</f>
        <v>#N/A</v>
      </c>
      <c r="C296" s="137" t="str">
        <f>IF(ISERROR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=TRUE," ",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)</f>
        <v xml:space="preserve"> </v>
      </c>
      <c r="D296" s="137" t="str">
        <f>IF(ISERROR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=TRUE," ",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)</f>
        <v xml:space="preserve"> </v>
      </c>
      <c r="E296" s="138" t="str">
        <f>IF(ISERROR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=TRUE," ",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)</f>
        <v xml:space="preserve"> </v>
      </c>
      <c r="F296" s="138" t="str">
        <f>IF(ISERROR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=TRUE," ",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)</f>
        <v xml:space="preserve"> </v>
      </c>
      <c r="G296" s="138" t="str">
        <f>IF(ISERROR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=TRUE," ",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)</f>
        <v xml:space="preserve"> </v>
      </c>
      <c r="H296" s="138" t="str">
        <f>IF(ISERROR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=TRUE," ",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)</f>
        <v xml:space="preserve"> </v>
      </c>
      <c r="I296" s="139" t="str">
        <f>IF(ISERROR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=TRUE," ",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)</f>
        <v xml:space="preserve"> </v>
      </c>
      <c r="J296" s="139" t="str">
        <f>IF(ISERROR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=TRUE," ",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)</f>
        <v xml:space="preserve"> </v>
      </c>
      <c r="K296" s="139" t="str">
        <f>IF(ISERROR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=TRUE," ",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)</f>
        <v xml:space="preserve"> </v>
      </c>
      <c r="L296" s="140" t="str">
        <f>IF(ISERROR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=TRUE," ",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)</f>
        <v xml:space="preserve"> </v>
      </c>
      <c r="M296" s="140" t="str">
        <f>IF(ISERROR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=TRUE," ",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)</f>
        <v xml:space="preserve"> </v>
      </c>
      <c r="N296" s="141" t="str">
        <f>IF(ISERROR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=TRUE," ",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)</f>
        <v xml:space="preserve"> </v>
      </c>
      <c r="O296" s="140" t="str">
        <f>IF(ISERROR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=TRUE," ",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)</f>
        <v xml:space="preserve"> </v>
      </c>
      <c r="P296" s="140" t="str">
        <f>IF(ISERROR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=TRUE," ",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)</f>
        <v xml:space="preserve"> </v>
      </c>
      <c r="Q296" s="141" t="str">
        <f>IF(ISERROR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=TRUE," ",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)</f>
        <v xml:space="preserve"> </v>
      </c>
      <c r="R296" s="141" t="str">
        <f>IF(ISERROR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=TRUE," ",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)</f>
        <v xml:space="preserve"> </v>
      </c>
      <c r="S296" s="141" t="str">
        <f>IF(ISERROR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=TRUE," ",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)</f>
        <v xml:space="preserve"> </v>
      </c>
    </row>
    <row r="297" spans="1:19" ht="14.1" customHeight="1" x14ac:dyDescent="0.2">
      <c r="A297" s="180" t="s">
        <v>1195</v>
      </c>
      <c r="B297" s="137" t="e">
        <f>IF($U$16=1,(VLOOKUP(A297,$AC$44:$AH$80,2,FALSE)),IF((IF($X$1=1,'X1'!B256,(IF($X$1=2,'X2'!B256,(IF($X$1=3,'X3'!B256,(IF($X$1=4,'X4'!B256,(IF($X$1=5,'X5'!B256,'X6'!B256))))))))))="","",(IF($X$1=1,'X1'!B256,(IF($X$1=2,'X2'!B256,(IF($X$1=3,'X3'!B256,(IF($X$1=4,'X4'!B256,(IF($X$1=5,'X5'!B256,'X6'!B256))))))))))))</f>
        <v>#N/A</v>
      </c>
      <c r="C297" s="137" t="str">
        <f>IF(ISERROR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=TRUE," ",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)</f>
        <v xml:space="preserve"> </v>
      </c>
      <c r="D297" s="137" t="str">
        <f>IF(ISERROR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=TRUE," ",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)</f>
        <v xml:space="preserve"> </v>
      </c>
      <c r="E297" s="138" t="str">
        <f>IF(ISERROR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=TRUE," ",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)</f>
        <v xml:space="preserve"> </v>
      </c>
      <c r="F297" s="138" t="str">
        <f>IF(ISERROR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=TRUE," ",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)</f>
        <v xml:space="preserve"> </v>
      </c>
      <c r="G297" s="138" t="str">
        <f>IF(ISERROR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=TRUE," ",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)</f>
        <v xml:space="preserve"> </v>
      </c>
      <c r="H297" s="138" t="str">
        <f>IF(ISERROR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=TRUE," ",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)</f>
        <v xml:space="preserve"> </v>
      </c>
      <c r="I297" s="139" t="str">
        <f>IF(ISERROR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=TRUE," ",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)</f>
        <v xml:space="preserve"> </v>
      </c>
      <c r="J297" s="139" t="str">
        <f>IF(ISERROR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=TRUE," ",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)</f>
        <v xml:space="preserve"> </v>
      </c>
      <c r="K297" s="139" t="str">
        <f>IF(ISERROR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=TRUE," ",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)</f>
        <v xml:space="preserve"> </v>
      </c>
      <c r="L297" s="140" t="str">
        <f>IF(ISERROR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=TRUE," ",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)</f>
        <v xml:space="preserve"> </v>
      </c>
      <c r="M297" s="140" t="str">
        <f>IF(ISERROR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=TRUE," ",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)</f>
        <v xml:space="preserve"> </v>
      </c>
      <c r="N297" s="141" t="str">
        <f>IF(ISERROR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=TRUE," ",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)</f>
        <v xml:space="preserve"> </v>
      </c>
      <c r="O297" s="140" t="str">
        <f>IF(ISERROR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=TRUE," ",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)</f>
        <v xml:space="preserve"> </v>
      </c>
      <c r="P297" s="140" t="str">
        <f>IF(ISERROR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=TRUE," ",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)</f>
        <v xml:space="preserve"> </v>
      </c>
      <c r="Q297" s="141" t="str">
        <f>IF(ISERROR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=TRUE," ",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)</f>
        <v xml:space="preserve"> </v>
      </c>
      <c r="R297" s="141" t="str">
        <f>IF(ISERROR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=TRUE," ",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)</f>
        <v xml:space="preserve"> </v>
      </c>
      <c r="S297" s="141" t="str">
        <f>IF(ISERROR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=TRUE," ",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)</f>
        <v xml:space="preserve"> </v>
      </c>
    </row>
    <row r="298" spans="1:19" ht="14.1" customHeight="1" x14ac:dyDescent="0.2">
      <c r="A298" s="180" t="s">
        <v>1195</v>
      </c>
      <c r="B298" s="137" t="e">
        <f>IF($U$16=1,(VLOOKUP(A298,$AC$44:$AH$80,2,FALSE)),IF((IF($X$1=1,'X1'!B257,(IF($X$1=2,'X2'!B257,(IF($X$1=3,'X3'!B257,(IF($X$1=4,'X4'!B257,(IF($X$1=5,'X5'!B257,'X6'!B257))))))))))="","",(IF($X$1=1,'X1'!B257,(IF($X$1=2,'X2'!B257,(IF($X$1=3,'X3'!B257,(IF($X$1=4,'X4'!B257,(IF($X$1=5,'X5'!B257,'X6'!B257))))))))))))</f>
        <v>#N/A</v>
      </c>
      <c r="C298" s="137" t="str">
        <f>IF(ISERROR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=TRUE," ",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)</f>
        <v xml:space="preserve"> </v>
      </c>
      <c r="D298" s="137" t="str">
        <f>IF(ISERROR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=TRUE," ",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)</f>
        <v xml:space="preserve"> </v>
      </c>
      <c r="E298" s="138" t="str">
        <f>IF(ISERROR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=TRUE," ",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)</f>
        <v xml:space="preserve"> </v>
      </c>
      <c r="F298" s="138" t="str">
        <f>IF(ISERROR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=TRUE," ",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)</f>
        <v xml:space="preserve"> </v>
      </c>
      <c r="G298" s="138" t="str">
        <f>IF(ISERROR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=TRUE," ",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)</f>
        <v xml:space="preserve"> </v>
      </c>
      <c r="H298" s="138" t="str">
        <f>IF(ISERROR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=TRUE," ",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)</f>
        <v xml:space="preserve"> </v>
      </c>
      <c r="I298" s="139" t="str">
        <f>IF(ISERROR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=TRUE," ",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)</f>
        <v xml:space="preserve"> </v>
      </c>
      <c r="J298" s="139" t="str">
        <f>IF(ISERROR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=TRUE," ",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)</f>
        <v xml:space="preserve"> </v>
      </c>
      <c r="K298" s="139" t="str">
        <f>IF(ISERROR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=TRUE," ",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)</f>
        <v xml:space="preserve"> </v>
      </c>
      <c r="L298" s="140" t="str">
        <f>IF(ISERROR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=TRUE," ",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)</f>
        <v xml:space="preserve"> </v>
      </c>
      <c r="M298" s="140" t="str">
        <f>IF(ISERROR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=TRUE," ",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)</f>
        <v xml:space="preserve"> </v>
      </c>
      <c r="N298" s="141" t="str">
        <f>IF(ISERROR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=TRUE," ",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)</f>
        <v xml:space="preserve"> </v>
      </c>
      <c r="O298" s="140" t="str">
        <f>IF(ISERROR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=TRUE," ",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)</f>
        <v xml:space="preserve"> </v>
      </c>
      <c r="P298" s="140" t="str">
        <f>IF(ISERROR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=TRUE," ",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)</f>
        <v xml:space="preserve"> </v>
      </c>
      <c r="Q298" s="141" t="str">
        <f>IF(ISERROR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=TRUE," ",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)</f>
        <v xml:space="preserve"> </v>
      </c>
      <c r="R298" s="141" t="str">
        <f>IF(ISERROR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=TRUE," ",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)</f>
        <v xml:space="preserve"> </v>
      </c>
      <c r="S298" s="141" t="str">
        <f>IF(ISERROR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=TRUE," ",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)</f>
        <v xml:space="preserve"> </v>
      </c>
    </row>
    <row r="299" spans="1:19" ht="14.1" customHeight="1" x14ac:dyDescent="0.2">
      <c r="A299" s="180" t="s">
        <v>1195</v>
      </c>
      <c r="B299" s="137" t="e">
        <f>IF($U$16=1,(VLOOKUP(A299,$AC$44:$AH$80,2,FALSE)),IF((IF($X$1=1,'X1'!B258,(IF($X$1=2,'X2'!B258,(IF($X$1=3,'X3'!B258,(IF($X$1=4,'X4'!B258,(IF($X$1=5,'X5'!B258,'X6'!B258))))))))))="","",(IF($X$1=1,'X1'!B258,(IF($X$1=2,'X2'!B258,(IF($X$1=3,'X3'!B258,(IF($X$1=4,'X4'!B258,(IF($X$1=5,'X5'!B258,'X6'!B258))))))))))))</f>
        <v>#N/A</v>
      </c>
      <c r="C299" s="137" t="str">
        <f>IF(ISERROR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=TRUE," ",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)</f>
        <v xml:space="preserve"> </v>
      </c>
      <c r="D299" s="137" t="str">
        <f>IF(ISERROR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=TRUE," ",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)</f>
        <v xml:space="preserve"> </v>
      </c>
      <c r="E299" s="138" t="str">
        <f>IF(ISERROR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=TRUE," ",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)</f>
        <v xml:space="preserve"> </v>
      </c>
      <c r="F299" s="138" t="str">
        <f>IF(ISERROR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=TRUE," ",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)</f>
        <v xml:space="preserve"> </v>
      </c>
      <c r="G299" s="138" t="str">
        <f>IF(ISERROR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=TRUE," ",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)</f>
        <v xml:space="preserve"> </v>
      </c>
      <c r="H299" s="138" t="str">
        <f>IF(ISERROR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=TRUE," ",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)</f>
        <v xml:space="preserve"> </v>
      </c>
      <c r="I299" s="139" t="str">
        <f>IF(ISERROR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=TRUE," ",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)</f>
        <v xml:space="preserve"> </v>
      </c>
      <c r="J299" s="139" t="str">
        <f>IF(ISERROR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=TRUE," ",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)</f>
        <v xml:space="preserve"> </v>
      </c>
      <c r="K299" s="139" t="str">
        <f>IF(ISERROR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=TRUE," ",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)</f>
        <v xml:space="preserve"> </v>
      </c>
      <c r="L299" s="140" t="str">
        <f>IF(ISERROR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=TRUE," ",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)</f>
        <v xml:space="preserve"> </v>
      </c>
      <c r="M299" s="140" t="str">
        <f>IF(ISERROR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=TRUE," ",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)</f>
        <v xml:space="preserve"> </v>
      </c>
      <c r="N299" s="141" t="str">
        <f>IF(ISERROR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=TRUE," ",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)</f>
        <v xml:space="preserve"> </v>
      </c>
      <c r="O299" s="140" t="str">
        <f>IF(ISERROR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=TRUE," ",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)</f>
        <v xml:space="preserve"> </v>
      </c>
      <c r="P299" s="140" t="str">
        <f>IF(ISERROR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=TRUE," ",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)</f>
        <v xml:space="preserve"> </v>
      </c>
      <c r="Q299" s="141" t="str">
        <f>IF(ISERROR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=TRUE," ",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)</f>
        <v xml:space="preserve"> </v>
      </c>
      <c r="R299" s="141" t="str">
        <f>IF(ISERROR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=TRUE," ",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)</f>
        <v xml:space="preserve"> </v>
      </c>
      <c r="S299" s="141" t="str">
        <f>IF(ISERROR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=TRUE," ",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)</f>
        <v xml:space="preserve"> </v>
      </c>
    </row>
    <row r="300" spans="1:19" ht="14.1" customHeight="1" x14ac:dyDescent="0.2">
      <c r="A300" s="180" t="s">
        <v>1195</v>
      </c>
      <c r="B300" s="137" t="e">
        <f>IF($U$16=1,(VLOOKUP(A300,$AC$44:$AH$80,2,FALSE)),IF((IF($X$1=1,'X1'!B259,(IF($X$1=2,'X2'!B259,(IF($X$1=3,'X3'!B259,(IF($X$1=4,'X4'!B259,(IF($X$1=5,'X5'!B259,'X6'!B259))))))))))="","",(IF($X$1=1,'X1'!B259,(IF($X$1=2,'X2'!B259,(IF($X$1=3,'X3'!B259,(IF($X$1=4,'X4'!B259,(IF($X$1=5,'X5'!B259,'X6'!B259))))))))))))</f>
        <v>#N/A</v>
      </c>
      <c r="C300" s="137" t="str">
        <f>IF(ISERROR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=TRUE," ",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)</f>
        <v xml:space="preserve"> </v>
      </c>
      <c r="D300" s="137" t="str">
        <f>IF(ISERROR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=TRUE," ",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)</f>
        <v xml:space="preserve"> </v>
      </c>
      <c r="E300" s="138" t="str">
        <f>IF(ISERROR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=TRUE," ",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)</f>
        <v xml:space="preserve"> </v>
      </c>
      <c r="F300" s="138" t="str">
        <f>IF(ISERROR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=TRUE," ",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)</f>
        <v xml:space="preserve"> </v>
      </c>
      <c r="G300" s="138" t="str">
        <f>IF(ISERROR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=TRUE," ",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)</f>
        <v xml:space="preserve"> </v>
      </c>
      <c r="H300" s="138" t="str">
        <f>IF(ISERROR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=TRUE," ",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)</f>
        <v xml:space="preserve"> </v>
      </c>
      <c r="I300" s="139" t="str">
        <f>IF(ISERROR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=TRUE," ",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)</f>
        <v xml:space="preserve"> </v>
      </c>
      <c r="J300" s="139" t="str">
        <f>IF(ISERROR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=TRUE," ",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)</f>
        <v xml:space="preserve"> </v>
      </c>
      <c r="K300" s="139" t="str">
        <f>IF(ISERROR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=TRUE," ",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)</f>
        <v xml:space="preserve"> </v>
      </c>
      <c r="L300" s="140" t="str">
        <f>IF(ISERROR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=TRUE," ",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)</f>
        <v xml:space="preserve"> </v>
      </c>
      <c r="M300" s="140" t="str">
        <f>IF(ISERROR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=TRUE," ",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)</f>
        <v xml:space="preserve"> </v>
      </c>
      <c r="N300" s="141" t="str">
        <f>IF(ISERROR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=TRUE," ",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)</f>
        <v xml:space="preserve"> </v>
      </c>
      <c r="O300" s="140" t="str">
        <f>IF(ISERROR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=TRUE," ",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)</f>
        <v xml:space="preserve"> </v>
      </c>
      <c r="P300" s="140" t="str">
        <f>IF(ISERROR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=TRUE," ",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)</f>
        <v xml:space="preserve"> </v>
      </c>
      <c r="Q300" s="141" t="str">
        <f>IF(ISERROR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=TRUE," ",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)</f>
        <v xml:space="preserve"> </v>
      </c>
      <c r="R300" s="141" t="str">
        <f>IF(ISERROR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=TRUE," ",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)</f>
        <v xml:space="preserve"> </v>
      </c>
      <c r="S300" s="141" t="str">
        <f>IF(ISERROR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=TRUE," ",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)</f>
        <v xml:space="preserve"> </v>
      </c>
    </row>
    <row r="301" spans="1:19" ht="14.1" customHeight="1" x14ac:dyDescent="0.2">
      <c r="A301" s="180" t="s">
        <v>1195</v>
      </c>
      <c r="B301" s="137" t="e">
        <f>IF($U$16=1,(VLOOKUP(A301,$AC$44:$AH$80,2,FALSE)),IF((IF($X$1=1,'X1'!B260,(IF($X$1=2,'X2'!B260,(IF($X$1=3,'X3'!B260,(IF($X$1=4,'X4'!B260,(IF($X$1=5,'X5'!B260,'X6'!B260))))))))))="","",(IF($X$1=1,'X1'!B260,(IF($X$1=2,'X2'!B260,(IF($X$1=3,'X3'!B260,(IF($X$1=4,'X4'!B260,(IF($X$1=5,'X5'!B260,'X6'!B260))))))))))))</f>
        <v>#N/A</v>
      </c>
      <c r="C301" s="137" t="str">
        <f>IF(ISERROR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=TRUE," ",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)</f>
        <v xml:space="preserve"> </v>
      </c>
      <c r="D301" s="137" t="str">
        <f>IF(ISERROR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=TRUE," ",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)</f>
        <v xml:space="preserve"> </v>
      </c>
      <c r="E301" s="138" t="str">
        <f>IF(ISERROR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=TRUE," ",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)</f>
        <v xml:space="preserve"> </v>
      </c>
      <c r="F301" s="138" t="str">
        <f>IF(ISERROR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=TRUE," ",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)</f>
        <v xml:space="preserve"> </v>
      </c>
      <c r="G301" s="138" t="str">
        <f>IF(ISERROR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=TRUE," ",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)</f>
        <v xml:space="preserve"> </v>
      </c>
      <c r="H301" s="138" t="str">
        <f>IF(ISERROR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=TRUE," ",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)</f>
        <v xml:space="preserve"> </v>
      </c>
      <c r="I301" s="139" t="str">
        <f>IF(ISERROR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=TRUE," ",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)</f>
        <v xml:space="preserve"> </v>
      </c>
      <c r="J301" s="139" t="str">
        <f>IF(ISERROR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=TRUE," ",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)</f>
        <v xml:space="preserve"> </v>
      </c>
      <c r="K301" s="139" t="str">
        <f>IF(ISERROR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=TRUE," ",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)</f>
        <v xml:space="preserve"> </v>
      </c>
      <c r="L301" s="140" t="str">
        <f>IF(ISERROR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=TRUE," ",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)</f>
        <v xml:space="preserve"> </v>
      </c>
      <c r="M301" s="140" t="str">
        <f>IF(ISERROR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=TRUE," ",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)</f>
        <v xml:space="preserve"> </v>
      </c>
      <c r="N301" s="141" t="str">
        <f>IF(ISERROR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=TRUE," ",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)</f>
        <v xml:space="preserve"> </v>
      </c>
      <c r="O301" s="140" t="str">
        <f>IF(ISERROR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=TRUE," ",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)</f>
        <v xml:space="preserve"> </v>
      </c>
      <c r="P301" s="140" t="str">
        <f>IF(ISERROR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=TRUE," ",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)</f>
        <v xml:space="preserve"> </v>
      </c>
      <c r="Q301" s="141" t="str">
        <f>IF(ISERROR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=TRUE," ",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)</f>
        <v xml:space="preserve"> </v>
      </c>
      <c r="R301" s="141" t="str">
        <f>IF(ISERROR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=TRUE," ",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)</f>
        <v xml:space="preserve"> </v>
      </c>
      <c r="S301" s="141" t="str">
        <f>IF(ISERROR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=TRUE," ",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)</f>
        <v xml:space="preserve"> </v>
      </c>
    </row>
    <row r="302" spans="1:19" ht="14.1" customHeight="1" x14ac:dyDescent="0.2">
      <c r="A302" s="180" t="s">
        <v>1195</v>
      </c>
      <c r="B302" s="137" t="e">
        <f>IF($U$16=1,(VLOOKUP(A302,$AC$44:$AH$80,2,FALSE)),IF((IF($X$1=1,'X1'!B261,(IF($X$1=2,'X2'!B261,(IF($X$1=3,'X3'!B261,(IF($X$1=4,'X4'!B261,(IF($X$1=5,'X5'!B261,'X6'!B261))))))))))="","",(IF($X$1=1,'X1'!B261,(IF($X$1=2,'X2'!B261,(IF($X$1=3,'X3'!B261,(IF($X$1=4,'X4'!B261,(IF($X$1=5,'X5'!B261,'X6'!B261))))))))))))</f>
        <v>#N/A</v>
      </c>
      <c r="C302" s="137" t="str">
        <f>IF(ISERROR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=TRUE," ",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)</f>
        <v xml:space="preserve"> </v>
      </c>
      <c r="D302" s="137" t="str">
        <f>IF(ISERROR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=TRUE," ",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)</f>
        <v xml:space="preserve"> </v>
      </c>
      <c r="E302" s="138" t="str">
        <f>IF(ISERROR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=TRUE," ",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)</f>
        <v xml:space="preserve"> </v>
      </c>
      <c r="F302" s="138" t="str">
        <f>IF(ISERROR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=TRUE," ",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)</f>
        <v xml:space="preserve"> </v>
      </c>
      <c r="G302" s="138" t="str">
        <f>IF(ISERROR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=TRUE," ",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)</f>
        <v xml:space="preserve"> </v>
      </c>
      <c r="H302" s="138" t="str">
        <f>IF(ISERROR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=TRUE," ",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)</f>
        <v xml:space="preserve"> </v>
      </c>
      <c r="I302" s="139" t="str">
        <f>IF(ISERROR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=TRUE," ",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)</f>
        <v xml:space="preserve"> </v>
      </c>
      <c r="J302" s="139" t="str">
        <f>IF(ISERROR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=TRUE," ",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)</f>
        <v xml:space="preserve"> </v>
      </c>
      <c r="K302" s="139" t="str">
        <f>IF(ISERROR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=TRUE," ",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)</f>
        <v xml:space="preserve"> </v>
      </c>
      <c r="L302" s="140" t="str">
        <f>IF(ISERROR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=TRUE," ",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)</f>
        <v xml:space="preserve"> </v>
      </c>
      <c r="M302" s="140" t="str">
        <f>IF(ISERROR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=TRUE," ",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)</f>
        <v xml:space="preserve"> </v>
      </c>
      <c r="N302" s="141" t="str">
        <f>IF(ISERROR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=TRUE," ",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)</f>
        <v xml:space="preserve"> </v>
      </c>
      <c r="O302" s="140" t="str">
        <f>IF(ISERROR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=TRUE," ",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)</f>
        <v xml:space="preserve"> </v>
      </c>
      <c r="P302" s="140" t="str">
        <f>IF(ISERROR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=TRUE," ",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)</f>
        <v xml:space="preserve"> </v>
      </c>
      <c r="Q302" s="141" t="str">
        <f>IF(ISERROR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=TRUE," ",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)</f>
        <v xml:space="preserve"> </v>
      </c>
      <c r="R302" s="141" t="str">
        <f>IF(ISERROR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=TRUE," ",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)</f>
        <v xml:space="preserve"> </v>
      </c>
      <c r="S302" s="141" t="str">
        <f>IF(ISERROR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=TRUE," ",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)</f>
        <v xml:space="preserve"> </v>
      </c>
    </row>
    <row r="303" spans="1:19" ht="14.1" customHeight="1" x14ac:dyDescent="0.2">
      <c r="A303" s="180" t="s">
        <v>1195</v>
      </c>
      <c r="B303" s="137" t="e">
        <f>IF($U$16=1,(VLOOKUP(A303,$AC$44:$AH$80,2,FALSE)),IF((IF($X$1=1,'X1'!B262,(IF($X$1=2,'X2'!B262,(IF($X$1=3,'X3'!B262,(IF($X$1=4,'X4'!B262,(IF($X$1=5,'X5'!B262,'X6'!B262))))))))))="","",(IF($X$1=1,'X1'!B262,(IF($X$1=2,'X2'!B262,(IF($X$1=3,'X3'!B262,(IF($X$1=4,'X4'!B262,(IF($X$1=5,'X5'!B262,'X6'!B262))))))))))))</f>
        <v>#N/A</v>
      </c>
      <c r="C303" s="137" t="str">
        <f>IF(ISERROR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=TRUE," ",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)</f>
        <v xml:space="preserve"> </v>
      </c>
      <c r="D303" s="137" t="str">
        <f>IF(ISERROR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=TRUE," ",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)</f>
        <v xml:space="preserve"> </v>
      </c>
      <c r="E303" s="138" t="str">
        <f>IF(ISERROR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=TRUE," ",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)</f>
        <v xml:space="preserve"> </v>
      </c>
      <c r="F303" s="138" t="str">
        <f>IF(ISERROR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=TRUE," ",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)</f>
        <v xml:space="preserve"> </v>
      </c>
      <c r="G303" s="138" t="str">
        <f>IF(ISERROR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=TRUE," ",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)</f>
        <v xml:space="preserve"> </v>
      </c>
      <c r="H303" s="138" t="str">
        <f>IF(ISERROR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=TRUE," ",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)</f>
        <v xml:space="preserve"> </v>
      </c>
      <c r="I303" s="139" t="str">
        <f>IF(ISERROR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=TRUE," ",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)</f>
        <v xml:space="preserve"> </v>
      </c>
      <c r="J303" s="139" t="str">
        <f>IF(ISERROR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=TRUE," ",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)</f>
        <v xml:space="preserve"> </v>
      </c>
      <c r="K303" s="139" t="str">
        <f>IF(ISERROR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=TRUE," ",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)</f>
        <v xml:space="preserve"> </v>
      </c>
      <c r="L303" s="140" t="str">
        <f>IF(ISERROR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=TRUE," ",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)</f>
        <v xml:space="preserve"> </v>
      </c>
      <c r="M303" s="140" t="str">
        <f>IF(ISERROR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=TRUE," ",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)</f>
        <v xml:space="preserve"> </v>
      </c>
      <c r="N303" s="141" t="str">
        <f>IF(ISERROR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=TRUE," ",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)</f>
        <v xml:space="preserve"> </v>
      </c>
      <c r="O303" s="140" t="str">
        <f>IF(ISERROR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=TRUE," ",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)</f>
        <v xml:space="preserve"> </v>
      </c>
      <c r="P303" s="140" t="str">
        <f>IF(ISERROR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=TRUE," ",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)</f>
        <v xml:space="preserve"> </v>
      </c>
      <c r="Q303" s="141" t="str">
        <f>IF(ISERROR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=TRUE," ",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)</f>
        <v xml:space="preserve"> </v>
      </c>
      <c r="R303" s="141" t="str">
        <f>IF(ISERROR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=TRUE," ",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)</f>
        <v xml:space="preserve"> </v>
      </c>
      <c r="S303" s="141" t="str">
        <f>IF(ISERROR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=TRUE," ",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)</f>
        <v xml:space="preserve"> </v>
      </c>
    </row>
    <row r="304" spans="1:19" ht="14.1" customHeight="1" x14ac:dyDescent="0.2">
      <c r="A304" s="180" t="s">
        <v>1195</v>
      </c>
      <c r="B304" s="137" t="e">
        <f>IF($U$16=1,(VLOOKUP(A304,$AC$44:$AH$80,2,FALSE)),IF((IF($X$1=1,'X1'!B263,(IF($X$1=2,'X2'!B263,(IF($X$1=3,'X3'!B263,(IF($X$1=4,'X4'!B263,(IF($X$1=5,'X5'!B263,'X6'!B263))))))))))="","",(IF($X$1=1,'X1'!B263,(IF($X$1=2,'X2'!B263,(IF($X$1=3,'X3'!B263,(IF($X$1=4,'X4'!B263,(IF($X$1=5,'X5'!B263,'X6'!B263))))))))))))</f>
        <v>#N/A</v>
      </c>
      <c r="C304" s="137" t="str">
        <f>IF(ISERROR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=TRUE," ",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)</f>
        <v xml:space="preserve"> </v>
      </c>
      <c r="D304" s="137" t="str">
        <f>IF(ISERROR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=TRUE," ",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)</f>
        <v xml:space="preserve"> </v>
      </c>
      <c r="E304" s="138" t="str">
        <f>IF(ISERROR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=TRUE," ",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)</f>
        <v xml:space="preserve"> </v>
      </c>
      <c r="F304" s="138" t="str">
        <f>IF(ISERROR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=TRUE," ",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)</f>
        <v xml:space="preserve"> </v>
      </c>
      <c r="G304" s="138" t="str">
        <f>IF(ISERROR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=TRUE," ",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)</f>
        <v xml:space="preserve"> </v>
      </c>
      <c r="H304" s="138" t="str">
        <f>IF(ISERROR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=TRUE," ",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)</f>
        <v xml:space="preserve"> </v>
      </c>
      <c r="I304" s="139" t="str">
        <f>IF(ISERROR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=TRUE," ",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)</f>
        <v xml:space="preserve"> </v>
      </c>
      <c r="J304" s="139" t="str">
        <f>IF(ISERROR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=TRUE," ",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)</f>
        <v xml:space="preserve"> </v>
      </c>
      <c r="K304" s="139" t="str">
        <f>IF(ISERROR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=TRUE," ",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)</f>
        <v xml:space="preserve"> </v>
      </c>
      <c r="L304" s="140" t="str">
        <f>IF(ISERROR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=TRUE," ",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)</f>
        <v xml:space="preserve"> </v>
      </c>
      <c r="M304" s="140" t="str">
        <f>IF(ISERROR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=TRUE," ",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)</f>
        <v xml:space="preserve"> </v>
      </c>
      <c r="N304" s="141" t="str">
        <f>IF(ISERROR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=TRUE," ",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)</f>
        <v xml:space="preserve"> </v>
      </c>
      <c r="O304" s="140" t="str">
        <f>IF(ISERROR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=TRUE," ",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)</f>
        <v xml:space="preserve"> </v>
      </c>
      <c r="P304" s="140" t="str">
        <f>IF(ISERROR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=TRUE," ",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)</f>
        <v xml:space="preserve"> </v>
      </c>
      <c r="Q304" s="141" t="str">
        <f>IF(ISERROR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=TRUE," ",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)</f>
        <v xml:space="preserve"> </v>
      </c>
      <c r="R304" s="141" t="str">
        <f>IF(ISERROR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=TRUE," ",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)</f>
        <v xml:space="preserve"> </v>
      </c>
      <c r="S304" s="141" t="str">
        <f>IF(ISERROR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=TRUE," ",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)</f>
        <v xml:space="preserve"> </v>
      </c>
    </row>
    <row r="305" spans="1:19" ht="14.1" customHeight="1" x14ac:dyDescent="0.2">
      <c r="A305" s="180" t="s">
        <v>1195</v>
      </c>
      <c r="B305" s="137" t="e">
        <f>IF($U$16=1,(VLOOKUP(A305,$AC$44:$AH$80,2,FALSE)),IF((IF($X$1=1,'X1'!B264,(IF($X$1=2,'X2'!B264,(IF($X$1=3,'X3'!B264,(IF($X$1=4,'X4'!B264,(IF($X$1=5,'X5'!B264,'X6'!B264))))))))))="","",(IF($X$1=1,'X1'!B264,(IF($X$1=2,'X2'!B264,(IF($X$1=3,'X3'!B264,(IF($X$1=4,'X4'!B264,(IF($X$1=5,'X5'!B264,'X6'!B264))))))))))))</f>
        <v>#N/A</v>
      </c>
      <c r="C305" s="137" t="str">
        <f>IF(ISERROR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=TRUE," ",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)</f>
        <v xml:space="preserve"> </v>
      </c>
      <c r="D305" s="137" t="str">
        <f>IF(ISERROR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=TRUE," ",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)</f>
        <v xml:space="preserve"> </v>
      </c>
      <c r="E305" s="138" t="str">
        <f>IF(ISERROR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=TRUE," ",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)</f>
        <v xml:space="preserve"> </v>
      </c>
      <c r="F305" s="138" t="str">
        <f>IF(ISERROR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=TRUE," ",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)</f>
        <v xml:space="preserve"> </v>
      </c>
      <c r="G305" s="138" t="str">
        <f>IF(ISERROR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=TRUE," ",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)</f>
        <v xml:space="preserve"> </v>
      </c>
      <c r="H305" s="138" t="str">
        <f>IF(ISERROR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=TRUE," ",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)</f>
        <v xml:space="preserve"> </v>
      </c>
      <c r="I305" s="139" t="str">
        <f>IF(ISERROR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=TRUE," ",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)</f>
        <v xml:space="preserve"> </v>
      </c>
      <c r="J305" s="139" t="str">
        <f>IF(ISERROR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=TRUE," ",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)</f>
        <v xml:space="preserve"> </v>
      </c>
      <c r="K305" s="139" t="str">
        <f>IF(ISERROR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=TRUE," ",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)</f>
        <v xml:space="preserve"> </v>
      </c>
      <c r="L305" s="140" t="str">
        <f>IF(ISERROR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=TRUE," ",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)</f>
        <v xml:space="preserve"> </v>
      </c>
      <c r="M305" s="140" t="str">
        <f>IF(ISERROR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=TRUE," ",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)</f>
        <v xml:space="preserve"> </v>
      </c>
      <c r="N305" s="141" t="str">
        <f>IF(ISERROR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=TRUE," ",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)</f>
        <v xml:space="preserve"> </v>
      </c>
      <c r="O305" s="140" t="str">
        <f>IF(ISERROR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=TRUE," ",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)</f>
        <v xml:space="preserve"> </v>
      </c>
      <c r="P305" s="140" t="str">
        <f>IF(ISERROR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=TRUE," ",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)</f>
        <v xml:space="preserve"> </v>
      </c>
      <c r="Q305" s="141" t="str">
        <f>IF(ISERROR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=TRUE," ",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)</f>
        <v xml:space="preserve"> </v>
      </c>
      <c r="R305" s="141" t="str">
        <f>IF(ISERROR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=TRUE," ",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)</f>
        <v xml:space="preserve"> </v>
      </c>
      <c r="S305" s="141" t="str">
        <f>IF(ISERROR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=TRUE," ",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)</f>
        <v xml:space="preserve"> </v>
      </c>
    </row>
    <row r="306" spans="1:19" ht="14.1" customHeight="1" x14ac:dyDescent="0.2">
      <c r="A306" s="180" t="s">
        <v>1195</v>
      </c>
      <c r="B306" s="137" t="e">
        <f>IF($U$16=1,(VLOOKUP(A306,$AC$44:$AH$80,2,FALSE)),IF((IF($X$1=1,'X1'!B265,(IF($X$1=2,'X2'!B265,(IF($X$1=3,'X3'!B265,(IF($X$1=4,'X4'!B265,(IF($X$1=5,'X5'!B265,'X6'!B265))))))))))="","",(IF($X$1=1,'X1'!B265,(IF($X$1=2,'X2'!B265,(IF($X$1=3,'X3'!B265,(IF($X$1=4,'X4'!B265,(IF($X$1=5,'X5'!B265,'X6'!B265))))))))))))</f>
        <v>#N/A</v>
      </c>
      <c r="C306" s="137" t="str">
        <f>IF(ISERROR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=TRUE," ",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)</f>
        <v xml:space="preserve"> </v>
      </c>
      <c r="D306" s="137" t="str">
        <f>IF(ISERROR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=TRUE," ",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)</f>
        <v xml:space="preserve"> </v>
      </c>
      <c r="E306" s="138" t="str">
        <f>IF(ISERROR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=TRUE," ",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)</f>
        <v xml:space="preserve"> </v>
      </c>
      <c r="F306" s="138" t="str">
        <f>IF(ISERROR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=TRUE," ",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)</f>
        <v xml:space="preserve"> </v>
      </c>
      <c r="G306" s="138" t="str">
        <f>IF(ISERROR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=TRUE," ",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)</f>
        <v xml:space="preserve"> </v>
      </c>
      <c r="H306" s="138" t="str">
        <f>IF(ISERROR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=TRUE," ",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)</f>
        <v xml:space="preserve"> </v>
      </c>
      <c r="I306" s="139" t="str">
        <f>IF(ISERROR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=TRUE," ",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)</f>
        <v xml:space="preserve"> </v>
      </c>
      <c r="J306" s="139" t="str">
        <f>IF(ISERROR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=TRUE," ",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)</f>
        <v xml:space="preserve"> </v>
      </c>
      <c r="K306" s="139" t="str">
        <f>IF(ISERROR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=TRUE," ",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)</f>
        <v xml:space="preserve"> </v>
      </c>
      <c r="L306" s="140" t="str">
        <f>IF(ISERROR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=TRUE," ",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)</f>
        <v xml:space="preserve"> </v>
      </c>
      <c r="M306" s="140" t="str">
        <f>IF(ISERROR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=TRUE," ",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)</f>
        <v xml:space="preserve"> </v>
      </c>
      <c r="N306" s="141" t="str">
        <f>IF(ISERROR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=TRUE," ",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)</f>
        <v xml:space="preserve"> </v>
      </c>
      <c r="O306" s="140" t="str">
        <f>IF(ISERROR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=TRUE," ",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)</f>
        <v xml:space="preserve"> </v>
      </c>
      <c r="P306" s="140" t="str">
        <f>IF(ISERROR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=TRUE," ",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)</f>
        <v xml:space="preserve"> </v>
      </c>
      <c r="Q306" s="141" t="str">
        <f>IF(ISERROR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=TRUE," ",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)</f>
        <v xml:space="preserve"> </v>
      </c>
      <c r="R306" s="141" t="str">
        <f>IF(ISERROR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=TRUE," ",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)</f>
        <v xml:space="preserve"> </v>
      </c>
      <c r="S306" s="141" t="str">
        <f>IF(ISERROR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=TRUE," ",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)</f>
        <v xml:space="preserve"> </v>
      </c>
    </row>
    <row r="307" spans="1:19" ht="14.1" customHeight="1" x14ac:dyDescent="0.2">
      <c r="A307" s="180" t="s">
        <v>1195</v>
      </c>
      <c r="B307" s="137" t="e">
        <f>IF($U$16=1,(VLOOKUP(A307,$AC$44:$AH$80,2,FALSE)),IF((IF($X$1=1,'X1'!B266,(IF($X$1=2,'X2'!B266,(IF($X$1=3,'X3'!B266,(IF($X$1=4,'X4'!B266,(IF($X$1=5,'X5'!B266,'X6'!B266))))))))))="","",(IF($X$1=1,'X1'!B266,(IF($X$1=2,'X2'!B266,(IF($X$1=3,'X3'!B266,(IF($X$1=4,'X4'!B266,(IF($X$1=5,'X5'!B266,'X6'!B266))))))))))))</f>
        <v>#N/A</v>
      </c>
      <c r="C307" s="137" t="str">
        <f>IF(ISERROR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=TRUE," ",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)</f>
        <v xml:space="preserve"> </v>
      </c>
      <c r="D307" s="137" t="str">
        <f>IF(ISERROR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=TRUE," ",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)</f>
        <v xml:space="preserve"> </v>
      </c>
      <c r="E307" s="138" t="str">
        <f>IF(ISERROR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=TRUE," ",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)</f>
        <v xml:space="preserve"> </v>
      </c>
      <c r="F307" s="138" t="str">
        <f>IF(ISERROR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=TRUE," ",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)</f>
        <v xml:space="preserve"> </v>
      </c>
      <c r="G307" s="138" t="str">
        <f>IF(ISERROR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=TRUE," ",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)</f>
        <v xml:space="preserve"> </v>
      </c>
      <c r="H307" s="138" t="str">
        <f>IF(ISERROR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=TRUE," ",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)</f>
        <v xml:space="preserve"> </v>
      </c>
      <c r="I307" s="139" t="str">
        <f>IF(ISERROR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=TRUE," ",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)</f>
        <v xml:space="preserve"> </v>
      </c>
      <c r="J307" s="139" t="str">
        <f>IF(ISERROR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=TRUE," ",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)</f>
        <v xml:space="preserve"> </v>
      </c>
      <c r="K307" s="139" t="str">
        <f>IF(ISERROR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=TRUE," ",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)</f>
        <v xml:space="preserve"> </v>
      </c>
      <c r="L307" s="140" t="str">
        <f>IF(ISERROR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=TRUE," ",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)</f>
        <v xml:space="preserve"> </v>
      </c>
      <c r="M307" s="140" t="str">
        <f>IF(ISERROR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=TRUE," ",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)</f>
        <v xml:space="preserve"> </v>
      </c>
      <c r="N307" s="141" t="str">
        <f>IF(ISERROR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=TRUE," ",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)</f>
        <v xml:space="preserve"> </v>
      </c>
      <c r="O307" s="140" t="str">
        <f>IF(ISERROR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=TRUE," ",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)</f>
        <v xml:space="preserve"> </v>
      </c>
      <c r="P307" s="140" t="str">
        <f>IF(ISERROR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=TRUE," ",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)</f>
        <v xml:space="preserve"> </v>
      </c>
      <c r="Q307" s="141" t="str">
        <f>IF(ISERROR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=TRUE," ",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)</f>
        <v xml:space="preserve"> </v>
      </c>
      <c r="R307" s="141" t="str">
        <f>IF(ISERROR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=TRUE," ",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)</f>
        <v xml:space="preserve"> </v>
      </c>
      <c r="S307" s="141" t="str">
        <f>IF(ISERROR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=TRUE," ",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)</f>
        <v xml:space="preserve"> </v>
      </c>
    </row>
    <row r="308" spans="1:19" ht="14.1" customHeight="1" x14ac:dyDescent="0.2">
      <c r="A308" s="180" t="s">
        <v>1195</v>
      </c>
      <c r="B308" s="137" t="e">
        <f>IF($U$16=1,(VLOOKUP(A308,$AC$44:$AH$80,2,FALSE)),IF((IF($X$1=1,'X1'!B267,(IF($X$1=2,'X2'!B267,(IF($X$1=3,'X3'!B267,(IF($X$1=4,'X4'!B267,(IF($X$1=5,'X5'!B267,'X6'!B267))))))))))="","",(IF($X$1=1,'X1'!B267,(IF($X$1=2,'X2'!B267,(IF($X$1=3,'X3'!B267,(IF($X$1=4,'X4'!B267,(IF($X$1=5,'X5'!B267,'X6'!B267))))))))))))</f>
        <v>#N/A</v>
      </c>
      <c r="C308" s="137" t="str">
        <f>IF(ISERROR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=TRUE," ",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)</f>
        <v xml:space="preserve"> </v>
      </c>
      <c r="D308" s="137" t="str">
        <f>IF(ISERROR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=TRUE," ",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)</f>
        <v xml:space="preserve"> </v>
      </c>
      <c r="E308" s="138" t="str">
        <f>IF(ISERROR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=TRUE," ",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)</f>
        <v xml:space="preserve"> </v>
      </c>
      <c r="F308" s="138" t="str">
        <f>IF(ISERROR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=TRUE," ",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)</f>
        <v xml:space="preserve"> </v>
      </c>
      <c r="G308" s="138" t="str">
        <f>IF(ISERROR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=TRUE," ",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)</f>
        <v xml:space="preserve"> </v>
      </c>
      <c r="H308" s="138" t="str">
        <f>IF(ISERROR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=TRUE," ",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)</f>
        <v xml:space="preserve"> </v>
      </c>
      <c r="I308" s="139" t="str">
        <f>IF(ISERROR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=TRUE," ",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)</f>
        <v xml:space="preserve"> </v>
      </c>
      <c r="J308" s="139" t="str">
        <f>IF(ISERROR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=TRUE," ",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)</f>
        <v xml:space="preserve"> </v>
      </c>
      <c r="K308" s="139" t="str">
        <f>IF(ISERROR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=TRUE," ",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)</f>
        <v xml:space="preserve"> </v>
      </c>
      <c r="L308" s="140" t="str">
        <f>IF(ISERROR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=TRUE," ",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)</f>
        <v xml:space="preserve"> </v>
      </c>
      <c r="M308" s="140" t="str">
        <f>IF(ISERROR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=TRUE," ",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)</f>
        <v xml:space="preserve"> </v>
      </c>
      <c r="N308" s="141" t="str">
        <f>IF(ISERROR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=TRUE," ",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)</f>
        <v xml:space="preserve"> </v>
      </c>
      <c r="O308" s="140" t="str">
        <f>IF(ISERROR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=TRUE," ",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)</f>
        <v xml:space="preserve"> </v>
      </c>
      <c r="P308" s="140" t="str">
        <f>IF(ISERROR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=TRUE," ",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)</f>
        <v xml:space="preserve"> </v>
      </c>
      <c r="Q308" s="141" t="str">
        <f>IF(ISERROR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=TRUE," ",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)</f>
        <v xml:space="preserve"> </v>
      </c>
      <c r="R308" s="141" t="str">
        <f>IF(ISERROR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=TRUE," ",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)</f>
        <v xml:space="preserve"> </v>
      </c>
      <c r="S308" s="141" t="str">
        <f>IF(ISERROR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=TRUE," ",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)</f>
        <v xml:space="preserve"> </v>
      </c>
    </row>
    <row r="309" spans="1:19" ht="14.1" customHeight="1" x14ac:dyDescent="0.2">
      <c r="A309" s="180" t="s">
        <v>1195</v>
      </c>
      <c r="B309" s="137" t="e">
        <f>IF($U$16=1,(VLOOKUP(A309,$AC$44:$AH$80,2,FALSE)),IF((IF($X$1=1,'X1'!B268,(IF($X$1=2,'X2'!B268,(IF($X$1=3,'X3'!B268,(IF($X$1=4,'X4'!B268,(IF($X$1=5,'X5'!B268,'X6'!B268))))))))))="","",(IF($X$1=1,'X1'!B268,(IF($X$1=2,'X2'!B268,(IF($X$1=3,'X3'!B268,(IF($X$1=4,'X4'!B268,(IF($X$1=5,'X5'!B268,'X6'!B268))))))))))))</f>
        <v>#N/A</v>
      </c>
      <c r="C309" s="137" t="str">
        <f>IF(ISERROR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=TRUE," ",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)</f>
        <v xml:space="preserve"> </v>
      </c>
      <c r="D309" s="137" t="str">
        <f>IF(ISERROR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=TRUE," ",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)</f>
        <v xml:space="preserve"> </v>
      </c>
      <c r="E309" s="138" t="str">
        <f>IF(ISERROR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=TRUE," ",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)</f>
        <v xml:space="preserve"> </v>
      </c>
      <c r="F309" s="138" t="str">
        <f>IF(ISERROR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=TRUE," ",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)</f>
        <v xml:space="preserve"> </v>
      </c>
      <c r="G309" s="138" t="str">
        <f>IF(ISERROR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=TRUE," ",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)</f>
        <v xml:space="preserve"> </v>
      </c>
      <c r="H309" s="138" t="str">
        <f>IF(ISERROR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=TRUE," ",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)</f>
        <v xml:space="preserve"> </v>
      </c>
      <c r="I309" s="139" t="str">
        <f>IF(ISERROR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=TRUE," ",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)</f>
        <v xml:space="preserve"> </v>
      </c>
      <c r="J309" s="139" t="str">
        <f>IF(ISERROR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=TRUE," ",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)</f>
        <v xml:space="preserve"> </v>
      </c>
      <c r="K309" s="139" t="str">
        <f>IF(ISERROR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=TRUE," ",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)</f>
        <v xml:space="preserve"> </v>
      </c>
      <c r="L309" s="140" t="str">
        <f>IF(ISERROR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=TRUE," ",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)</f>
        <v xml:space="preserve"> </v>
      </c>
      <c r="M309" s="140" t="str">
        <f>IF(ISERROR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=TRUE," ",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)</f>
        <v xml:space="preserve"> </v>
      </c>
      <c r="N309" s="141" t="str">
        <f>IF(ISERROR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=TRUE," ",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)</f>
        <v xml:space="preserve"> </v>
      </c>
      <c r="O309" s="140" t="str">
        <f>IF(ISERROR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=TRUE," ",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)</f>
        <v xml:space="preserve"> </v>
      </c>
      <c r="P309" s="140" t="str">
        <f>IF(ISERROR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=TRUE," ",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)</f>
        <v xml:space="preserve"> </v>
      </c>
      <c r="Q309" s="141" t="str">
        <f>IF(ISERROR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=TRUE," ",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)</f>
        <v xml:space="preserve"> </v>
      </c>
      <c r="R309" s="141" t="str">
        <f>IF(ISERROR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=TRUE," ",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)</f>
        <v xml:space="preserve"> </v>
      </c>
      <c r="S309" s="141" t="str">
        <f>IF(ISERROR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=TRUE," ",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)</f>
        <v xml:space="preserve"> </v>
      </c>
    </row>
    <row r="310" spans="1:19" ht="14.1" customHeight="1" x14ac:dyDescent="0.2">
      <c r="A310" s="180" t="s">
        <v>1195</v>
      </c>
      <c r="B310" s="137" t="e">
        <f>IF($U$16=1,(VLOOKUP(A310,$AC$44:$AH$80,2,FALSE)),IF((IF($X$1=1,'X1'!B269,(IF($X$1=2,'X2'!B269,(IF($X$1=3,'X3'!B269,(IF($X$1=4,'X4'!B269,(IF($X$1=5,'X5'!B269,'X6'!B269))))))))))="","",(IF($X$1=1,'X1'!B269,(IF($X$1=2,'X2'!B269,(IF($X$1=3,'X3'!B269,(IF($X$1=4,'X4'!B269,(IF($X$1=5,'X5'!B269,'X6'!B269))))))))))))</f>
        <v>#N/A</v>
      </c>
      <c r="C310" s="137" t="str">
        <f>IF(ISERROR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=TRUE," ",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)</f>
        <v xml:space="preserve"> </v>
      </c>
      <c r="D310" s="137" t="str">
        <f>IF(ISERROR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=TRUE," ",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)</f>
        <v xml:space="preserve"> </v>
      </c>
      <c r="E310" s="138" t="str">
        <f>IF(ISERROR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=TRUE," ",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)</f>
        <v xml:space="preserve"> </v>
      </c>
      <c r="F310" s="138" t="str">
        <f>IF(ISERROR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=TRUE," ",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)</f>
        <v xml:space="preserve"> </v>
      </c>
      <c r="G310" s="138" t="str">
        <f>IF(ISERROR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=TRUE," ",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)</f>
        <v xml:space="preserve"> </v>
      </c>
      <c r="H310" s="138" t="str">
        <f>IF(ISERROR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=TRUE," ",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)</f>
        <v xml:space="preserve"> </v>
      </c>
      <c r="I310" s="139" t="str">
        <f>IF(ISERROR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=TRUE," ",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)</f>
        <v xml:space="preserve"> </v>
      </c>
      <c r="J310" s="139" t="str">
        <f>IF(ISERROR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=TRUE," ",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)</f>
        <v xml:space="preserve"> </v>
      </c>
      <c r="K310" s="139" t="str">
        <f>IF(ISERROR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=TRUE," ",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)</f>
        <v xml:space="preserve"> </v>
      </c>
      <c r="L310" s="140" t="str">
        <f>IF(ISERROR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=TRUE," ",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)</f>
        <v xml:space="preserve"> </v>
      </c>
      <c r="M310" s="140" t="str">
        <f>IF(ISERROR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=TRUE," ",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)</f>
        <v xml:space="preserve"> </v>
      </c>
      <c r="N310" s="141" t="str">
        <f>IF(ISERROR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=TRUE," ",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)</f>
        <v xml:space="preserve"> </v>
      </c>
      <c r="O310" s="140" t="str">
        <f>IF(ISERROR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=TRUE," ",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)</f>
        <v xml:space="preserve"> </v>
      </c>
      <c r="P310" s="140" t="str">
        <f>IF(ISERROR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=TRUE," ",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)</f>
        <v xml:space="preserve"> </v>
      </c>
      <c r="Q310" s="141" t="str">
        <f>IF(ISERROR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=TRUE," ",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)</f>
        <v xml:space="preserve"> </v>
      </c>
      <c r="R310" s="141" t="str">
        <f>IF(ISERROR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=TRUE," ",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)</f>
        <v xml:space="preserve"> </v>
      </c>
      <c r="S310" s="141" t="str">
        <f>IF(ISERROR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=TRUE," ",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)</f>
        <v xml:space="preserve"> </v>
      </c>
    </row>
    <row r="311" spans="1:19" ht="14.1" customHeight="1" x14ac:dyDescent="0.2">
      <c r="A311" s="180" t="s">
        <v>1195</v>
      </c>
      <c r="B311" s="137" t="e">
        <f>IF($U$16=1,(VLOOKUP(A311,$AC$44:$AH$80,2,FALSE)),IF((IF($X$1=1,'X1'!B270,(IF($X$1=2,'X2'!B270,(IF($X$1=3,'X3'!B270,(IF($X$1=4,'X4'!B270,(IF($X$1=5,'X5'!B270,'X6'!B270))))))))))="","",(IF($X$1=1,'X1'!B270,(IF($X$1=2,'X2'!B270,(IF($X$1=3,'X3'!B270,(IF($X$1=4,'X4'!B270,(IF($X$1=5,'X5'!B270,'X6'!B270))))))))))))</f>
        <v>#N/A</v>
      </c>
      <c r="C311" s="137" t="str">
        <f>IF(ISERROR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=TRUE," ",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)</f>
        <v xml:space="preserve"> </v>
      </c>
      <c r="D311" s="137" t="str">
        <f>IF(ISERROR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=TRUE," ",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)</f>
        <v xml:space="preserve"> </v>
      </c>
      <c r="E311" s="138" t="str">
        <f>IF(ISERROR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=TRUE," ",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)</f>
        <v xml:space="preserve"> </v>
      </c>
      <c r="F311" s="138" t="str">
        <f>IF(ISERROR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=TRUE," ",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)</f>
        <v xml:space="preserve"> </v>
      </c>
      <c r="G311" s="138" t="str">
        <f>IF(ISERROR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=TRUE," ",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)</f>
        <v xml:space="preserve"> </v>
      </c>
      <c r="H311" s="138" t="str">
        <f>IF(ISERROR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=TRUE," ",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)</f>
        <v xml:space="preserve"> </v>
      </c>
      <c r="I311" s="139" t="str">
        <f>IF(ISERROR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=TRUE," ",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)</f>
        <v xml:space="preserve"> </v>
      </c>
      <c r="J311" s="139" t="str">
        <f>IF(ISERROR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=TRUE," ",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)</f>
        <v xml:space="preserve"> </v>
      </c>
      <c r="K311" s="139" t="str">
        <f>IF(ISERROR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=TRUE," ",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)</f>
        <v xml:space="preserve"> </v>
      </c>
      <c r="L311" s="140" t="str">
        <f>IF(ISERROR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=TRUE," ",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)</f>
        <v xml:space="preserve"> </v>
      </c>
      <c r="M311" s="140" t="str">
        <f>IF(ISERROR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=TRUE," ",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)</f>
        <v xml:space="preserve"> </v>
      </c>
      <c r="N311" s="141" t="str">
        <f>IF(ISERROR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=TRUE," ",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)</f>
        <v xml:space="preserve"> </v>
      </c>
      <c r="O311" s="140" t="str">
        <f>IF(ISERROR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=TRUE," ",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)</f>
        <v xml:space="preserve"> </v>
      </c>
      <c r="P311" s="140" t="str">
        <f>IF(ISERROR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=TRUE," ",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)</f>
        <v xml:space="preserve"> </v>
      </c>
      <c r="Q311" s="141" t="str">
        <f>IF(ISERROR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=TRUE," ",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)</f>
        <v xml:space="preserve"> </v>
      </c>
      <c r="R311" s="141" t="str">
        <f>IF(ISERROR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=TRUE," ",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)</f>
        <v xml:space="preserve"> </v>
      </c>
      <c r="S311" s="141" t="str">
        <f>IF(ISERROR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=TRUE," ",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)</f>
        <v xml:space="preserve"> </v>
      </c>
    </row>
    <row r="312" spans="1:19" ht="14.1" customHeight="1" x14ac:dyDescent="0.2">
      <c r="A312" s="180" t="s">
        <v>1195</v>
      </c>
      <c r="B312" s="137" t="e">
        <f>IF($U$16=1,(VLOOKUP(A312,$AC$44:$AH$80,2,FALSE)),IF((IF($X$1=1,'X1'!B271,(IF($X$1=2,'X2'!B271,(IF($X$1=3,'X3'!B271,(IF($X$1=4,'X4'!B271,(IF($X$1=5,'X5'!B271,'X6'!B271))))))))))="","",(IF($X$1=1,'X1'!B271,(IF($X$1=2,'X2'!B271,(IF($X$1=3,'X3'!B271,(IF($X$1=4,'X4'!B271,(IF($X$1=5,'X5'!B271,'X6'!B271))))))))))))</f>
        <v>#N/A</v>
      </c>
      <c r="C312" s="137" t="str">
        <f>IF(ISERROR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=TRUE," ",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)</f>
        <v xml:space="preserve"> </v>
      </c>
      <c r="D312" s="137" t="str">
        <f>IF(ISERROR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=TRUE," ",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)</f>
        <v xml:space="preserve"> </v>
      </c>
      <c r="E312" s="138" t="str">
        <f>IF(ISERROR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=TRUE," ",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)</f>
        <v xml:space="preserve"> </v>
      </c>
      <c r="F312" s="138" t="str">
        <f>IF(ISERROR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=TRUE," ",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)</f>
        <v xml:space="preserve"> </v>
      </c>
      <c r="G312" s="138" t="str">
        <f>IF(ISERROR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=TRUE," ",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)</f>
        <v xml:space="preserve"> </v>
      </c>
      <c r="H312" s="138" t="str">
        <f>IF(ISERROR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=TRUE," ",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)</f>
        <v xml:space="preserve"> </v>
      </c>
      <c r="I312" s="139" t="str">
        <f>IF(ISERROR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=TRUE," ",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)</f>
        <v xml:space="preserve"> </v>
      </c>
      <c r="J312" s="139" t="str">
        <f>IF(ISERROR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=TRUE," ",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)</f>
        <v xml:space="preserve"> </v>
      </c>
      <c r="K312" s="139" t="str">
        <f>IF(ISERROR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=TRUE," ",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)</f>
        <v xml:space="preserve"> </v>
      </c>
      <c r="L312" s="140" t="str">
        <f>IF(ISERROR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=TRUE," ",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)</f>
        <v xml:space="preserve"> </v>
      </c>
      <c r="M312" s="140" t="str">
        <f>IF(ISERROR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=TRUE," ",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)</f>
        <v xml:space="preserve"> </v>
      </c>
      <c r="N312" s="141" t="str">
        <f>IF(ISERROR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=TRUE," ",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)</f>
        <v xml:space="preserve"> </v>
      </c>
      <c r="O312" s="140" t="str">
        <f>IF(ISERROR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=TRUE," ",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)</f>
        <v xml:space="preserve"> </v>
      </c>
      <c r="P312" s="140" t="str">
        <f>IF(ISERROR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=TRUE," ",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)</f>
        <v xml:space="preserve"> </v>
      </c>
      <c r="Q312" s="141" t="str">
        <f>IF(ISERROR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=TRUE," ",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)</f>
        <v xml:space="preserve"> </v>
      </c>
      <c r="R312" s="141" t="str">
        <f>IF(ISERROR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=TRUE," ",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)</f>
        <v xml:space="preserve"> </v>
      </c>
      <c r="S312" s="141" t="str">
        <f>IF(ISERROR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=TRUE," ",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)</f>
        <v xml:space="preserve"> </v>
      </c>
    </row>
    <row r="313" spans="1:19" ht="14.1" customHeight="1" x14ac:dyDescent="0.2">
      <c r="A313" s="180" t="s">
        <v>1195</v>
      </c>
      <c r="B313" s="137" t="e">
        <f>IF($U$16=1,(VLOOKUP(A313,$AC$44:$AH$80,2,FALSE)),IF((IF($X$1=1,'X1'!B272,(IF($X$1=2,'X2'!B272,(IF($X$1=3,'X3'!B272,(IF($X$1=4,'X4'!B272,(IF($X$1=5,'X5'!B272,'X6'!B272))))))))))="","",(IF($X$1=1,'X1'!B272,(IF($X$1=2,'X2'!B272,(IF($X$1=3,'X3'!B272,(IF($X$1=4,'X4'!B272,(IF($X$1=5,'X5'!B272,'X6'!B272))))))))))))</f>
        <v>#N/A</v>
      </c>
      <c r="C313" s="137" t="str">
        <f>IF(ISERROR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=TRUE," ",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)</f>
        <v xml:space="preserve"> </v>
      </c>
      <c r="D313" s="137" t="str">
        <f>IF(ISERROR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=TRUE," ",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)</f>
        <v xml:space="preserve"> </v>
      </c>
      <c r="E313" s="138" t="str">
        <f>IF(ISERROR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=TRUE," ",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)</f>
        <v xml:space="preserve"> </v>
      </c>
      <c r="F313" s="138" t="str">
        <f>IF(ISERROR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=TRUE," ",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)</f>
        <v xml:space="preserve"> </v>
      </c>
      <c r="G313" s="138" t="str">
        <f>IF(ISERROR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=TRUE," ",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)</f>
        <v xml:space="preserve"> </v>
      </c>
      <c r="H313" s="138" t="str">
        <f>IF(ISERROR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=TRUE," ",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)</f>
        <v xml:space="preserve"> </v>
      </c>
      <c r="I313" s="139" t="str">
        <f>IF(ISERROR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=TRUE," ",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)</f>
        <v xml:space="preserve"> </v>
      </c>
      <c r="J313" s="139" t="str">
        <f>IF(ISERROR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=TRUE," ",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)</f>
        <v xml:space="preserve"> </v>
      </c>
      <c r="K313" s="139" t="str">
        <f>IF(ISERROR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=TRUE," ",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)</f>
        <v xml:space="preserve"> </v>
      </c>
      <c r="L313" s="140" t="str">
        <f>IF(ISERROR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=TRUE," ",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)</f>
        <v xml:space="preserve"> </v>
      </c>
      <c r="M313" s="140" t="str">
        <f>IF(ISERROR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=TRUE," ",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)</f>
        <v xml:space="preserve"> </v>
      </c>
      <c r="N313" s="141" t="str">
        <f>IF(ISERROR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=TRUE," ",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)</f>
        <v xml:space="preserve"> </v>
      </c>
      <c r="O313" s="140" t="str">
        <f>IF(ISERROR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=TRUE," ",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)</f>
        <v xml:space="preserve"> </v>
      </c>
      <c r="P313" s="140" t="str">
        <f>IF(ISERROR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=TRUE," ",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)</f>
        <v xml:space="preserve"> </v>
      </c>
      <c r="Q313" s="141" t="str">
        <f>IF(ISERROR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=TRUE," ",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)</f>
        <v xml:space="preserve"> </v>
      </c>
      <c r="R313" s="141" t="str">
        <f>IF(ISERROR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=TRUE," ",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)</f>
        <v xml:space="preserve"> </v>
      </c>
      <c r="S313" s="141" t="str">
        <f>IF(ISERROR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=TRUE," ",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)</f>
        <v xml:space="preserve"> </v>
      </c>
    </row>
    <row r="314" spans="1:19" ht="14.1" customHeight="1" x14ac:dyDescent="0.2">
      <c r="A314" s="180" t="s">
        <v>1195</v>
      </c>
      <c r="B314" s="137" t="e">
        <f>IF($U$16=1,(VLOOKUP(A314,$AC$44:$AH$80,2,FALSE)),IF((IF($X$1=1,'X1'!B273,(IF($X$1=2,'X2'!B273,(IF($X$1=3,'X3'!B273,(IF($X$1=4,'X4'!B273,(IF($X$1=5,'X5'!B273,'X6'!B273))))))))))="","",(IF($X$1=1,'X1'!B273,(IF($X$1=2,'X2'!B273,(IF($X$1=3,'X3'!B273,(IF($X$1=4,'X4'!B273,(IF($X$1=5,'X5'!B273,'X6'!B273))))))))))))</f>
        <v>#N/A</v>
      </c>
      <c r="C314" s="137" t="str">
        <f>IF(ISERROR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=TRUE," ",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)</f>
        <v xml:space="preserve"> </v>
      </c>
      <c r="D314" s="137" t="str">
        <f>IF(ISERROR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=TRUE," ",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)</f>
        <v xml:space="preserve"> </v>
      </c>
      <c r="E314" s="138" t="str">
        <f>IF(ISERROR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=TRUE," ",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)</f>
        <v xml:space="preserve"> </v>
      </c>
      <c r="F314" s="138" t="str">
        <f>IF(ISERROR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=TRUE," ",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)</f>
        <v xml:space="preserve"> </v>
      </c>
      <c r="G314" s="138" t="str">
        <f>IF(ISERROR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=TRUE," ",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)</f>
        <v xml:space="preserve"> </v>
      </c>
      <c r="H314" s="138" t="str">
        <f>IF(ISERROR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=TRUE," ",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)</f>
        <v xml:space="preserve"> </v>
      </c>
      <c r="I314" s="139" t="str">
        <f>IF(ISERROR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=TRUE," ",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)</f>
        <v xml:space="preserve"> </v>
      </c>
      <c r="J314" s="139" t="str">
        <f>IF(ISERROR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=TRUE," ",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)</f>
        <v xml:space="preserve"> </v>
      </c>
      <c r="K314" s="139" t="str">
        <f>IF(ISERROR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=TRUE," ",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)</f>
        <v xml:space="preserve"> </v>
      </c>
      <c r="L314" s="140" t="str">
        <f>IF(ISERROR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=TRUE," ",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)</f>
        <v xml:space="preserve"> </v>
      </c>
      <c r="M314" s="140" t="str">
        <f>IF(ISERROR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=TRUE," ",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)</f>
        <v xml:space="preserve"> </v>
      </c>
      <c r="N314" s="141" t="str">
        <f>IF(ISERROR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=TRUE," ",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)</f>
        <v xml:space="preserve"> </v>
      </c>
      <c r="O314" s="140" t="str">
        <f>IF(ISERROR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=TRUE," ",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)</f>
        <v xml:space="preserve"> </v>
      </c>
      <c r="P314" s="140" t="str">
        <f>IF(ISERROR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=TRUE," ",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)</f>
        <v xml:space="preserve"> </v>
      </c>
      <c r="Q314" s="141" t="str">
        <f>IF(ISERROR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=TRUE," ",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)</f>
        <v xml:space="preserve"> </v>
      </c>
      <c r="R314" s="141" t="str">
        <f>IF(ISERROR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=TRUE," ",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)</f>
        <v xml:space="preserve"> </v>
      </c>
      <c r="S314" s="141" t="str">
        <f>IF(ISERROR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=TRUE," ",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)</f>
        <v xml:space="preserve"> </v>
      </c>
    </row>
    <row r="315" spans="1:19" ht="14.1" customHeight="1" x14ac:dyDescent="0.2">
      <c r="A315" s="180" t="s">
        <v>1195</v>
      </c>
      <c r="B315" s="137" t="e">
        <f>IF($U$16=1,(VLOOKUP(A315,$AC$44:$AH$80,2,FALSE)),IF((IF($X$1=1,'X1'!B274,(IF($X$1=2,'X2'!B274,(IF($X$1=3,'X3'!B274,(IF($X$1=4,'X4'!B274,(IF($X$1=5,'X5'!B274,'X6'!B274))))))))))="","",(IF($X$1=1,'X1'!B274,(IF($X$1=2,'X2'!B274,(IF($X$1=3,'X3'!B274,(IF($X$1=4,'X4'!B274,(IF($X$1=5,'X5'!B274,'X6'!B274))))))))))))</f>
        <v>#N/A</v>
      </c>
      <c r="C315" s="137" t="str">
        <f>IF(ISERROR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=TRUE," ",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)</f>
        <v xml:space="preserve"> </v>
      </c>
      <c r="D315" s="137" t="str">
        <f>IF(ISERROR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=TRUE," ",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)</f>
        <v xml:space="preserve"> </v>
      </c>
      <c r="E315" s="138" t="str">
        <f>IF(ISERROR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=TRUE," ",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)</f>
        <v xml:space="preserve"> </v>
      </c>
      <c r="F315" s="138" t="str">
        <f>IF(ISERROR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=TRUE," ",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)</f>
        <v xml:space="preserve"> </v>
      </c>
      <c r="G315" s="138" t="str">
        <f>IF(ISERROR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=TRUE," ",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)</f>
        <v xml:space="preserve"> </v>
      </c>
      <c r="H315" s="138" t="str">
        <f>IF(ISERROR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=TRUE," ",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)</f>
        <v xml:space="preserve"> </v>
      </c>
      <c r="I315" s="139" t="str">
        <f>IF(ISERROR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=TRUE," ",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)</f>
        <v xml:space="preserve"> </v>
      </c>
      <c r="J315" s="139" t="str">
        <f>IF(ISERROR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=TRUE," ",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)</f>
        <v xml:space="preserve"> </v>
      </c>
      <c r="K315" s="139" t="str">
        <f>IF(ISERROR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=TRUE," ",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)</f>
        <v xml:space="preserve"> </v>
      </c>
      <c r="L315" s="140" t="str">
        <f>IF(ISERROR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=TRUE," ",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)</f>
        <v xml:space="preserve"> </v>
      </c>
      <c r="M315" s="140" t="str">
        <f>IF(ISERROR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=TRUE," ",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)</f>
        <v xml:space="preserve"> </v>
      </c>
      <c r="N315" s="141" t="str">
        <f>IF(ISERROR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=TRUE," ",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)</f>
        <v xml:space="preserve"> </v>
      </c>
      <c r="O315" s="140" t="str">
        <f>IF(ISERROR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=TRUE," ",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)</f>
        <v xml:space="preserve"> </v>
      </c>
      <c r="P315" s="140" t="str">
        <f>IF(ISERROR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=TRUE," ",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)</f>
        <v xml:space="preserve"> </v>
      </c>
      <c r="Q315" s="141" t="str">
        <f>IF(ISERROR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=TRUE," ",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)</f>
        <v xml:space="preserve"> </v>
      </c>
      <c r="R315" s="141" t="str">
        <f>IF(ISERROR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=TRUE," ",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)</f>
        <v xml:space="preserve"> </v>
      </c>
      <c r="S315" s="141" t="str">
        <f>IF(ISERROR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=TRUE," ",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)</f>
        <v xml:space="preserve"> </v>
      </c>
    </row>
    <row r="316" spans="1:19" ht="14.1" customHeight="1" x14ac:dyDescent="0.2">
      <c r="A316" s="180" t="s">
        <v>1195</v>
      </c>
      <c r="B316" s="137" t="e">
        <f>IF($U$16=1,(VLOOKUP(A316,$AC$44:$AH$80,2,FALSE)),IF((IF($X$1=1,'X1'!B275,(IF($X$1=2,'X2'!B275,(IF($X$1=3,'X3'!B275,(IF($X$1=4,'X4'!B275,(IF($X$1=5,'X5'!B275,'X6'!B275))))))))))="","",(IF($X$1=1,'X1'!B275,(IF($X$1=2,'X2'!B275,(IF($X$1=3,'X3'!B275,(IF($X$1=4,'X4'!B275,(IF($X$1=5,'X5'!B275,'X6'!B275))))))))))))</f>
        <v>#N/A</v>
      </c>
      <c r="C316" s="137" t="str">
        <f>IF(ISERROR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=TRUE," ",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)</f>
        <v xml:space="preserve"> </v>
      </c>
      <c r="D316" s="137" t="str">
        <f>IF(ISERROR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=TRUE," ",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)</f>
        <v xml:space="preserve"> </v>
      </c>
      <c r="E316" s="138" t="str">
        <f>IF(ISERROR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=TRUE," ",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)</f>
        <v xml:space="preserve"> </v>
      </c>
      <c r="F316" s="138" t="str">
        <f>IF(ISERROR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=TRUE," ",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)</f>
        <v xml:space="preserve"> </v>
      </c>
      <c r="G316" s="138" t="str">
        <f>IF(ISERROR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=TRUE," ",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)</f>
        <v xml:space="preserve"> </v>
      </c>
      <c r="H316" s="138" t="str">
        <f>IF(ISERROR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=TRUE," ",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)</f>
        <v xml:space="preserve"> </v>
      </c>
      <c r="I316" s="139" t="str">
        <f>IF(ISERROR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=TRUE," ",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)</f>
        <v xml:space="preserve"> </v>
      </c>
      <c r="J316" s="139" t="str">
        <f>IF(ISERROR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=TRUE," ",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)</f>
        <v xml:space="preserve"> </v>
      </c>
      <c r="K316" s="139" t="str">
        <f>IF(ISERROR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=TRUE," ",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)</f>
        <v xml:space="preserve"> </v>
      </c>
      <c r="L316" s="140" t="str">
        <f>IF(ISERROR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=TRUE," ",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)</f>
        <v xml:space="preserve"> </v>
      </c>
      <c r="M316" s="140" t="str">
        <f>IF(ISERROR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=TRUE," ",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)</f>
        <v xml:space="preserve"> </v>
      </c>
      <c r="N316" s="141" t="str">
        <f>IF(ISERROR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=TRUE," ",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)</f>
        <v xml:space="preserve"> </v>
      </c>
      <c r="O316" s="140" t="str">
        <f>IF(ISERROR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=TRUE," ",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)</f>
        <v xml:space="preserve"> </v>
      </c>
      <c r="P316" s="140" t="str">
        <f>IF(ISERROR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=TRUE," ",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)</f>
        <v xml:space="preserve"> </v>
      </c>
      <c r="Q316" s="141" t="str">
        <f>IF(ISERROR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=TRUE," ",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)</f>
        <v xml:space="preserve"> </v>
      </c>
      <c r="R316" s="141" t="str">
        <f>IF(ISERROR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=TRUE," ",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)</f>
        <v xml:space="preserve"> </v>
      </c>
      <c r="S316" s="141" t="str">
        <f>IF(ISERROR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=TRUE," ",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)</f>
        <v xml:space="preserve"> </v>
      </c>
    </row>
    <row r="317" spans="1:19" ht="14.1" customHeight="1" x14ac:dyDescent="0.2">
      <c r="A317" s="180" t="s">
        <v>1195</v>
      </c>
      <c r="B317" s="137" t="e">
        <f>IF($U$16=1,(VLOOKUP(A317,$AC$44:$AH$80,2,FALSE)),IF((IF($X$1=1,'X1'!B276,(IF($X$1=2,'X2'!B276,(IF($X$1=3,'X3'!B276,(IF($X$1=4,'X4'!B276,(IF($X$1=5,'X5'!B276,'X6'!B276))))))))))="","",(IF($X$1=1,'X1'!B276,(IF($X$1=2,'X2'!B276,(IF($X$1=3,'X3'!B276,(IF($X$1=4,'X4'!B276,(IF($X$1=5,'X5'!B276,'X6'!B276))))))))))))</f>
        <v>#N/A</v>
      </c>
      <c r="C317" s="137" t="str">
        <f>IF(ISERROR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=TRUE," ",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)</f>
        <v xml:space="preserve"> </v>
      </c>
      <c r="D317" s="137" t="str">
        <f>IF(ISERROR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=TRUE," ",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)</f>
        <v xml:space="preserve"> </v>
      </c>
      <c r="E317" s="138" t="str">
        <f>IF(ISERROR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=TRUE," ",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)</f>
        <v xml:space="preserve"> </v>
      </c>
      <c r="F317" s="138" t="str">
        <f>IF(ISERROR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=TRUE," ",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)</f>
        <v xml:space="preserve"> </v>
      </c>
      <c r="G317" s="138" t="str">
        <f>IF(ISERROR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=TRUE," ",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)</f>
        <v xml:space="preserve"> </v>
      </c>
      <c r="H317" s="138" t="str">
        <f>IF(ISERROR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=TRUE," ",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)</f>
        <v xml:space="preserve"> </v>
      </c>
      <c r="I317" s="139" t="str">
        <f>IF(ISERROR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=TRUE," ",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)</f>
        <v xml:space="preserve"> </v>
      </c>
      <c r="J317" s="139" t="str">
        <f>IF(ISERROR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=TRUE," ",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)</f>
        <v xml:space="preserve"> </v>
      </c>
      <c r="K317" s="139" t="str">
        <f>IF(ISERROR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=TRUE," ",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)</f>
        <v xml:space="preserve"> </v>
      </c>
      <c r="L317" s="140" t="str">
        <f>IF(ISERROR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=TRUE," ",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)</f>
        <v xml:space="preserve"> </v>
      </c>
      <c r="M317" s="140" t="str">
        <f>IF(ISERROR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=TRUE," ",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)</f>
        <v xml:space="preserve"> </v>
      </c>
      <c r="N317" s="141" t="str">
        <f>IF(ISERROR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=TRUE," ",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)</f>
        <v xml:space="preserve"> </v>
      </c>
      <c r="O317" s="140" t="str">
        <f>IF(ISERROR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=TRUE," ",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)</f>
        <v xml:space="preserve"> </v>
      </c>
      <c r="P317" s="140" t="str">
        <f>IF(ISERROR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=TRUE," ",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)</f>
        <v xml:space="preserve"> </v>
      </c>
      <c r="Q317" s="141" t="str">
        <f>IF(ISERROR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=TRUE," ",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)</f>
        <v xml:space="preserve"> </v>
      </c>
      <c r="R317" s="141" t="str">
        <f>IF(ISERROR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=TRUE," ",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)</f>
        <v xml:space="preserve"> </v>
      </c>
      <c r="S317" s="141" t="str">
        <f>IF(ISERROR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=TRUE," ",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)</f>
        <v xml:space="preserve"> </v>
      </c>
    </row>
    <row r="318" spans="1:19" ht="14.1" customHeight="1" x14ac:dyDescent="0.2">
      <c r="A318" s="180" t="s">
        <v>1195</v>
      </c>
      <c r="B318" s="137" t="e">
        <f>IF($U$16=1,(VLOOKUP(A318,$AC$44:$AH$80,2,FALSE)),IF((IF($X$1=1,'X1'!B277,(IF($X$1=2,'X2'!B277,(IF($X$1=3,'X3'!B277,(IF($X$1=4,'X4'!B277,(IF($X$1=5,'X5'!B277,'X6'!B277))))))))))="","",(IF($X$1=1,'X1'!B277,(IF($X$1=2,'X2'!B277,(IF($X$1=3,'X3'!B277,(IF($X$1=4,'X4'!B277,(IF($X$1=5,'X5'!B277,'X6'!B277))))))))))))</f>
        <v>#N/A</v>
      </c>
      <c r="C318" s="137" t="str">
        <f>IF(ISERROR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=TRUE," ",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)</f>
        <v xml:space="preserve"> </v>
      </c>
      <c r="D318" s="137" t="str">
        <f>IF(ISERROR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=TRUE," ",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)</f>
        <v xml:space="preserve"> </v>
      </c>
      <c r="E318" s="138" t="str">
        <f>IF(ISERROR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=TRUE," ",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)</f>
        <v xml:space="preserve"> </v>
      </c>
      <c r="F318" s="138" t="str">
        <f>IF(ISERROR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=TRUE," ",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)</f>
        <v xml:space="preserve"> </v>
      </c>
      <c r="G318" s="138" t="str">
        <f>IF(ISERROR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=TRUE," ",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)</f>
        <v xml:space="preserve"> </v>
      </c>
      <c r="H318" s="138" t="str">
        <f>IF(ISERROR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=TRUE," ",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)</f>
        <v xml:space="preserve"> </v>
      </c>
      <c r="I318" s="139" t="str">
        <f>IF(ISERROR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=TRUE," ",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)</f>
        <v xml:space="preserve"> </v>
      </c>
      <c r="J318" s="139" t="str">
        <f>IF(ISERROR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=TRUE," ",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)</f>
        <v xml:space="preserve"> </v>
      </c>
      <c r="K318" s="139" t="str">
        <f>IF(ISERROR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=TRUE," ",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)</f>
        <v xml:space="preserve"> </v>
      </c>
      <c r="L318" s="140" t="str">
        <f>IF(ISERROR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=TRUE," ",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)</f>
        <v xml:space="preserve"> </v>
      </c>
      <c r="M318" s="140" t="str">
        <f>IF(ISERROR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=TRUE," ",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)</f>
        <v xml:space="preserve"> </v>
      </c>
      <c r="N318" s="141" t="str">
        <f>IF(ISERROR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=TRUE," ",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)</f>
        <v xml:space="preserve"> </v>
      </c>
      <c r="O318" s="140" t="str">
        <f>IF(ISERROR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=TRUE," ",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)</f>
        <v xml:space="preserve"> </v>
      </c>
      <c r="P318" s="140" t="str">
        <f>IF(ISERROR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=TRUE," ",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)</f>
        <v xml:space="preserve"> </v>
      </c>
      <c r="Q318" s="141" t="str">
        <f>IF(ISERROR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=TRUE," ",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)</f>
        <v xml:space="preserve"> </v>
      </c>
      <c r="R318" s="141" t="str">
        <f>IF(ISERROR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=TRUE," ",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)</f>
        <v xml:space="preserve"> </v>
      </c>
      <c r="S318" s="141" t="str">
        <f>IF(ISERROR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=TRUE," ",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)</f>
        <v xml:space="preserve"> </v>
      </c>
    </row>
    <row r="319" spans="1:19" ht="14.1" customHeight="1" x14ac:dyDescent="0.2">
      <c r="A319" s="180" t="s">
        <v>1195</v>
      </c>
      <c r="B319" s="137" t="e">
        <f>IF($U$16=1,(VLOOKUP(A319,$AC$44:$AH$80,2,FALSE)),IF((IF($X$1=1,'X1'!B278,(IF($X$1=2,'X2'!B278,(IF($X$1=3,'X3'!B278,(IF($X$1=4,'X4'!B278,(IF($X$1=5,'X5'!B278,'X6'!B278))))))))))="","",(IF($X$1=1,'X1'!B278,(IF($X$1=2,'X2'!B278,(IF($X$1=3,'X3'!B278,(IF($X$1=4,'X4'!B278,(IF($X$1=5,'X5'!B278,'X6'!B278))))))))))))</f>
        <v>#N/A</v>
      </c>
      <c r="C319" s="137" t="str">
        <f>IF(ISERROR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=TRUE," ",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)</f>
        <v xml:space="preserve"> </v>
      </c>
      <c r="D319" s="137" t="str">
        <f>IF(ISERROR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=TRUE," ",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)</f>
        <v xml:space="preserve"> </v>
      </c>
      <c r="E319" s="138" t="str">
        <f>IF(ISERROR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=TRUE," ",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)</f>
        <v xml:space="preserve"> </v>
      </c>
      <c r="F319" s="138" t="str">
        <f>IF(ISERROR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=TRUE," ",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)</f>
        <v xml:space="preserve"> </v>
      </c>
      <c r="G319" s="138" t="str">
        <f>IF(ISERROR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=TRUE," ",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)</f>
        <v xml:space="preserve"> </v>
      </c>
      <c r="H319" s="138" t="str">
        <f>IF(ISERROR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=TRUE," ",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)</f>
        <v xml:space="preserve"> </v>
      </c>
      <c r="I319" s="139" t="str">
        <f>IF(ISERROR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=TRUE," ",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)</f>
        <v xml:space="preserve"> </v>
      </c>
      <c r="J319" s="139" t="str">
        <f>IF(ISERROR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=TRUE," ",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)</f>
        <v xml:space="preserve"> </v>
      </c>
      <c r="K319" s="139" t="str">
        <f>IF(ISERROR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=TRUE," ",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)</f>
        <v xml:space="preserve"> </v>
      </c>
      <c r="L319" s="140" t="str">
        <f>IF(ISERROR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=TRUE," ",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)</f>
        <v xml:space="preserve"> </v>
      </c>
      <c r="M319" s="140" t="str">
        <f>IF(ISERROR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=TRUE," ",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)</f>
        <v xml:space="preserve"> </v>
      </c>
      <c r="N319" s="141" t="str">
        <f>IF(ISERROR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=TRUE," ",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)</f>
        <v xml:space="preserve"> </v>
      </c>
      <c r="O319" s="140" t="str">
        <f>IF(ISERROR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=TRUE," ",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)</f>
        <v xml:space="preserve"> </v>
      </c>
      <c r="P319" s="140" t="str">
        <f>IF(ISERROR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=TRUE," ",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)</f>
        <v xml:space="preserve"> </v>
      </c>
      <c r="Q319" s="141" t="str">
        <f>IF(ISERROR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=TRUE," ",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)</f>
        <v xml:space="preserve"> </v>
      </c>
      <c r="R319" s="141" t="str">
        <f>IF(ISERROR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=TRUE," ",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)</f>
        <v xml:space="preserve"> </v>
      </c>
      <c r="S319" s="141" t="str">
        <f>IF(ISERROR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=TRUE," ",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)</f>
        <v xml:space="preserve"> </v>
      </c>
    </row>
    <row r="320" spans="1:19" ht="14.1" customHeight="1" x14ac:dyDescent="0.2">
      <c r="A320" s="180" t="s">
        <v>1195</v>
      </c>
      <c r="B320" s="137" t="e">
        <f>IF($U$16=1,(VLOOKUP(A320,$AC$44:$AH$80,2,FALSE)),IF((IF($X$1=1,'X1'!B279,(IF($X$1=2,'X2'!B279,(IF($X$1=3,'X3'!B279,(IF($X$1=4,'X4'!B279,(IF($X$1=5,'X5'!B279,'X6'!B279))))))))))="","",(IF($X$1=1,'X1'!B279,(IF($X$1=2,'X2'!B279,(IF($X$1=3,'X3'!B279,(IF($X$1=4,'X4'!B279,(IF($X$1=5,'X5'!B279,'X6'!B279))))))))))))</f>
        <v>#N/A</v>
      </c>
      <c r="C320" s="137" t="str">
        <f>IF(ISERROR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=TRUE," ",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)</f>
        <v xml:space="preserve"> </v>
      </c>
      <c r="D320" s="137" t="str">
        <f>IF(ISERROR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=TRUE," ",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)</f>
        <v xml:space="preserve"> </v>
      </c>
      <c r="E320" s="138" t="str">
        <f>IF(ISERROR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=TRUE," ",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)</f>
        <v xml:space="preserve"> </v>
      </c>
      <c r="F320" s="138" t="str">
        <f>IF(ISERROR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=TRUE," ",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)</f>
        <v xml:space="preserve"> </v>
      </c>
      <c r="G320" s="138" t="str">
        <f>IF(ISERROR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=TRUE," ",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)</f>
        <v xml:space="preserve"> </v>
      </c>
      <c r="H320" s="138" t="str">
        <f>IF(ISERROR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=TRUE," ",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)</f>
        <v xml:space="preserve"> </v>
      </c>
      <c r="I320" s="139" t="str">
        <f>IF(ISERROR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=TRUE," ",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)</f>
        <v xml:space="preserve"> </v>
      </c>
      <c r="J320" s="139" t="str">
        <f>IF(ISERROR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=TRUE," ",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)</f>
        <v xml:space="preserve"> </v>
      </c>
      <c r="K320" s="139" t="str">
        <f>IF(ISERROR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=TRUE," ",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)</f>
        <v xml:space="preserve"> </v>
      </c>
      <c r="L320" s="140" t="str">
        <f>IF(ISERROR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=TRUE," ",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)</f>
        <v xml:space="preserve"> </v>
      </c>
      <c r="M320" s="140" t="str">
        <f>IF(ISERROR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=TRUE," ",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)</f>
        <v xml:space="preserve"> </v>
      </c>
      <c r="N320" s="141" t="str">
        <f>IF(ISERROR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=TRUE," ",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)</f>
        <v xml:space="preserve"> </v>
      </c>
      <c r="O320" s="140" t="str">
        <f>IF(ISERROR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=TRUE," ",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)</f>
        <v xml:space="preserve"> </v>
      </c>
      <c r="P320" s="140" t="str">
        <f>IF(ISERROR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=TRUE," ",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)</f>
        <v xml:space="preserve"> </v>
      </c>
      <c r="Q320" s="141" t="str">
        <f>IF(ISERROR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=TRUE," ",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)</f>
        <v xml:space="preserve"> </v>
      </c>
      <c r="R320" s="141" t="str">
        <f>IF(ISERROR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=TRUE," ",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)</f>
        <v xml:space="preserve"> </v>
      </c>
      <c r="S320" s="141" t="str">
        <f>IF(ISERROR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=TRUE," ",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)</f>
        <v xml:space="preserve"> </v>
      </c>
    </row>
    <row r="321" spans="1:19" ht="14.1" customHeight="1" x14ac:dyDescent="0.2">
      <c r="A321" s="180" t="s">
        <v>1195</v>
      </c>
      <c r="B321" s="137" t="e">
        <f>IF($U$16=1,(VLOOKUP(A321,$AC$44:$AH$80,2,FALSE)),IF((IF($X$1=1,'X1'!B280,(IF($X$1=2,'X2'!B280,(IF($X$1=3,'X3'!B280,(IF($X$1=4,'X4'!B280,(IF($X$1=5,'X5'!B280,'X6'!B280))))))))))="","",(IF($X$1=1,'X1'!B280,(IF($X$1=2,'X2'!B280,(IF($X$1=3,'X3'!B280,(IF($X$1=4,'X4'!B280,(IF($X$1=5,'X5'!B280,'X6'!B280))))))))))))</f>
        <v>#N/A</v>
      </c>
      <c r="C321" s="137" t="str">
        <f>IF(ISERROR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=TRUE," ",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)</f>
        <v xml:space="preserve"> </v>
      </c>
      <c r="D321" s="137" t="str">
        <f>IF(ISERROR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=TRUE," ",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)</f>
        <v xml:space="preserve"> </v>
      </c>
      <c r="E321" s="138" t="str">
        <f>IF(ISERROR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=TRUE," ",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)</f>
        <v xml:space="preserve"> </v>
      </c>
      <c r="F321" s="138" t="str">
        <f>IF(ISERROR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=TRUE," ",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)</f>
        <v xml:space="preserve"> </v>
      </c>
      <c r="G321" s="138" t="str">
        <f>IF(ISERROR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=TRUE," ",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)</f>
        <v xml:space="preserve"> </v>
      </c>
      <c r="H321" s="138" t="str">
        <f>IF(ISERROR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=TRUE," ",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)</f>
        <v xml:space="preserve"> </v>
      </c>
      <c r="I321" s="139" t="str">
        <f>IF(ISERROR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=TRUE," ",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)</f>
        <v xml:space="preserve"> </v>
      </c>
      <c r="J321" s="139" t="str">
        <f>IF(ISERROR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=TRUE," ",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)</f>
        <v xml:space="preserve"> </v>
      </c>
      <c r="K321" s="139" t="str">
        <f>IF(ISERROR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=TRUE," ",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)</f>
        <v xml:space="preserve"> </v>
      </c>
      <c r="L321" s="140" t="str">
        <f>IF(ISERROR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=TRUE," ",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)</f>
        <v xml:space="preserve"> </v>
      </c>
      <c r="M321" s="140" t="str">
        <f>IF(ISERROR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=TRUE," ",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)</f>
        <v xml:space="preserve"> </v>
      </c>
      <c r="N321" s="141" t="str">
        <f>IF(ISERROR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=TRUE," ",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)</f>
        <v xml:space="preserve"> </v>
      </c>
      <c r="O321" s="140" t="str">
        <f>IF(ISERROR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=TRUE," ",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)</f>
        <v xml:space="preserve"> </v>
      </c>
      <c r="P321" s="140" t="str">
        <f>IF(ISERROR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=TRUE," ",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)</f>
        <v xml:space="preserve"> </v>
      </c>
      <c r="Q321" s="141" t="str">
        <f>IF(ISERROR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=TRUE," ",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)</f>
        <v xml:space="preserve"> </v>
      </c>
      <c r="R321" s="141" t="str">
        <f>IF(ISERROR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=TRUE," ",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)</f>
        <v xml:space="preserve"> </v>
      </c>
      <c r="S321" s="141" t="str">
        <f>IF(ISERROR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=TRUE," ",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)</f>
        <v xml:space="preserve"> </v>
      </c>
    </row>
    <row r="322" spans="1:19" ht="14.1" customHeight="1" x14ac:dyDescent="0.2">
      <c r="A322" s="180" t="s">
        <v>1195</v>
      </c>
      <c r="B322" s="137" t="e">
        <f>IF($U$16=1,(VLOOKUP(A322,$AC$44:$AH$80,2,FALSE)),IF((IF($X$1=1,'X1'!B281,(IF($X$1=2,'X2'!B281,(IF($X$1=3,'X3'!B281,(IF($X$1=4,'X4'!B281,(IF($X$1=5,'X5'!B281,'X6'!B281))))))))))="","",(IF($X$1=1,'X1'!B281,(IF($X$1=2,'X2'!B281,(IF($X$1=3,'X3'!B281,(IF($X$1=4,'X4'!B281,(IF($X$1=5,'X5'!B281,'X6'!B281))))))))))))</f>
        <v>#N/A</v>
      </c>
      <c r="C322" s="137" t="str">
        <f>IF(ISERROR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=TRUE," ",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)</f>
        <v xml:space="preserve"> </v>
      </c>
      <c r="D322" s="137" t="str">
        <f>IF(ISERROR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=TRUE," ",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)</f>
        <v xml:space="preserve"> </v>
      </c>
      <c r="E322" s="138" t="str">
        <f>IF(ISERROR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=TRUE," ",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)</f>
        <v xml:space="preserve"> </v>
      </c>
      <c r="F322" s="138" t="str">
        <f>IF(ISERROR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=TRUE," ",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)</f>
        <v xml:space="preserve"> </v>
      </c>
      <c r="G322" s="138" t="str">
        <f>IF(ISERROR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=TRUE," ",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)</f>
        <v xml:space="preserve"> </v>
      </c>
      <c r="H322" s="138" t="str">
        <f>IF(ISERROR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=TRUE," ",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)</f>
        <v xml:space="preserve"> </v>
      </c>
      <c r="I322" s="139" t="str">
        <f>IF(ISERROR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=TRUE," ",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)</f>
        <v xml:space="preserve"> </v>
      </c>
      <c r="J322" s="139" t="str">
        <f>IF(ISERROR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=TRUE," ",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)</f>
        <v xml:space="preserve"> </v>
      </c>
      <c r="K322" s="139" t="str">
        <f>IF(ISERROR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=TRUE," ",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)</f>
        <v xml:space="preserve"> </v>
      </c>
      <c r="L322" s="140" t="str">
        <f>IF(ISERROR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=TRUE," ",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)</f>
        <v xml:space="preserve"> </v>
      </c>
      <c r="M322" s="140" t="str">
        <f>IF(ISERROR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=TRUE," ",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)</f>
        <v xml:space="preserve"> </v>
      </c>
      <c r="N322" s="141" t="str">
        <f>IF(ISERROR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=TRUE," ",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)</f>
        <v xml:space="preserve"> </v>
      </c>
      <c r="O322" s="140" t="str">
        <f>IF(ISERROR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=TRUE," ",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)</f>
        <v xml:space="preserve"> </v>
      </c>
      <c r="P322" s="140" t="str">
        <f>IF(ISERROR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=TRUE," ",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)</f>
        <v xml:space="preserve"> </v>
      </c>
      <c r="Q322" s="141" t="str">
        <f>IF(ISERROR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=TRUE," ",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)</f>
        <v xml:space="preserve"> </v>
      </c>
      <c r="R322" s="141" t="str">
        <f>IF(ISERROR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=TRUE," ",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)</f>
        <v xml:space="preserve"> </v>
      </c>
      <c r="S322" s="141" t="str">
        <f>IF(ISERROR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=TRUE," ",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)</f>
        <v xml:space="preserve"> </v>
      </c>
    </row>
    <row r="323" spans="1:19" ht="14.1" customHeight="1" x14ac:dyDescent="0.2">
      <c r="A323" s="180" t="s">
        <v>1195</v>
      </c>
      <c r="B323" s="137" t="e">
        <f>IF($U$16=1,(VLOOKUP(A323,$AC$44:$AH$80,2,FALSE)),IF((IF($X$1=1,'X1'!B282,(IF($X$1=2,'X2'!B282,(IF($X$1=3,'X3'!B282,(IF($X$1=4,'X4'!B282,(IF($X$1=5,'X5'!B282,'X6'!B282))))))))))="","",(IF($X$1=1,'X1'!B282,(IF($X$1=2,'X2'!B282,(IF($X$1=3,'X3'!B282,(IF($X$1=4,'X4'!B282,(IF($X$1=5,'X5'!B282,'X6'!B282))))))))))))</f>
        <v>#N/A</v>
      </c>
      <c r="C323" s="137" t="str">
        <f>IF(ISERROR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=TRUE," ",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)</f>
        <v xml:space="preserve"> </v>
      </c>
      <c r="D323" s="137" t="str">
        <f>IF(ISERROR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=TRUE," ",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)</f>
        <v xml:space="preserve"> </v>
      </c>
      <c r="E323" s="138" t="str">
        <f>IF(ISERROR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=TRUE," ",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)</f>
        <v xml:space="preserve"> </v>
      </c>
      <c r="F323" s="138" t="str">
        <f>IF(ISERROR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=TRUE," ",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)</f>
        <v xml:space="preserve"> </v>
      </c>
      <c r="G323" s="138" t="str">
        <f>IF(ISERROR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=TRUE," ",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)</f>
        <v xml:space="preserve"> </v>
      </c>
      <c r="H323" s="138" t="str">
        <f>IF(ISERROR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=TRUE," ",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)</f>
        <v xml:space="preserve"> </v>
      </c>
      <c r="I323" s="139" t="str">
        <f>IF(ISERROR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=TRUE," ",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)</f>
        <v xml:space="preserve"> </v>
      </c>
      <c r="J323" s="139" t="str">
        <f>IF(ISERROR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=TRUE," ",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)</f>
        <v xml:space="preserve"> </v>
      </c>
      <c r="K323" s="139" t="str">
        <f>IF(ISERROR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=TRUE," ",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)</f>
        <v xml:space="preserve"> </v>
      </c>
      <c r="L323" s="140" t="str">
        <f>IF(ISERROR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=TRUE," ",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)</f>
        <v xml:space="preserve"> </v>
      </c>
      <c r="M323" s="140" t="str">
        <f>IF(ISERROR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=TRUE," ",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)</f>
        <v xml:space="preserve"> </v>
      </c>
      <c r="N323" s="141" t="str">
        <f>IF(ISERROR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=TRUE," ",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)</f>
        <v xml:space="preserve"> </v>
      </c>
      <c r="O323" s="140" t="str">
        <f>IF(ISERROR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=TRUE," ",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)</f>
        <v xml:space="preserve"> </v>
      </c>
      <c r="P323" s="140" t="str">
        <f>IF(ISERROR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=TRUE," ",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)</f>
        <v xml:space="preserve"> </v>
      </c>
      <c r="Q323" s="141" t="str">
        <f>IF(ISERROR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=TRUE," ",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)</f>
        <v xml:space="preserve"> </v>
      </c>
      <c r="R323" s="141" t="str">
        <f>IF(ISERROR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=TRUE," ",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)</f>
        <v xml:space="preserve"> </v>
      </c>
      <c r="S323" s="141" t="str">
        <f>IF(ISERROR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=TRUE," ",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)</f>
        <v xml:space="preserve"> </v>
      </c>
    </row>
    <row r="324" spans="1:19" ht="14.1" customHeight="1" x14ac:dyDescent="0.2">
      <c r="A324" s="180" t="s">
        <v>1195</v>
      </c>
      <c r="B324" s="137" t="e">
        <f>IF($U$16=1,(VLOOKUP(A324,$AC$44:$AH$80,2,FALSE)),IF((IF($X$1=1,'X1'!B283,(IF($X$1=2,'X2'!B283,(IF($X$1=3,'X3'!B283,(IF($X$1=4,'X4'!B283,(IF($X$1=5,'X5'!B283,'X6'!B283))))))))))="","",(IF($X$1=1,'X1'!B283,(IF($X$1=2,'X2'!B283,(IF($X$1=3,'X3'!B283,(IF($X$1=4,'X4'!B283,(IF($X$1=5,'X5'!B283,'X6'!B283))))))))))))</f>
        <v>#N/A</v>
      </c>
      <c r="C324" s="137" t="str">
        <f>IF(ISERROR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=TRUE," ",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)</f>
        <v xml:space="preserve"> </v>
      </c>
      <c r="D324" s="137" t="str">
        <f>IF(ISERROR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=TRUE," ",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)</f>
        <v xml:space="preserve"> </v>
      </c>
      <c r="E324" s="138" t="str">
        <f>IF(ISERROR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=TRUE," ",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)</f>
        <v xml:space="preserve"> </v>
      </c>
      <c r="F324" s="138" t="str">
        <f>IF(ISERROR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=TRUE," ",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)</f>
        <v xml:space="preserve"> </v>
      </c>
      <c r="G324" s="138" t="str">
        <f>IF(ISERROR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=TRUE," ",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)</f>
        <v xml:space="preserve"> </v>
      </c>
      <c r="H324" s="138" t="str">
        <f>IF(ISERROR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=TRUE," ",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)</f>
        <v xml:space="preserve"> </v>
      </c>
      <c r="I324" s="139" t="str">
        <f>IF(ISERROR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=TRUE," ",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)</f>
        <v xml:space="preserve"> </v>
      </c>
      <c r="J324" s="139" t="str">
        <f>IF(ISERROR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=TRUE," ",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)</f>
        <v xml:space="preserve"> </v>
      </c>
      <c r="K324" s="139" t="str">
        <f>IF(ISERROR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=TRUE," ",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)</f>
        <v xml:space="preserve"> </v>
      </c>
      <c r="L324" s="140" t="str">
        <f>IF(ISERROR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=TRUE," ",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)</f>
        <v xml:space="preserve"> </v>
      </c>
      <c r="M324" s="140" t="str">
        <f>IF(ISERROR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=TRUE," ",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)</f>
        <v xml:space="preserve"> </v>
      </c>
      <c r="N324" s="141" t="str">
        <f>IF(ISERROR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=TRUE," ",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)</f>
        <v xml:space="preserve"> </v>
      </c>
      <c r="O324" s="140" t="str">
        <f>IF(ISERROR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=TRUE," ",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)</f>
        <v xml:space="preserve"> </v>
      </c>
      <c r="P324" s="140" t="str">
        <f>IF(ISERROR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=TRUE," ",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)</f>
        <v xml:space="preserve"> </v>
      </c>
      <c r="Q324" s="141" t="str">
        <f>IF(ISERROR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=TRUE," ",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)</f>
        <v xml:space="preserve"> </v>
      </c>
      <c r="R324" s="141" t="str">
        <f>IF(ISERROR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=TRUE," ",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)</f>
        <v xml:space="preserve"> </v>
      </c>
      <c r="S324" s="141" t="str">
        <f>IF(ISERROR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=TRUE," ",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)</f>
        <v xml:space="preserve"> </v>
      </c>
    </row>
    <row r="325" spans="1:19" ht="14.1" customHeight="1" x14ac:dyDescent="0.2">
      <c r="A325" s="180" t="s">
        <v>1195</v>
      </c>
      <c r="B325" s="137" t="e">
        <f>IF($U$16=1,(VLOOKUP(A325,$AC$44:$AH$80,2,FALSE)),IF((IF($X$1=1,'X1'!B284,(IF($X$1=2,'X2'!B284,(IF($X$1=3,'X3'!B284,(IF($X$1=4,'X4'!B284,(IF($X$1=5,'X5'!B284,'X6'!B284))))))))))="","",(IF($X$1=1,'X1'!B284,(IF($X$1=2,'X2'!B284,(IF($X$1=3,'X3'!B284,(IF($X$1=4,'X4'!B284,(IF($X$1=5,'X5'!B284,'X6'!B284))))))))))))</f>
        <v>#N/A</v>
      </c>
      <c r="C325" s="137" t="str">
        <f>IF(ISERROR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=TRUE," ",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)</f>
        <v xml:space="preserve"> </v>
      </c>
      <c r="D325" s="137" t="str">
        <f>IF(ISERROR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=TRUE," ",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)</f>
        <v xml:space="preserve"> </v>
      </c>
      <c r="E325" s="138" t="str">
        <f>IF(ISERROR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=TRUE," ",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)</f>
        <v xml:space="preserve"> </v>
      </c>
      <c r="F325" s="138" t="str">
        <f>IF(ISERROR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=TRUE," ",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)</f>
        <v xml:space="preserve"> </v>
      </c>
      <c r="G325" s="138" t="str">
        <f>IF(ISERROR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=TRUE," ",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)</f>
        <v xml:space="preserve"> </v>
      </c>
      <c r="H325" s="138" t="str">
        <f>IF(ISERROR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=TRUE," ",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)</f>
        <v xml:space="preserve"> </v>
      </c>
      <c r="I325" s="139" t="str">
        <f>IF(ISERROR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=TRUE," ",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)</f>
        <v xml:space="preserve"> </v>
      </c>
      <c r="J325" s="139" t="str">
        <f>IF(ISERROR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=TRUE," ",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)</f>
        <v xml:space="preserve"> </v>
      </c>
      <c r="K325" s="139" t="str">
        <f>IF(ISERROR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=TRUE," ",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)</f>
        <v xml:space="preserve"> </v>
      </c>
      <c r="L325" s="140" t="str">
        <f>IF(ISERROR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=TRUE," ",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)</f>
        <v xml:space="preserve"> </v>
      </c>
      <c r="M325" s="140" t="str">
        <f>IF(ISERROR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=TRUE," ",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)</f>
        <v xml:space="preserve"> </v>
      </c>
      <c r="N325" s="141" t="str">
        <f>IF(ISERROR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=TRUE," ",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)</f>
        <v xml:space="preserve"> </v>
      </c>
      <c r="O325" s="140" t="str">
        <f>IF(ISERROR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=TRUE," ",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)</f>
        <v xml:space="preserve"> </v>
      </c>
      <c r="P325" s="140" t="str">
        <f>IF(ISERROR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=TRUE," ",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)</f>
        <v xml:space="preserve"> </v>
      </c>
      <c r="Q325" s="141" t="str">
        <f>IF(ISERROR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=TRUE," ",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)</f>
        <v xml:space="preserve"> </v>
      </c>
      <c r="R325" s="141" t="str">
        <f>IF(ISERROR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=TRUE," ",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)</f>
        <v xml:space="preserve"> </v>
      </c>
      <c r="S325" s="141" t="str">
        <f>IF(ISERROR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=TRUE," ",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)</f>
        <v xml:space="preserve"> </v>
      </c>
    </row>
    <row r="326" spans="1:19" ht="14.1" customHeight="1" x14ac:dyDescent="0.2">
      <c r="A326" s="180" t="s">
        <v>1195</v>
      </c>
      <c r="B326" s="137" t="e">
        <f>IF($U$16=1,(VLOOKUP(A326,$AC$44:$AH$80,2,FALSE)),IF((IF($X$1=1,'X1'!B285,(IF($X$1=2,'X2'!B285,(IF($X$1=3,'X3'!B285,(IF($X$1=4,'X4'!B285,(IF($X$1=5,'X5'!B285,'X6'!B285))))))))))="","",(IF($X$1=1,'X1'!B285,(IF($X$1=2,'X2'!B285,(IF($X$1=3,'X3'!B285,(IF($X$1=4,'X4'!B285,(IF($X$1=5,'X5'!B285,'X6'!B285))))))))))))</f>
        <v>#N/A</v>
      </c>
      <c r="C326" s="137" t="str">
        <f>IF(ISERROR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=TRUE," ",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)</f>
        <v xml:space="preserve"> </v>
      </c>
      <c r="D326" s="137" t="str">
        <f>IF(ISERROR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=TRUE," ",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)</f>
        <v xml:space="preserve"> </v>
      </c>
      <c r="E326" s="138" t="str">
        <f>IF(ISERROR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=TRUE," ",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)</f>
        <v xml:space="preserve"> </v>
      </c>
      <c r="F326" s="138" t="str">
        <f>IF(ISERROR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=TRUE," ",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)</f>
        <v xml:space="preserve"> </v>
      </c>
      <c r="G326" s="138" t="str">
        <f>IF(ISERROR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=TRUE," ",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)</f>
        <v xml:space="preserve"> </v>
      </c>
      <c r="H326" s="138" t="str">
        <f>IF(ISERROR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=TRUE," ",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)</f>
        <v xml:space="preserve"> </v>
      </c>
      <c r="I326" s="139" t="str">
        <f>IF(ISERROR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=TRUE," ",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)</f>
        <v xml:space="preserve"> </v>
      </c>
      <c r="J326" s="139" t="str">
        <f>IF(ISERROR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=TRUE," ",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)</f>
        <v xml:space="preserve"> </v>
      </c>
      <c r="K326" s="139" t="str">
        <f>IF(ISERROR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=TRUE," ",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)</f>
        <v xml:space="preserve"> </v>
      </c>
      <c r="L326" s="140" t="str">
        <f>IF(ISERROR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=TRUE," ",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)</f>
        <v xml:space="preserve"> </v>
      </c>
      <c r="M326" s="140" t="str">
        <f>IF(ISERROR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=TRUE," ",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)</f>
        <v xml:space="preserve"> </v>
      </c>
      <c r="N326" s="141" t="str">
        <f>IF(ISERROR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=TRUE," ",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)</f>
        <v xml:space="preserve"> </v>
      </c>
      <c r="O326" s="140" t="str">
        <f>IF(ISERROR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=TRUE," ",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)</f>
        <v xml:space="preserve"> </v>
      </c>
      <c r="P326" s="140" t="str">
        <f>IF(ISERROR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=TRUE," ",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)</f>
        <v xml:space="preserve"> </v>
      </c>
      <c r="Q326" s="141" t="str">
        <f>IF(ISERROR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=TRUE," ",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)</f>
        <v xml:space="preserve"> </v>
      </c>
      <c r="R326" s="141" t="str">
        <f>IF(ISERROR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=TRUE," ",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)</f>
        <v xml:space="preserve"> </v>
      </c>
      <c r="S326" s="141" t="str">
        <f>IF(ISERROR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=TRUE," ",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)</f>
        <v xml:space="preserve"> </v>
      </c>
    </row>
    <row r="327" spans="1:19" ht="14.1" customHeight="1" x14ac:dyDescent="0.2">
      <c r="A327" s="180" t="s">
        <v>1195</v>
      </c>
      <c r="B327" s="137" t="e">
        <f>IF($U$16=1,(VLOOKUP(A327,$AC$44:$AH$80,2,FALSE)),IF((IF($X$1=1,'X1'!B286,(IF($X$1=2,'X2'!B286,(IF($X$1=3,'X3'!B286,(IF($X$1=4,'X4'!B286,(IF($X$1=5,'X5'!B286,'X6'!B286))))))))))="","",(IF($X$1=1,'X1'!B286,(IF($X$1=2,'X2'!B286,(IF($X$1=3,'X3'!B286,(IF($X$1=4,'X4'!B286,(IF($X$1=5,'X5'!B286,'X6'!B286))))))))))))</f>
        <v>#N/A</v>
      </c>
      <c r="C327" s="137" t="str">
        <f>IF(ISERROR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=TRUE," ",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)</f>
        <v xml:space="preserve"> </v>
      </c>
      <c r="D327" s="137" t="str">
        <f>IF(ISERROR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=TRUE," ",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)</f>
        <v xml:space="preserve"> </v>
      </c>
      <c r="E327" s="138" t="str">
        <f>IF(ISERROR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=TRUE," ",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)</f>
        <v xml:space="preserve"> </v>
      </c>
      <c r="F327" s="138" t="str">
        <f>IF(ISERROR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=TRUE," ",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)</f>
        <v xml:space="preserve"> </v>
      </c>
      <c r="G327" s="138" t="str">
        <f>IF(ISERROR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=TRUE," ",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)</f>
        <v xml:space="preserve"> </v>
      </c>
      <c r="H327" s="138" t="str">
        <f>IF(ISERROR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=TRUE," ",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)</f>
        <v xml:space="preserve"> </v>
      </c>
      <c r="I327" s="139" t="str">
        <f>IF(ISERROR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=TRUE," ",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)</f>
        <v xml:space="preserve"> </v>
      </c>
      <c r="J327" s="139" t="str">
        <f>IF(ISERROR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=TRUE," ",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)</f>
        <v xml:space="preserve"> </v>
      </c>
      <c r="K327" s="139" t="str">
        <f>IF(ISERROR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=TRUE," ",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)</f>
        <v xml:space="preserve"> </v>
      </c>
      <c r="L327" s="140" t="str">
        <f>IF(ISERROR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=TRUE," ",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)</f>
        <v xml:space="preserve"> </v>
      </c>
      <c r="M327" s="140" t="str">
        <f>IF(ISERROR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=TRUE," ",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)</f>
        <v xml:space="preserve"> </v>
      </c>
      <c r="N327" s="141" t="str">
        <f>IF(ISERROR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=TRUE," ",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)</f>
        <v xml:space="preserve"> </v>
      </c>
      <c r="O327" s="140" t="str">
        <f>IF(ISERROR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=TRUE," ",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)</f>
        <v xml:space="preserve"> </v>
      </c>
      <c r="P327" s="140" t="str">
        <f>IF(ISERROR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=TRUE," ",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)</f>
        <v xml:space="preserve"> </v>
      </c>
      <c r="Q327" s="141" t="str">
        <f>IF(ISERROR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=TRUE," ",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)</f>
        <v xml:space="preserve"> </v>
      </c>
      <c r="R327" s="141" t="str">
        <f>IF(ISERROR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=TRUE," ",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)</f>
        <v xml:space="preserve"> </v>
      </c>
      <c r="S327" s="141" t="str">
        <f>IF(ISERROR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=TRUE," ",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)</f>
        <v xml:space="preserve"> </v>
      </c>
    </row>
    <row r="328" spans="1:19" ht="14.1" customHeight="1" x14ac:dyDescent="0.2">
      <c r="A328" s="180" t="s">
        <v>1195</v>
      </c>
      <c r="B328" s="137" t="e">
        <f>IF($U$16=1,(VLOOKUP(A328,$AC$44:$AH$80,2,FALSE)),IF((IF($X$1=1,'X1'!B287,(IF($X$1=2,'X2'!B287,(IF($X$1=3,'X3'!B287,(IF($X$1=4,'X4'!B287,(IF($X$1=5,'X5'!B287,'X6'!B287))))))))))="","",(IF($X$1=1,'X1'!B287,(IF($X$1=2,'X2'!B287,(IF($X$1=3,'X3'!B287,(IF($X$1=4,'X4'!B287,(IF($X$1=5,'X5'!B287,'X6'!B287))))))))))))</f>
        <v>#N/A</v>
      </c>
      <c r="C328" s="137" t="str">
        <f>IF(ISERROR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=TRUE," ",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)</f>
        <v xml:space="preserve"> </v>
      </c>
      <c r="D328" s="137" t="str">
        <f>IF(ISERROR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=TRUE," ",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)</f>
        <v xml:space="preserve"> </v>
      </c>
      <c r="E328" s="138" t="str">
        <f>IF(ISERROR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=TRUE," ",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)</f>
        <v xml:space="preserve"> </v>
      </c>
      <c r="F328" s="138" t="str">
        <f>IF(ISERROR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=TRUE," ",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)</f>
        <v xml:space="preserve"> </v>
      </c>
      <c r="G328" s="138" t="str">
        <f>IF(ISERROR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=TRUE," ",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)</f>
        <v xml:space="preserve"> </v>
      </c>
      <c r="H328" s="138" t="str">
        <f>IF(ISERROR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=TRUE," ",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)</f>
        <v xml:space="preserve"> </v>
      </c>
      <c r="I328" s="139" t="str">
        <f>IF(ISERROR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=TRUE," ",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)</f>
        <v xml:space="preserve"> </v>
      </c>
      <c r="J328" s="139" t="str">
        <f>IF(ISERROR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=TRUE," ",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)</f>
        <v xml:space="preserve"> </v>
      </c>
      <c r="K328" s="139" t="str">
        <f>IF(ISERROR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=TRUE," ",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)</f>
        <v xml:space="preserve"> </v>
      </c>
      <c r="L328" s="140" t="str">
        <f>IF(ISERROR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=TRUE," ",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)</f>
        <v xml:space="preserve"> </v>
      </c>
      <c r="M328" s="140" t="str">
        <f>IF(ISERROR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=TRUE," ",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)</f>
        <v xml:space="preserve"> </v>
      </c>
      <c r="N328" s="141" t="str">
        <f>IF(ISERROR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=TRUE," ",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)</f>
        <v xml:space="preserve"> </v>
      </c>
      <c r="O328" s="140" t="str">
        <f>IF(ISERROR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=TRUE," ",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)</f>
        <v xml:space="preserve"> </v>
      </c>
      <c r="P328" s="140" t="str">
        <f>IF(ISERROR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=TRUE," ",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)</f>
        <v xml:space="preserve"> </v>
      </c>
      <c r="Q328" s="141" t="str">
        <f>IF(ISERROR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=TRUE," ",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)</f>
        <v xml:space="preserve"> </v>
      </c>
      <c r="R328" s="141" t="str">
        <f>IF(ISERROR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=TRUE," ",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)</f>
        <v xml:space="preserve"> </v>
      </c>
      <c r="S328" s="141" t="str">
        <f>IF(ISERROR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=TRUE," ",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)</f>
        <v xml:space="preserve"> </v>
      </c>
    </row>
    <row r="329" spans="1:19" ht="14.1" customHeight="1" x14ac:dyDescent="0.2">
      <c r="A329" s="180" t="s">
        <v>1195</v>
      </c>
      <c r="B329" s="137" t="e">
        <f>IF($U$16=1,(VLOOKUP(A329,$AC$44:$AH$80,2,FALSE)),IF((IF($X$1=1,'X1'!B288,(IF($X$1=2,'X2'!B288,(IF($X$1=3,'X3'!B288,(IF($X$1=4,'X4'!B288,(IF($X$1=5,'X5'!B288,'X6'!B288))))))))))="","",(IF($X$1=1,'X1'!B288,(IF($X$1=2,'X2'!B288,(IF($X$1=3,'X3'!B288,(IF($X$1=4,'X4'!B288,(IF($X$1=5,'X5'!B288,'X6'!B288))))))))))))</f>
        <v>#N/A</v>
      </c>
      <c r="C329" s="137" t="str">
        <f>IF(ISERROR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=TRUE," ",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)</f>
        <v xml:space="preserve"> </v>
      </c>
      <c r="D329" s="137" t="str">
        <f>IF(ISERROR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=TRUE," ",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)</f>
        <v xml:space="preserve"> </v>
      </c>
      <c r="E329" s="138" t="str">
        <f>IF(ISERROR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=TRUE," ",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)</f>
        <v xml:space="preserve"> </v>
      </c>
      <c r="F329" s="138" t="str">
        <f>IF(ISERROR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=TRUE," ",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)</f>
        <v xml:space="preserve"> </v>
      </c>
      <c r="G329" s="138" t="str">
        <f>IF(ISERROR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=TRUE," ",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)</f>
        <v xml:space="preserve"> </v>
      </c>
      <c r="H329" s="138" t="str">
        <f>IF(ISERROR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=TRUE," ",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)</f>
        <v xml:space="preserve"> </v>
      </c>
      <c r="I329" s="139" t="str">
        <f>IF(ISERROR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=TRUE," ",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)</f>
        <v xml:space="preserve"> </v>
      </c>
      <c r="J329" s="139" t="str">
        <f>IF(ISERROR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=TRUE," ",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)</f>
        <v xml:space="preserve"> </v>
      </c>
      <c r="K329" s="139" t="str">
        <f>IF(ISERROR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=TRUE," ",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)</f>
        <v xml:space="preserve"> </v>
      </c>
      <c r="L329" s="140" t="str">
        <f>IF(ISERROR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=TRUE," ",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)</f>
        <v xml:space="preserve"> </v>
      </c>
      <c r="M329" s="140" t="str">
        <f>IF(ISERROR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=TRUE," ",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)</f>
        <v xml:space="preserve"> </v>
      </c>
      <c r="N329" s="141" t="str">
        <f>IF(ISERROR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=TRUE," ",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)</f>
        <v xml:space="preserve"> </v>
      </c>
      <c r="O329" s="140" t="str">
        <f>IF(ISERROR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=TRUE," ",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)</f>
        <v xml:space="preserve"> </v>
      </c>
      <c r="P329" s="140" t="str">
        <f>IF(ISERROR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=TRUE," ",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)</f>
        <v xml:space="preserve"> </v>
      </c>
      <c r="Q329" s="141" t="str">
        <f>IF(ISERROR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=TRUE," ",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)</f>
        <v xml:space="preserve"> </v>
      </c>
      <c r="R329" s="141" t="str">
        <f>IF(ISERROR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=TRUE," ",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)</f>
        <v xml:space="preserve"> </v>
      </c>
      <c r="S329" s="141" t="str">
        <f>IF(ISERROR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=TRUE," ",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)</f>
        <v xml:space="preserve"> </v>
      </c>
    </row>
    <row r="330" spans="1:19" ht="14.1" customHeight="1" x14ac:dyDescent="0.2">
      <c r="A330" s="180" t="s">
        <v>1195</v>
      </c>
      <c r="B330" s="137" t="e">
        <f>IF($U$16=1,(VLOOKUP(A330,$AC$44:$AH$80,2,FALSE)),IF((IF($X$1=1,'X1'!B289,(IF($X$1=2,'X2'!B289,(IF($X$1=3,'X3'!B289,(IF($X$1=4,'X4'!B289,(IF($X$1=5,'X5'!B289,'X6'!B289))))))))))="","",(IF($X$1=1,'X1'!B289,(IF($X$1=2,'X2'!B289,(IF($X$1=3,'X3'!B289,(IF($X$1=4,'X4'!B289,(IF($X$1=5,'X5'!B289,'X6'!B289))))))))))))</f>
        <v>#N/A</v>
      </c>
      <c r="C330" s="137" t="str">
        <f>IF(ISERROR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=TRUE," ",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)</f>
        <v xml:space="preserve"> </v>
      </c>
      <c r="D330" s="137" t="str">
        <f>IF(ISERROR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=TRUE," ",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)</f>
        <v xml:space="preserve"> </v>
      </c>
      <c r="E330" s="138" t="str">
        <f>IF(ISERROR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=TRUE," ",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)</f>
        <v xml:space="preserve"> </v>
      </c>
      <c r="F330" s="138" t="str">
        <f>IF(ISERROR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=TRUE," ",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)</f>
        <v xml:space="preserve"> </v>
      </c>
      <c r="G330" s="138" t="str">
        <f>IF(ISERROR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=TRUE," ",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)</f>
        <v xml:space="preserve"> </v>
      </c>
      <c r="H330" s="138" t="str">
        <f>IF(ISERROR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=TRUE," ",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)</f>
        <v xml:space="preserve"> </v>
      </c>
      <c r="I330" s="139" t="str">
        <f>IF(ISERROR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=TRUE," ",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)</f>
        <v xml:space="preserve"> </v>
      </c>
      <c r="J330" s="139" t="str">
        <f>IF(ISERROR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=TRUE," ",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)</f>
        <v xml:space="preserve"> </v>
      </c>
      <c r="K330" s="139" t="str">
        <f>IF(ISERROR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=TRUE," ",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)</f>
        <v xml:space="preserve"> </v>
      </c>
      <c r="L330" s="140" t="str">
        <f>IF(ISERROR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=TRUE," ",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)</f>
        <v xml:space="preserve"> </v>
      </c>
      <c r="M330" s="140" t="str">
        <f>IF(ISERROR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=TRUE," ",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)</f>
        <v xml:space="preserve"> </v>
      </c>
      <c r="N330" s="141" t="str">
        <f>IF(ISERROR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=TRUE," ",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)</f>
        <v xml:space="preserve"> </v>
      </c>
      <c r="O330" s="140" t="str">
        <f>IF(ISERROR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=TRUE," ",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)</f>
        <v xml:space="preserve"> </v>
      </c>
      <c r="P330" s="140" t="str">
        <f>IF(ISERROR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=TRUE," ",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)</f>
        <v xml:space="preserve"> </v>
      </c>
      <c r="Q330" s="141" t="str">
        <f>IF(ISERROR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=TRUE," ",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)</f>
        <v xml:space="preserve"> </v>
      </c>
      <c r="R330" s="141" t="str">
        <f>IF(ISERROR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=TRUE," ",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)</f>
        <v xml:space="preserve"> </v>
      </c>
      <c r="S330" s="141" t="str">
        <f>IF(ISERROR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=TRUE," ",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)</f>
        <v xml:space="preserve"> </v>
      </c>
    </row>
    <row r="331" spans="1:19" ht="14.1" customHeight="1" x14ac:dyDescent="0.2">
      <c r="A331" s="180" t="s">
        <v>1195</v>
      </c>
      <c r="B331" s="137" t="e">
        <f>IF($U$16=1,(VLOOKUP(A331,$AC$44:$AH$80,2,FALSE)),IF((IF($X$1=1,'X1'!B290,(IF($X$1=2,'X2'!B290,(IF($X$1=3,'X3'!B290,(IF($X$1=4,'X4'!B290,(IF($X$1=5,'X5'!B290,'X6'!B290))))))))))="","",(IF($X$1=1,'X1'!B290,(IF($X$1=2,'X2'!B290,(IF($X$1=3,'X3'!B290,(IF($X$1=4,'X4'!B290,(IF($X$1=5,'X5'!B290,'X6'!B290))))))))))))</f>
        <v>#N/A</v>
      </c>
      <c r="C331" s="137" t="str">
        <f>IF(ISERROR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=TRUE," ",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)</f>
        <v xml:space="preserve"> </v>
      </c>
      <c r="D331" s="137" t="str">
        <f>IF(ISERROR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=TRUE," ",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)</f>
        <v xml:space="preserve"> </v>
      </c>
      <c r="E331" s="138" t="str">
        <f>IF(ISERROR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=TRUE," ",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)</f>
        <v xml:space="preserve"> </v>
      </c>
      <c r="F331" s="138" t="str">
        <f>IF(ISERROR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=TRUE," ",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)</f>
        <v xml:space="preserve"> </v>
      </c>
      <c r="G331" s="138" t="str">
        <f>IF(ISERROR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=TRUE," ",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)</f>
        <v xml:space="preserve"> </v>
      </c>
      <c r="H331" s="138" t="str">
        <f>IF(ISERROR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=TRUE," ",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)</f>
        <v xml:space="preserve"> </v>
      </c>
      <c r="I331" s="139" t="str">
        <f>IF(ISERROR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=TRUE," ",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)</f>
        <v xml:space="preserve"> </v>
      </c>
      <c r="J331" s="139" t="str">
        <f>IF(ISERROR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=TRUE," ",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)</f>
        <v xml:space="preserve"> </v>
      </c>
      <c r="K331" s="139" t="str">
        <f>IF(ISERROR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=TRUE," ",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)</f>
        <v xml:space="preserve"> </v>
      </c>
      <c r="L331" s="140" t="str">
        <f>IF(ISERROR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=TRUE," ",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)</f>
        <v xml:space="preserve"> </v>
      </c>
      <c r="M331" s="140" t="str">
        <f>IF(ISERROR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=TRUE," ",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)</f>
        <v xml:space="preserve"> </v>
      </c>
      <c r="N331" s="141" t="str">
        <f>IF(ISERROR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=TRUE," ",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)</f>
        <v xml:space="preserve"> </v>
      </c>
      <c r="O331" s="140" t="str">
        <f>IF(ISERROR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=TRUE," ",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)</f>
        <v xml:space="preserve"> </v>
      </c>
      <c r="P331" s="140" t="str">
        <f>IF(ISERROR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=TRUE," ",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)</f>
        <v xml:space="preserve"> </v>
      </c>
      <c r="Q331" s="141" t="str">
        <f>IF(ISERROR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=TRUE," ",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)</f>
        <v xml:space="preserve"> </v>
      </c>
      <c r="R331" s="141" t="str">
        <f>IF(ISERROR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=TRUE," ",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)</f>
        <v xml:space="preserve"> </v>
      </c>
      <c r="S331" s="141" t="str">
        <f>IF(ISERROR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=TRUE," ",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)</f>
        <v xml:space="preserve"> </v>
      </c>
    </row>
    <row r="332" spans="1:19" ht="14.1" customHeight="1" x14ac:dyDescent="0.2">
      <c r="A332" s="180" t="s">
        <v>1195</v>
      </c>
      <c r="B332" s="137" t="e">
        <f>IF($U$16=1,(VLOOKUP(A332,$AC$44:$AH$80,2,FALSE)),IF((IF($X$1=1,'X1'!B291,(IF($X$1=2,'X2'!B291,(IF($X$1=3,'X3'!B291,(IF($X$1=4,'X4'!B291,(IF($X$1=5,'X5'!B291,'X6'!B291))))))))))="","",(IF($X$1=1,'X1'!B291,(IF($X$1=2,'X2'!B291,(IF($X$1=3,'X3'!B291,(IF($X$1=4,'X4'!B291,(IF($X$1=5,'X5'!B291,'X6'!B291))))))))))))</f>
        <v>#N/A</v>
      </c>
      <c r="C332" s="137" t="str">
        <f>IF(ISERROR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=TRUE," ",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)</f>
        <v xml:space="preserve"> </v>
      </c>
      <c r="D332" s="137" t="str">
        <f>IF(ISERROR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=TRUE," ",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)</f>
        <v xml:space="preserve"> </v>
      </c>
      <c r="E332" s="138" t="str">
        <f>IF(ISERROR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=TRUE," ",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)</f>
        <v xml:space="preserve"> </v>
      </c>
      <c r="F332" s="138" t="str">
        <f>IF(ISERROR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=TRUE," ",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)</f>
        <v xml:space="preserve"> </v>
      </c>
      <c r="G332" s="138" t="str">
        <f>IF(ISERROR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=TRUE," ",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)</f>
        <v xml:space="preserve"> </v>
      </c>
      <c r="H332" s="138" t="str">
        <f>IF(ISERROR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=TRUE," ",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)</f>
        <v xml:space="preserve"> </v>
      </c>
      <c r="I332" s="139" t="str">
        <f>IF(ISERROR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=TRUE," ",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)</f>
        <v xml:space="preserve"> </v>
      </c>
      <c r="J332" s="139" t="str">
        <f>IF(ISERROR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=TRUE," ",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)</f>
        <v xml:space="preserve"> </v>
      </c>
      <c r="K332" s="139" t="str">
        <f>IF(ISERROR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=TRUE," ",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)</f>
        <v xml:space="preserve"> </v>
      </c>
      <c r="L332" s="140" t="str">
        <f>IF(ISERROR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=TRUE," ",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)</f>
        <v xml:space="preserve"> </v>
      </c>
      <c r="M332" s="140" t="str">
        <f>IF(ISERROR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=TRUE," ",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)</f>
        <v xml:space="preserve"> </v>
      </c>
      <c r="N332" s="141" t="str">
        <f>IF(ISERROR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=TRUE," ",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)</f>
        <v xml:space="preserve"> </v>
      </c>
      <c r="O332" s="140" t="str">
        <f>IF(ISERROR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=TRUE," ",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)</f>
        <v xml:space="preserve"> </v>
      </c>
      <c r="P332" s="140" t="str">
        <f>IF(ISERROR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=TRUE," ",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)</f>
        <v xml:space="preserve"> </v>
      </c>
      <c r="Q332" s="141" t="str">
        <f>IF(ISERROR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=TRUE," ",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)</f>
        <v xml:space="preserve"> </v>
      </c>
      <c r="R332" s="141" t="str">
        <f>IF(ISERROR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=TRUE," ",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)</f>
        <v xml:space="preserve"> </v>
      </c>
      <c r="S332" s="141" t="str">
        <f>IF(ISERROR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=TRUE," ",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)</f>
        <v xml:space="preserve"> </v>
      </c>
    </row>
    <row r="333" spans="1:19" ht="14.1" customHeight="1" x14ac:dyDescent="0.2">
      <c r="A333" s="180" t="s">
        <v>1195</v>
      </c>
      <c r="B333" s="137" t="e">
        <f>IF($U$16=1,(VLOOKUP(A333,$AC$44:$AH$80,2,FALSE)),IF((IF($X$1=1,'X1'!B292,(IF($X$1=2,'X2'!B292,(IF($X$1=3,'X3'!B292,(IF($X$1=4,'X4'!B292,(IF($X$1=5,'X5'!B292,'X6'!B292))))))))))="","",(IF($X$1=1,'X1'!B292,(IF($X$1=2,'X2'!B292,(IF($X$1=3,'X3'!B292,(IF($X$1=4,'X4'!B292,(IF($X$1=5,'X5'!B292,'X6'!B292))))))))))))</f>
        <v>#N/A</v>
      </c>
      <c r="C333" s="137" t="str">
        <f>IF(ISERROR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=TRUE," ",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)</f>
        <v xml:space="preserve"> </v>
      </c>
      <c r="D333" s="137" t="str">
        <f>IF(ISERROR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=TRUE," ",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)</f>
        <v xml:space="preserve"> </v>
      </c>
      <c r="E333" s="138" t="str">
        <f>IF(ISERROR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=TRUE," ",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)</f>
        <v xml:space="preserve"> </v>
      </c>
      <c r="F333" s="138" t="str">
        <f>IF(ISERROR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=TRUE," ",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)</f>
        <v xml:space="preserve"> </v>
      </c>
      <c r="G333" s="138" t="str">
        <f>IF(ISERROR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=TRUE," ",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)</f>
        <v xml:space="preserve"> </v>
      </c>
      <c r="H333" s="138" t="str">
        <f>IF(ISERROR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=TRUE," ",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)</f>
        <v xml:space="preserve"> </v>
      </c>
      <c r="I333" s="139" t="str">
        <f>IF(ISERROR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=TRUE," ",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)</f>
        <v xml:space="preserve"> </v>
      </c>
      <c r="J333" s="139" t="str">
        <f>IF(ISERROR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=TRUE," ",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)</f>
        <v xml:space="preserve"> </v>
      </c>
      <c r="K333" s="139" t="str">
        <f>IF(ISERROR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=TRUE," ",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)</f>
        <v xml:space="preserve"> </v>
      </c>
      <c r="L333" s="140" t="str">
        <f>IF(ISERROR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=TRUE," ",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)</f>
        <v xml:space="preserve"> </v>
      </c>
      <c r="M333" s="140" t="str">
        <f>IF(ISERROR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=TRUE," ",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)</f>
        <v xml:space="preserve"> </v>
      </c>
      <c r="N333" s="141" t="str">
        <f>IF(ISERROR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=TRUE," ",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)</f>
        <v xml:space="preserve"> </v>
      </c>
      <c r="O333" s="140" t="str">
        <f>IF(ISERROR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=TRUE," ",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)</f>
        <v xml:space="preserve"> </v>
      </c>
      <c r="P333" s="140" t="str">
        <f>IF(ISERROR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=TRUE," ",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)</f>
        <v xml:space="preserve"> </v>
      </c>
      <c r="Q333" s="141" t="str">
        <f>IF(ISERROR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=TRUE," ",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)</f>
        <v xml:space="preserve"> </v>
      </c>
      <c r="R333" s="141" t="str">
        <f>IF(ISERROR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=TRUE," ",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)</f>
        <v xml:space="preserve"> </v>
      </c>
      <c r="S333" s="141" t="str">
        <f>IF(ISERROR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=TRUE," ",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)</f>
        <v xml:space="preserve"> </v>
      </c>
    </row>
    <row r="334" spans="1:19" ht="14.1" customHeight="1" x14ac:dyDescent="0.2">
      <c r="A334" s="180" t="s">
        <v>1195</v>
      </c>
      <c r="B334" s="137" t="e">
        <f>IF($U$16=1,(VLOOKUP(A334,$AC$44:$AH$80,2,FALSE)),IF((IF($X$1=1,'X1'!B293,(IF($X$1=2,'X2'!B293,(IF($X$1=3,'X3'!B293,(IF($X$1=4,'X4'!B293,(IF($X$1=5,'X5'!B293,'X6'!B293))))))))))="","",(IF($X$1=1,'X1'!B293,(IF($X$1=2,'X2'!B293,(IF($X$1=3,'X3'!B293,(IF($X$1=4,'X4'!B293,(IF($X$1=5,'X5'!B293,'X6'!B293))))))))))))</f>
        <v>#N/A</v>
      </c>
      <c r="C334" s="137" t="str">
        <f>IF(ISERROR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=TRUE," ",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)</f>
        <v xml:space="preserve"> </v>
      </c>
      <c r="D334" s="137" t="str">
        <f>IF(ISERROR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=TRUE," ",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)</f>
        <v xml:space="preserve"> </v>
      </c>
      <c r="E334" s="138" t="str">
        <f>IF(ISERROR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=TRUE," ",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)</f>
        <v xml:space="preserve"> </v>
      </c>
      <c r="F334" s="138" t="str">
        <f>IF(ISERROR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=TRUE," ",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)</f>
        <v xml:space="preserve"> </v>
      </c>
      <c r="G334" s="138" t="str">
        <f>IF(ISERROR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=TRUE," ",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)</f>
        <v xml:space="preserve"> </v>
      </c>
      <c r="H334" s="138" t="str">
        <f>IF(ISERROR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=TRUE," ",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)</f>
        <v xml:space="preserve"> </v>
      </c>
      <c r="I334" s="139" t="str">
        <f>IF(ISERROR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=TRUE," ",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)</f>
        <v xml:space="preserve"> </v>
      </c>
      <c r="J334" s="139" t="str">
        <f>IF(ISERROR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=TRUE," ",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)</f>
        <v xml:space="preserve"> </v>
      </c>
      <c r="K334" s="139" t="str">
        <f>IF(ISERROR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=TRUE," ",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)</f>
        <v xml:space="preserve"> </v>
      </c>
      <c r="L334" s="140" t="str">
        <f>IF(ISERROR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=TRUE," ",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)</f>
        <v xml:space="preserve"> </v>
      </c>
      <c r="M334" s="140" t="str">
        <f>IF(ISERROR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=TRUE," ",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)</f>
        <v xml:space="preserve"> </v>
      </c>
      <c r="N334" s="141" t="str">
        <f>IF(ISERROR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=TRUE," ",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)</f>
        <v xml:space="preserve"> </v>
      </c>
      <c r="O334" s="140" t="str">
        <f>IF(ISERROR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=TRUE," ",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)</f>
        <v xml:space="preserve"> </v>
      </c>
      <c r="P334" s="140" t="str">
        <f>IF(ISERROR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=TRUE," ",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)</f>
        <v xml:space="preserve"> </v>
      </c>
      <c r="Q334" s="141" t="str">
        <f>IF(ISERROR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=TRUE," ",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)</f>
        <v xml:space="preserve"> </v>
      </c>
      <c r="R334" s="141" t="str">
        <f>IF(ISERROR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=TRUE," ",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)</f>
        <v xml:space="preserve"> </v>
      </c>
      <c r="S334" s="141" t="str">
        <f>IF(ISERROR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=TRUE," ",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)</f>
        <v xml:space="preserve"> </v>
      </c>
    </row>
    <row r="335" spans="1:19" ht="14.1" customHeight="1" x14ac:dyDescent="0.2">
      <c r="A335" s="180" t="s">
        <v>1195</v>
      </c>
      <c r="B335" s="137" t="e">
        <f>IF($U$16=1,(VLOOKUP(A335,$AC$44:$AH$80,2,FALSE)),IF((IF($X$1=1,'X1'!B294,(IF($X$1=2,'X2'!B294,(IF($X$1=3,'X3'!B294,(IF($X$1=4,'X4'!B294,(IF($X$1=5,'X5'!B294,'X6'!B294))))))))))="","",(IF($X$1=1,'X1'!B294,(IF($X$1=2,'X2'!B294,(IF($X$1=3,'X3'!B294,(IF($X$1=4,'X4'!B294,(IF($X$1=5,'X5'!B294,'X6'!B294))))))))))))</f>
        <v>#N/A</v>
      </c>
      <c r="C335" s="137" t="str">
        <f>IF(ISERROR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=TRUE," ",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)</f>
        <v xml:space="preserve"> </v>
      </c>
      <c r="D335" s="137" t="str">
        <f>IF(ISERROR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=TRUE," ",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)</f>
        <v xml:space="preserve"> </v>
      </c>
      <c r="E335" s="138" t="str">
        <f>IF(ISERROR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=TRUE," ",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)</f>
        <v xml:space="preserve"> </v>
      </c>
      <c r="F335" s="138" t="str">
        <f>IF(ISERROR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=TRUE," ",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)</f>
        <v xml:space="preserve"> </v>
      </c>
      <c r="G335" s="138" t="str">
        <f>IF(ISERROR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=TRUE," ",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)</f>
        <v xml:space="preserve"> </v>
      </c>
      <c r="H335" s="138" t="str">
        <f>IF(ISERROR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=TRUE," ",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)</f>
        <v xml:space="preserve"> </v>
      </c>
      <c r="I335" s="139" t="str">
        <f>IF(ISERROR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=TRUE," ",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)</f>
        <v xml:space="preserve"> </v>
      </c>
      <c r="J335" s="139" t="str">
        <f>IF(ISERROR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=TRUE," ",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)</f>
        <v xml:space="preserve"> </v>
      </c>
      <c r="K335" s="139" t="str">
        <f>IF(ISERROR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=TRUE," ",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)</f>
        <v xml:space="preserve"> </v>
      </c>
      <c r="L335" s="140" t="str">
        <f>IF(ISERROR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=TRUE," ",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)</f>
        <v xml:space="preserve"> </v>
      </c>
      <c r="M335" s="140" t="str">
        <f>IF(ISERROR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=TRUE," ",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)</f>
        <v xml:space="preserve"> </v>
      </c>
      <c r="N335" s="141" t="str">
        <f>IF(ISERROR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=TRUE," ",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)</f>
        <v xml:space="preserve"> </v>
      </c>
      <c r="O335" s="140" t="str">
        <f>IF(ISERROR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=TRUE," ",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)</f>
        <v xml:space="preserve"> </v>
      </c>
      <c r="P335" s="140" t="str">
        <f>IF(ISERROR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=TRUE," ",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)</f>
        <v xml:space="preserve"> </v>
      </c>
      <c r="Q335" s="141" t="str">
        <f>IF(ISERROR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=TRUE," ",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)</f>
        <v xml:space="preserve"> </v>
      </c>
      <c r="R335" s="141" t="str">
        <f>IF(ISERROR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=TRUE," ",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)</f>
        <v xml:space="preserve"> </v>
      </c>
      <c r="S335" s="141" t="str">
        <f>IF(ISERROR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=TRUE," ",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)</f>
        <v xml:space="preserve"> </v>
      </c>
    </row>
    <row r="336" spans="1:19" ht="14.1" customHeight="1" x14ac:dyDescent="0.2">
      <c r="A336" s="180" t="s">
        <v>1195</v>
      </c>
      <c r="B336" s="137" t="e">
        <f>IF($U$16=1,(VLOOKUP(A336,$AC$44:$AH$80,2,FALSE)),IF((IF($X$1=1,'X1'!B295,(IF($X$1=2,'X2'!B295,(IF($X$1=3,'X3'!B295,(IF($X$1=4,'X4'!B295,(IF($X$1=5,'X5'!B295,'X6'!B295))))))))))="","",(IF($X$1=1,'X1'!B295,(IF($X$1=2,'X2'!B295,(IF($X$1=3,'X3'!B295,(IF($X$1=4,'X4'!B295,(IF($X$1=5,'X5'!B295,'X6'!B295))))))))))))</f>
        <v>#N/A</v>
      </c>
      <c r="C336" s="137" t="str">
        <f>IF(ISERROR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=TRUE," ",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)</f>
        <v xml:space="preserve"> </v>
      </c>
      <c r="D336" s="137" t="str">
        <f>IF(ISERROR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=TRUE," ",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)</f>
        <v xml:space="preserve"> </v>
      </c>
      <c r="E336" s="138" t="str">
        <f>IF(ISERROR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=TRUE," ",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)</f>
        <v xml:space="preserve"> </v>
      </c>
      <c r="F336" s="138" t="str">
        <f>IF(ISERROR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=TRUE," ",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)</f>
        <v xml:space="preserve"> </v>
      </c>
      <c r="G336" s="138" t="str">
        <f>IF(ISERROR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=TRUE," ",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)</f>
        <v xml:space="preserve"> </v>
      </c>
      <c r="H336" s="138" t="str">
        <f>IF(ISERROR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=TRUE," ",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)</f>
        <v xml:space="preserve"> </v>
      </c>
      <c r="I336" s="139" t="str">
        <f>IF(ISERROR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=TRUE," ",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)</f>
        <v xml:space="preserve"> </v>
      </c>
      <c r="J336" s="139" t="str">
        <f>IF(ISERROR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=TRUE," ",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)</f>
        <v xml:space="preserve"> </v>
      </c>
      <c r="K336" s="139" t="str">
        <f>IF(ISERROR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=TRUE," ",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)</f>
        <v xml:space="preserve"> </v>
      </c>
      <c r="L336" s="140" t="str">
        <f>IF(ISERROR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=TRUE," ",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)</f>
        <v xml:space="preserve"> </v>
      </c>
      <c r="M336" s="140" t="str">
        <f>IF(ISERROR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=TRUE," ",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)</f>
        <v xml:space="preserve"> </v>
      </c>
      <c r="N336" s="141" t="str">
        <f>IF(ISERROR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=TRUE," ",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)</f>
        <v xml:space="preserve"> </v>
      </c>
      <c r="O336" s="140" t="str">
        <f>IF(ISERROR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=TRUE," ",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)</f>
        <v xml:space="preserve"> </v>
      </c>
      <c r="P336" s="140" t="str">
        <f>IF(ISERROR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=TRUE," ",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)</f>
        <v xml:space="preserve"> </v>
      </c>
      <c r="Q336" s="141" t="str">
        <f>IF(ISERROR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=TRUE," ",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)</f>
        <v xml:space="preserve"> </v>
      </c>
      <c r="R336" s="141" t="str">
        <f>IF(ISERROR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=TRUE," ",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)</f>
        <v xml:space="preserve"> </v>
      </c>
      <c r="S336" s="141" t="str">
        <f>IF(ISERROR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=TRUE," ",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)</f>
        <v xml:space="preserve"> </v>
      </c>
    </row>
    <row r="337" spans="1:19" ht="14.1" customHeight="1" x14ac:dyDescent="0.2">
      <c r="A337" s="180" t="s">
        <v>1195</v>
      </c>
      <c r="B337" s="137" t="e">
        <f>IF($U$16=1,(VLOOKUP(A337,$AC$44:$AH$80,2,FALSE)),IF((IF($X$1=1,'X1'!B296,(IF($X$1=2,'X2'!B296,(IF($X$1=3,'X3'!B296,(IF($X$1=4,'X4'!B296,(IF($X$1=5,'X5'!B296,'X6'!B296))))))))))="","",(IF($X$1=1,'X1'!B296,(IF($X$1=2,'X2'!B296,(IF($X$1=3,'X3'!B296,(IF($X$1=4,'X4'!B296,(IF($X$1=5,'X5'!B296,'X6'!B296))))))))))))</f>
        <v>#N/A</v>
      </c>
      <c r="C337" s="137" t="str">
        <f>IF(ISERROR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=TRUE," ",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)</f>
        <v xml:space="preserve"> </v>
      </c>
      <c r="D337" s="137" t="str">
        <f>IF(ISERROR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=TRUE," ",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)</f>
        <v xml:space="preserve"> </v>
      </c>
      <c r="E337" s="138" t="str">
        <f>IF(ISERROR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=TRUE," ",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)</f>
        <v xml:space="preserve"> </v>
      </c>
      <c r="F337" s="138" t="str">
        <f>IF(ISERROR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=TRUE," ",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)</f>
        <v xml:space="preserve"> </v>
      </c>
      <c r="G337" s="138" t="str">
        <f>IF(ISERROR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=TRUE," ",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)</f>
        <v xml:space="preserve"> </v>
      </c>
      <c r="H337" s="138" t="str">
        <f>IF(ISERROR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=TRUE," ",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)</f>
        <v xml:space="preserve"> </v>
      </c>
      <c r="I337" s="139" t="str">
        <f>IF(ISERROR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=TRUE," ",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)</f>
        <v xml:space="preserve"> </v>
      </c>
      <c r="J337" s="139" t="str">
        <f>IF(ISERROR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=TRUE," ",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)</f>
        <v xml:space="preserve"> </v>
      </c>
      <c r="K337" s="139" t="str">
        <f>IF(ISERROR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=TRUE," ",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)</f>
        <v xml:space="preserve"> </v>
      </c>
      <c r="L337" s="140" t="str">
        <f>IF(ISERROR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=TRUE," ",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)</f>
        <v xml:space="preserve"> </v>
      </c>
      <c r="M337" s="140" t="str">
        <f>IF(ISERROR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=TRUE," ",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)</f>
        <v xml:space="preserve"> </v>
      </c>
      <c r="N337" s="141" t="str">
        <f>IF(ISERROR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=TRUE," ",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)</f>
        <v xml:space="preserve"> </v>
      </c>
      <c r="O337" s="140" t="str">
        <f>IF(ISERROR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=TRUE," ",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)</f>
        <v xml:space="preserve"> </v>
      </c>
      <c r="P337" s="140" t="str">
        <f>IF(ISERROR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=TRUE," ",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)</f>
        <v xml:space="preserve"> </v>
      </c>
      <c r="Q337" s="141" t="str">
        <f>IF(ISERROR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=TRUE," ",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)</f>
        <v xml:space="preserve"> </v>
      </c>
      <c r="R337" s="141" t="str">
        <f>IF(ISERROR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=TRUE," ",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)</f>
        <v xml:space="preserve"> </v>
      </c>
      <c r="S337" s="141" t="str">
        <f>IF(ISERROR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=TRUE," ",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)</f>
        <v xml:space="preserve"> </v>
      </c>
    </row>
    <row r="338" spans="1:19" ht="14.1" customHeight="1" x14ac:dyDescent="0.2">
      <c r="A338" s="180" t="s">
        <v>1195</v>
      </c>
      <c r="B338" s="137" t="e">
        <f>IF($U$16=1,(VLOOKUP(A338,$AC$44:$AH$80,2,FALSE)),IF((IF($X$1=1,'X1'!B297,(IF($X$1=2,'X2'!B297,(IF($X$1=3,'X3'!B297,(IF($X$1=4,'X4'!B297,(IF($X$1=5,'X5'!B297,'X6'!B297))))))))))="","",(IF($X$1=1,'X1'!B297,(IF($X$1=2,'X2'!B297,(IF($X$1=3,'X3'!B297,(IF($X$1=4,'X4'!B297,(IF($X$1=5,'X5'!B297,'X6'!B297))))))))))))</f>
        <v>#N/A</v>
      </c>
      <c r="C338" s="137" t="str">
        <f>IF(ISERROR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=TRUE," ",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)</f>
        <v xml:space="preserve"> </v>
      </c>
      <c r="D338" s="137" t="str">
        <f>IF(ISERROR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=TRUE," ",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)</f>
        <v xml:space="preserve"> </v>
      </c>
      <c r="E338" s="138" t="str">
        <f>IF(ISERROR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=TRUE," ",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)</f>
        <v xml:space="preserve"> </v>
      </c>
      <c r="F338" s="138" t="str">
        <f>IF(ISERROR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=TRUE," ",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)</f>
        <v xml:space="preserve"> </v>
      </c>
      <c r="G338" s="138" t="str">
        <f>IF(ISERROR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=TRUE," ",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)</f>
        <v xml:space="preserve"> </v>
      </c>
      <c r="H338" s="138" t="str">
        <f>IF(ISERROR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=TRUE," ",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)</f>
        <v xml:space="preserve"> </v>
      </c>
      <c r="I338" s="139" t="str">
        <f>IF(ISERROR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=TRUE," ",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)</f>
        <v xml:space="preserve"> </v>
      </c>
      <c r="J338" s="139" t="str">
        <f>IF(ISERROR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=TRUE," ",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)</f>
        <v xml:space="preserve"> </v>
      </c>
      <c r="K338" s="139" t="str">
        <f>IF(ISERROR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=TRUE," ",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)</f>
        <v xml:space="preserve"> </v>
      </c>
      <c r="L338" s="140" t="str">
        <f>IF(ISERROR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=TRUE," ",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)</f>
        <v xml:space="preserve"> </v>
      </c>
      <c r="M338" s="140" t="str">
        <f>IF(ISERROR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=TRUE," ",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)</f>
        <v xml:space="preserve"> </v>
      </c>
      <c r="N338" s="141" t="str">
        <f>IF(ISERROR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=TRUE," ",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)</f>
        <v xml:space="preserve"> </v>
      </c>
      <c r="O338" s="140" t="str">
        <f>IF(ISERROR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=TRUE," ",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)</f>
        <v xml:space="preserve"> </v>
      </c>
      <c r="P338" s="140" t="str">
        <f>IF(ISERROR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=TRUE," ",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)</f>
        <v xml:space="preserve"> </v>
      </c>
      <c r="Q338" s="141" t="str">
        <f>IF(ISERROR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=TRUE," ",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)</f>
        <v xml:space="preserve"> </v>
      </c>
      <c r="R338" s="141" t="str">
        <f>IF(ISERROR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=TRUE," ",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)</f>
        <v xml:space="preserve"> </v>
      </c>
      <c r="S338" s="141" t="str">
        <f>IF(ISERROR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=TRUE," ",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)</f>
        <v xml:space="preserve"> </v>
      </c>
    </row>
    <row r="339" spans="1:19" ht="14.1" customHeight="1" x14ac:dyDescent="0.2">
      <c r="A339" s="180" t="s">
        <v>1195</v>
      </c>
      <c r="B339" s="154" t="e">
        <f>IF($U$16=1,(VLOOKUP(A339,$AC$44:$AH$80,2,FALSE)),IF((IF($X$1=1,'X1'!B298,(IF($X$1=2,'X2'!B298,(IF($X$1=3,'X3'!B298,(IF($X$1=4,'X4'!B298,(IF($X$1=5,'X5'!B298,'X6'!B298))))))))))="","",(IF($X$1=1,'X1'!B298,(IF($X$1=2,'X2'!B298,(IF($X$1=3,'X3'!B298,(IF($X$1=4,'X4'!B298,(IF($X$1=5,'X5'!B298,'X6'!B298))))))))))))</f>
        <v>#N/A</v>
      </c>
      <c r="C339" s="154" t="str">
        <f>IF(ISERROR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=TRUE," ",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)</f>
        <v xml:space="preserve"> </v>
      </c>
      <c r="D339" s="154" t="str">
        <f>IF(ISERROR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=TRUE," ",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)</f>
        <v xml:space="preserve"> </v>
      </c>
      <c r="E339" s="169" t="str">
        <f>IF(ISERROR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=TRUE," ",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)</f>
        <v xml:space="preserve"> </v>
      </c>
      <c r="F339" s="169" t="str">
        <f>IF(ISERROR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=TRUE," ",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)</f>
        <v xml:space="preserve"> </v>
      </c>
      <c r="G339" s="138" t="str">
        <f>IF(ISERROR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=TRUE," ",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)</f>
        <v xml:space="preserve"> </v>
      </c>
      <c r="H339" s="169" t="str">
        <f>IF(ISERROR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=TRUE," ",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)</f>
        <v xml:space="preserve"> </v>
      </c>
      <c r="I339" s="170" t="str">
        <f>IF(ISERROR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=TRUE," ",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)</f>
        <v xml:space="preserve"> </v>
      </c>
      <c r="J339" s="170" t="str">
        <f>IF(ISERROR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=TRUE," ",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)</f>
        <v xml:space="preserve"> </v>
      </c>
      <c r="K339" s="170" t="str">
        <f>IF(ISERROR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=TRUE," ",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)</f>
        <v xml:space="preserve"> </v>
      </c>
      <c r="L339" s="171" t="str">
        <f>IF(ISERROR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=TRUE," ",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)</f>
        <v xml:space="preserve"> </v>
      </c>
      <c r="M339" s="171" t="str">
        <f>IF(ISERROR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=TRUE," ",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)</f>
        <v xml:space="preserve"> </v>
      </c>
      <c r="N339" s="155" t="str">
        <f>IF(ISERROR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=TRUE," ",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)</f>
        <v xml:space="preserve"> </v>
      </c>
      <c r="O339" s="171" t="str">
        <f>IF(ISERROR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=TRUE," ",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)</f>
        <v xml:space="preserve"> </v>
      </c>
      <c r="P339" s="171" t="str">
        <f>IF(ISERROR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=TRUE," ",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)</f>
        <v xml:space="preserve"> </v>
      </c>
      <c r="Q339" s="155" t="str">
        <f>IF(ISERROR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=TRUE," ",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)</f>
        <v xml:space="preserve"> </v>
      </c>
      <c r="R339" s="155" t="str">
        <f>IF(ISERROR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=TRUE," ",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)</f>
        <v xml:space="preserve"> </v>
      </c>
      <c r="S339" s="155" t="str">
        <f>IF(ISERROR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=TRUE," ",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)</f>
        <v xml:space="preserve"> </v>
      </c>
    </row>
    <row r="340" spans="1:19" ht="14.1" customHeight="1" x14ac:dyDescent="0.2">
      <c r="A340" s="180" t="s">
        <v>1195</v>
      </c>
      <c r="B340" s="154" t="e">
        <f>IF($U$16=1,(VLOOKUP(A340,$AC$44:$AH$80,2,FALSE)),IF((IF($X$1=1,'X1'!B299,(IF($X$1=2,'X2'!B299,(IF($X$1=3,'X3'!B299,(IF($X$1=4,'X4'!B299,(IF($X$1=5,'X5'!B299,'X6'!B299))))))))))="","",(IF($X$1=1,'X1'!B299,(IF($X$1=2,'X2'!B299,(IF($X$1=3,'X3'!B299,(IF($X$1=4,'X4'!B299,(IF($X$1=5,'X5'!B299,'X6'!B299))))))))))))</f>
        <v>#N/A</v>
      </c>
      <c r="C340" s="154" t="str">
        <f>IF(ISERROR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=TRUE," ",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)</f>
        <v xml:space="preserve"> </v>
      </c>
      <c r="D340" s="154" t="str">
        <f>IF(ISERROR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=TRUE," ",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)</f>
        <v xml:space="preserve"> </v>
      </c>
      <c r="E340" s="169" t="str">
        <f>IF(ISERROR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=TRUE," ",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)</f>
        <v xml:space="preserve"> </v>
      </c>
      <c r="F340" s="169" t="str">
        <f>IF(ISERROR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=TRUE," ",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)</f>
        <v xml:space="preserve"> </v>
      </c>
      <c r="G340" s="138" t="str">
        <f>IF(ISERROR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=TRUE," ",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)</f>
        <v xml:space="preserve"> </v>
      </c>
      <c r="H340" s="169" t="str">
        <f>IF(ISERROR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=TRUE," ",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)</f>
        <v xml:space="preserve"> </v>
      </c>
      <c r="I340" s="170" t="str">
        <f>IF(ISERROR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=TRUE," ",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)</f>
        <v xml:space="preserve"> </v>
      </c>
      <c r="J340" s="170" t="str">
        <f>IF(ISERROR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=TRUE," ",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)</f>
        <v xml:space="preserve"> </v>
      </c>
      <c r="K340" s="170" t="str">
        <f>IF(ISERROR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=TRUE," ",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)</f>
        <v xml:space="preserve"> </v>
      </c>
      <c r="L340" s="171" t="str">
        <f>IF(ISERROR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=TRUE," ",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)</f>
        <v xml:space="preserve"> </v>
      </c>
      <c r="M340" s="171" t="str">
        <f>IF(ISERROR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=TRUE," ",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)</f>
        <v xml:space="preserve"> </v>
      </c>
      <c r="N340" s="155" t="str">
        <f>IF(ISERROR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=TRUE," ",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)</f>
        <v xml:space="preserve"> </v>
      </c>
      <c r="O340" s="171" t="str">
        <f>IF(ISERROR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=TRUE," ",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)</f>
        <v xml:space="preserve"> </v>
      </c>
      <c r="P340" s="171" t="str">
        <f>IF(ISERROR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=TRUE," ",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)</f>
        <v xml:space="preserve"> </v>
      </c>
      <c r="Q340" s="155" t="str">
        <f>IF(ISERROR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=TRUE," ",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)</f>
        <v xml:space="preserve"> </v>
      </c>
      <c r="R340" s="155" t="str">
        <f>IF(ISERROR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=TRUE," ",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)</f>
        <v xml:space="preserve"> </v>
      </c>
      <c r="S340" s="155" t="str">
        <f>IF(ISERROR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=TRUE," ",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)</f>
        <v xml:space="preserve"> </v>
      </c>
    </row>
    <row r="341" spans="1:19" ht="14.1" customHeight="1" x14ac:dyDescent="0.2">
      <c r="A341" s="180" t="s">
        <v>1195</v>
      </c>
      <c r="B341" s="154" t="e">
        <f>IF($U$16=1,(VLOOKUP(A341,$AC$44:$AH$80,2,FALSE)),IF((IF($X$1=1,'X1'!B300,(IF($X$1=2,'X2'!B300,(IF($X$1=3,'X3'!B300,(IF($X$1=4,'X4'!B300,(IF($X$1=5,'X5'!B300,'X6'!B300))))))))))="","",(IF($X$1=1,'X1'!B300,(IF($X$1=2,'X2'!B300,(IF($X$1=3,'X3'!B300,(IF($X$1=4,'X4'!B300,(IF($X$1=5,'X5'!B300,'X6'!B300))))))))))))</f>
        <v>#N/A</v>
      </c>
      <c r="C341" s="154" t="str">
        <f>IF(ISERROR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=TRUE," ",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)</f>
        <v xml:space="preserve"> </v>
      </c>
      <c r="D341" s="154" t="str">
        <f>IF(ISERROR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=TRUE," ",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)</f>
        <v xml:space="preserve"> </v>
      </c>
      <c r="E341" s="169" t="str">
        <f>IF(ISERROR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=TRUE," ",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)</f>
        <v xml:space="preserve"> </v>
      </c>
      <c r="F341" s="169" t="str">
        <f>IF(ISERROR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=TRUE," ",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)</f>
        <v xml:space="preserve"> </v>
      </c>
      <c r="G341" s="138" t="str">
        <f>IF(ISERROR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=TRUE," ",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)</f>
        <v xml:space="preserve"> </v>
      </c>
      <c r="H341" s="169" t="str">
        <f>IF(ISERROR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=TRUE," ",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)</f>
        <v xml:space="preserve"> </v>
      </c>
      <c r="I341" s="170" t="str">
        <f>IF(ISERROR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=TRUE," ",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)</f>
        <v xml:space="preserve"> </v>
      </c>
      <c r="J341" s="170" t="str">
        <f>IF(ISERROR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=TRUE," ",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)</f>
        <v xml:space="preserve"> </v>
      </c>
      <c r="K341" s="170" t="str">
        <f>IF(ISERROR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=TRUE," ",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)</f>
        <v xml:space="preserve"> </v>
      </c>
      <c r="L341" s="171" t="str">
        <f>IF(ISERROR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=TRUE," ",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)</f>
        <v xml:space="preserve"> </v>
      </c>
      <c r="M341" s="171" t="str">
        <f>IF(ISERROR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=TRUE," ",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)</f>
        <v xml:space="preserve"> </v>
      </c>
      <c r="N341" s="155" t="str">
        <f>IF(ISERROR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=TRUE," ",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)</f>
        <v xml:space="preserve"> </v>
      </c>
      <c r="O341" s="171" t="str">
        <f>IF(ISERROR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=TRUE," ",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)</f>
        <v xml:space="preserve"> </v>
      </c>
      <c r="P341" s="171" t="str">
        <f>IF(ISERROR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=TRUE," ",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)</f>
        <v xml:space="preserve"> </v>
      </c>
      <c r="Q341" s="155" t="str">
        <f>IF(ISERROR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=TRUE," ",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)</f>
        <v xml:space="preserve"> </v>
      </c>
      <c r="R341" s="155" t="str">
        <f>IF(ISERROR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=TRUE," ",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)</f>
        <v xml:space="preserve"> </v>
      </c>
      <c r="S341" s="155" t="str">
        <f>IF(ISERROR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=TRUE," ",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)</f>
        <v xml:space="preserve"> </v>
      </c>
    </row>
    <row r="342" spans="1:19" ht="14.1" customHeight="1" x14ac:dyDescent="0.2">
      <c r="A342" s="180" t="s">
        <v>1195</v>
      </c>
      <c r="B342" s="154" t="e">
        <f>IF($U$16=1,(VLOOKUP(A342,$AC$44:$AH$80,2,FALSE)),IF((IF($X$1=1,'X1'!B301,(IF($X$1=2,'X2'!B301,(IF($X$1=3,'X3'!B301,(IF($X$1=4,'X4'!B301,(IF($X$1=5,'X5'!B301,'X6'!B301))))))))))="","",(IF($X$1=1,'X1'!B301,(IF($X$1=2,'X2'!B301,(IF($X$1=3,'X3'!B301,(IF($X$1=4,'X4'!B301,(IF($X$1=5,'X5'!B301,'X6'!B301))))))))))))</f>
        <v>#N/A</v>
      </c>
      <c r="C342" s="154" t="str">
        <f>IF(ISERROR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=TRUE," ",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)</f>
        <v xml:space="preserve"> </v>
      </c>
      <c r="D342" s="154" t="str">
        <f>IF(ISERROR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=TRUE," ",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)</f>
        <v xml:space="preserve"> </v>
      </c>
      <c r="E342" s="169" t="str">
        <f>IF(ISERROR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=TRUE," ",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)</f>
        <v xml:space="preserve"> </v>
      </c>
      <c r="F342" s="169" t="str">
        <f>IF(ISERROR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=TRUE," ",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)</f>
        <v xml:space="preserve"> </v>
      </c>
      <c r="G342" s="138" t="str">
        <f>IF(ISERROR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=TRUE," ",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)</f>
        <v xml:space="preserve"> </v>
      </c>
      <c r="H342" s="169" t="str">
        <f>IF(ISERROR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=TRUE," ",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)</f>
        <v xml:space="preserve"> </v>
      </c>
      <c r="I342" s="170" t="str">
        <f>IF(ISERROR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=TRUE," ",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)</f>
        <v xml:space="preserve"> </v>
      </c>
      <c r="J342" s="170" t="str">
        <f>IF(ISERROR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=TRUE," ",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)</f>
        <v xml:space="preserve"> </v>
      </c>
      <c r="K342" s="170" t="str">
        <f>IF(ISERROR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=TRUE," ",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)</f>
        <v xml:space="preserve"> </v>
      </c>
      <c r="L342" s="171" t="str">
        <f>IF(ISERROR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=TRUE," ",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)</f>
        <v xml:space="preserve"> </v>
      </c>
      <c r="M342" s="171" t="str">
        <f>IF(ISERROR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=TRUE," ",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)</f>
        <v xml:space="preserve"> </v>
      </c>
      <c r="N342" s="155" t="str">
        <f>IF(ISERROR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=TRUE," ",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)</f>
        <v xml:space="preserve"> </v>
      </c>
      <c r="O342" s="171" t="str">
        <f>IF(ISERROR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=TRUE," ",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)</f>
        <v xml:space="preserve"> </v>
      </c>
      <c r="P342" s="171" t="str">
        <f>IF(ISERROR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=TRUE," ",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)</f>
        <v xml:space="preserve"> </v>
      </c>
      <c r="Q342" s="155" t="str">
        <f>IF(ISERROR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=TRUE," ",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)</f>
        <v xml:space="preserve"> </v>
      </c>
      <c r="R342" s="155" t="str">
        <f>IF(ISERROR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=TRUE," ",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)</f>
        <v xml:space="preserve"> </v>
      </c>
      <c r="S342" s="155" t="str">
        <f>IF(ISERROR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=TRUE," ",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)</f>
        <v xml:space="preserve"> </v>
      </c>
    </row>
    <row r="343" spans="1:19" ht="14.1" customHeight="1" x14ac:dyDescent="0.2">
      <c r="A343" s="180" t="s">
        <v>1195</v>
      </c>
      <c r="B343" s="154" t="e">
        <f>IF($U$16=1,(VLOOKUP(A343,$AC$44:$AH$80,2,FALSE)),IF((IF($X$1=1,'X1'!B302,(IF($X$1=2,'X2'!B302,(IF($X$1=3,'X3'!B302,(IF($X$1=4,'X4'!B302,(IF($X$1=5,'X5'!B302,'X6'!B302))))))))))="","",(IF($X$1=1,'X1'!B302,(IF($X$1=2,'X2'!B302,(IF($X$1=3,'X3'!B302,(IF($X$1=4,'X4'!B302,(IF($X$1=5,'X5'!B302,'X6'!B302))))))))))))</f>
        <v>#N/A</v>
      </c>
      <c r="C343" s="154" t="str">
        <f>IF(ISERROR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=TRUE," ",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)</f>
        <v xml:space="preserve"> </v>
      </c>
      <c r="D343" s="154" t="str">
        <f>IF(ISERROR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=TRUE," ",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)</f>
        <v xml:space="preserve"> </v>
      </c>
      <c r="E343" s="169" t="str">
        <f>IF(ISERROR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=TRUE," ",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)</f>
        <v xml:space="preserve"> </v>
      </c>
      <c r="F343" s="169" t="str">
        <f>IF(ISERROR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=TRUE," ",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)</f>
        <v xml:space="preserve"> </v>
      </c>
      <c r="G343" s="138" t="str">
        <f>IF(ISERROR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=TRUE," ",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)</f>
        <v xml:space="preserve"> </v>
      </c>
      <c r="H343" s="169" t="str">
        <f>IF(ISERROR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=TRUE," ",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)</f>
        <v xml:space="preserve"> </v>
      </c>
      <c r="I343" s="170" t="str">
        <f>IF(ISERROR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=TRUE," ",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)</f>
        <v xml:space="preserve"> </v>
      </c>
      <c r="J343" s="170" t="str">
        <f>IF(ISERROR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=TRUE," ",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)</f>
        <v xml:space="preserve"> </v>
      </c>
      <c r="K343" s="170" t="str">
        <f>IF(ISERROR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=TRUE," ",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)</f>
        <v xml:space="preserve"> </v>
      </c>
      <c r="L343" s="171" t="str">
        <f>IF(ISERROR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=TRUE," ",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)</f>
        <v xml:space="preserve"> </v>
      </c>
      <c r="M343" s="171" t="str">
        <f>IF(ISERROR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=TRUE," ",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)</f>
        <v xml:space="preserve"> </v>
      </c>
      <c r="N343" s="155" t="str">
        <f>IF(ISERROR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=TRUE," ",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)</f>
        <v xml:space="preserve"> </v>
      </c>
      <c r="O343" s="171" t="str">
        <f>IF(ISERROR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=TRUE," ",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)</f>
        <v xml:space="preserve"> </v>
      </c>
      <c r="P343" s="171" t="str">
        <f>IF(ISERROR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=TRUE," ",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)</f>
        <v xml:space="preserve"> </v>
      </c>
      <c r="Q343" s="155" t="str">
        <f>IF(ISERROR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=TRUE," ",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)</f>
        <v xml:space="preserve"> </v>
      </c>
      <c r="R343" s="155" t="str">
        <f>IF(ISERROR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=TRUE," ",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)</f>
        <v xml:space="preserve"> </v>
      </c>
      <c r="S343" s="155" t="str">
        <f>IF(ISERROR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=TRUE," ",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)</f>
        <v xml:space="preserve"> </v>
      </c>
    </row>
    <row r="344" spans="1:19" ht="14.1" customHeight="1" x14ac:dyDescent="0.2">
      <c r="A344" s="180" t="s">
        <v>1195</v>
      </c>
      <c r="B344" s="154" t="e">
        <f>IF($U$16=1,(VLOOKUP(A344,$AC$44:$AH$80,2,FALSE)),IF((IF($X$1=1,'X1'!B303,(IF($X$1=2,'X2'!B303,(IF($X$1=3,'X3'!B303,(IF($X$1=4,'X4'!B303,(IF($X$1=5,'X5'!B303,'X6'!B303))))))))))="","",(IF($X$1=1,'X1'!B303,(IF($X$1=2,'X2'!B303,(IF($X$1=3,'X3'!B303,(IF($X$1=4,'X4'!B303,(IF($X$1=5,'X5'!B303,'X6'!B303))))))))))))</f>
        <v>#N/A</v>
      </c>
      <c r="C344" s="154" t="str">
        <f>IF(ISERROR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=TRUE," ",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)</f>
        <v xml:space="preserve"> </v>
      </c>
      <c r="D344" s="154" t="str">
        <f>IF(ISERROR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=TRUE," ",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)</f>
        <v xml:space="preserve"> </v>
      </c>
      <c r="E344" s="169" t="str">
        <f>IF(ISERROR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=TRUE," ",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)</f>
        <v xml:space="preserve"> </v>
      </c>
      <c r="F344" s="169" t="str">
        <f>IF(ISERROR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=TRUE," ",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)</f>
        <v xml:space="preserve"> </v>
      </c>
      <c r="G344" s="138" t="str">
        <f>IF(ISERROR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=TRUE," ",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)</f>
        <v xml:space="preserve"> </v>
      </c>
      <c r="H344" s="169" t="str">
        <f>IF(ISERROR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=TRUE," ",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)</f>
        <v xml:space="preserve"> </v>
      </c>
      <c r="I344" s="170" t="str">
        <f>IF(ISERROR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=TRUE," ",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)</f>
        <v xml:space="preserve"> </v>
      </c>
      <c r="J344" s="170" t="str">
        <f>IF(ISERROR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=TRUE," ",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)</f>
        <v xml:space="preserve"> </v>
      </c>
      <c r="K344" s="170" t="str">
        <f>IF(ISERROR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=TRUE," ",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)</f>
        <v xml:space="preserve"> </v>
      </c>
      <c r="L344" s="171" t="str">
        <f>IF(ISERROR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=TRUE," ",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)</f>
        <v xml:space="preserve"> </v>
      </c>
      <c r="M344" s="171" t="str">
        <f>IF(ISERROR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=TRUE," ",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)</f>
        <v xml:space="preserve"> </v>
      </c>
      <c r="N344" s="155" t="str">
        <f>IF(ISERROR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=TRUE," ",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)</f>
        <v xml:space="preserve"> </v>
      </c>
      <c r="O344" s="171" t="str">
        <f>IF(ISERROR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=TRUE," ",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)</f>
        <v xml:space="preserve"> </v>
      </c>
      <c r="P344" s="171" t="str">
        <f>IF(ISERROR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=TRUE," ",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)</f>
        <v xml:space="preserve"> </v>
      </c>
      <c r="Q344" s="155" t="str">
        <f>IF(ISERROR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=TRUE," ",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)</f>
        <v xml:space="preserve"> </v>
      </c>
      <c r="R344" s="155" t="str">
        <f>IF(ISERROR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=TRUE," ",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)</f>
        <v xml:space="preserve"> </v>
      </c>
      <c r="S344" s="155" t="str">
        <f>IF(ISERROR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=TRUE," ",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)</f>
        <v xml:space="preserve"> </v>
      </c>
    </row>
    <row r="345" spans="1:19" ht="14.1" customHeight="1" x14ac:dyDescent="0.2">
      <c r="A345" s="180" t="s">
        <v>1195</v>
      </c>
      <c r="B345" s="154" t="e">
        <f>IF($U$16=1,(VLOOKUP(A345,$AC$44:$AH$80,2,FALSE)),IF((IF($X$1=1,'X1'!B304,(IF($X$1=2,'X2'!B304,(IF($X$1=3,'X3'!B304,(IF($X$1=4,'X4'!B304,(IF($X$1=5,'X5'!B304,'X6'!B304))))))))))="","",(IF($X$1=1,'X1'!B304,(IF($X$1=2,'X2'!B304,(IF($X$1=3,'X3'!B304,(IF($X$1=4,'X4'!B304,(IF($X$1=5,'X5'!B304,'X6'!B304))))))))))))</f>
        <v>#N/A</v>
      </c>
      <c r="C345" s="154" t="str">
        <f>IF(ISERROR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=TRUE," ",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)</f>
        <v xml:space="preserve"> </v>
      </c>
      <c r="D345" s="154" t="str">
        <f>IF(ISERROR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=TRUE," ",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)</f>
        <v xml:space="preserve"> </v>
      </c>
      <c r="E345" s="169" t="str">
        <f>IF(ISERROR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=TRUE," ",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)</f>
        <v xml:space="preserve"> </v>
      </c>
      <c r="F345" s="169" t="str">
        <f>IF(ISERROR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=TRUE," ",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)</f>
        <v xml:space="preserve"> </v>
      </c>
      <c r="G345" s="138" t="str">
        <f>IF(ISERROR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=TRUE," ",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)</f>
        <v xml:space="preserve"> </v>
      </c>
      <c r="H345" s="169" t="str">
        <f>IF(ISERROR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=TRUE," ",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)</f>
        <v xml:space="preserve"> </v>
      </c>
      <c r="I345" s="170" t="str">
        <f>IF(ISERROR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=TRUE," ",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)</f>
        <v xml:space="preserve"> </v>
      </c>
      <c r="J345" s="170" t="str">
        <f>IF(ISERROR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=TRUE," ",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)</f>
        <v xml:space="preserve"> </v>
      </c>
      <c r="K345" s="170" t="str">
        <f>IF(ISERROR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=TRUE," ",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)</f>
        <v xml:space="preserve"> </v>
      </c>
      <c r="L345" s="171" t="str">
        <f>IF(ISERROR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=TRUE," ",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)</f>
        <v xml:space="preserve"> </v>
      </c>
      <c r="M345" s="171" t="str">
        <f>IF(ISERROR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=TRUE," ",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)</f>
        <v xml:space="preserve"> </v>
      </c>
      <c r="N345" s="155" t="str">
        <f>IF(ISERROR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=TRUE," ",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)</f>
        <v xml:space="preserve"> </v>
      </c>
      <c r="O345" s="171" t="str">
        <f>IF(ISERROR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=TRUE," ",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)</f>
        <v xml:space="preserve"> </v>
      </c>
      <c r="P345" s="171" t="str">
        <f>IF(ISERROR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=TRUE," ",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)</f>
        <v xml:space="preserve"> </v>
      </c>
      <c r="Q345" s="155" t="str">
        <f>IF(ISERROR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=TRUE," ",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)</f>
        <v xml:space="preserve"> </v>
      </c>
      <c r="R345" s="155" t="str">
        <f>IF(ISERROR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=TRUE," ",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)</f>
        <v xml:space="preserve"> </v>
      </c>
      <c r="S345" s="155" t="str">
        <f>IF(ISERROR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=TRUE," ",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)</f>
        <v xml:space="preserve"> </v>
      </c>
    </row>
    <row r="346" spans="1:19" ht="14.1" customHeight="1" x14ac:dyDescent="0.2">
      <c r="A346" s="180" t="s">
        <v>1195</v>
      </c>
      <c r="B346" s="154" t="e">
        <f>IF($U$16=1,(VLOOKUP(A346,$AC$44:$AH$80,2,FALSE)),IF((IF($X$1=1,'X1'!B305,(IF($X$1=2,'X2'!B305,(IF($X$1=3,'X3'!B305,(IF($X$1=4,'X4'!B305,(IF($X$1=5,'X5'!B305,'X6'!B305))))))))))="","",(IF($X$1=1,'X1'!B305,(IF($X$1=2,'X2'!B305,(IF($X$1=3,'X3'!B305,(IF($X$1=4,'X4'!B305,(IF($X$1=5,'X5'!B305,'X6'!B305))))))))))))</f>
        <v>#N/A</v>
      </c>
      <c r="C346" s="154" t="str">
        <f>IF(ISERROR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=TRUE," ",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)</f>
        <v xml:space="preserve"> </v>
      </c>
      <c r="D346" s="154" t="str">
        <f>IF(ISERROR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=TRUE," ",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)</f>
        <v xml:space="preserve"> </v>
      </c>
      <c r="E346" s="169" t="str">
        <f>IF(ISERROR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=TRUE," ",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)</f>
        <v xml:space="preserve"> </v>
      </c>
      <c r="F346" s="169" t="str">
        <f>IF(ISERROR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=TRUE," ",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)</f>
        <v xml:space="preserve"> </v>
      </c>
      <c r="G346" s="138" t="str">
        <f>IF(ISERROR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=TRUE," ",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)</f>
        <v xml:space="preserve"> </v>
      </c>
      <c r="H346" s="169" t="str">
        <f>IF(ISERROR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=TRUE," ",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)</f>
        <v xml:space="preserve"> </v>
      </c>
      <c r="I346" s="170" t="str">
        <f>IF(ISERROR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=TRUE," ",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)</f>
        <v xml:space="preserve"> </v>
      </c>
      <c r="J346" s="170" t="str">
        <f>IF(ISERROR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=TRUE," ",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)</f>
        <v xml:space="preserve"> </v>
      </c>
      <c r="K346" s="170" t="str">
        <f>IF(ISERROR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=TRUE," ",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)</f>
        <v xml:space="preserve"> </v>
      </c>
      <c r="L346" s="171" t="str">
        <f>IF(ISERROR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=TRUE," ",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)</f>
        <v xml:space="preserve"> </v>
      </c>
      <c r="M346" s="171" t="str">
        <f>IF(ISERROR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=TRUE," ",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)</f>
        <v xml:space="preserve"> </v>
      </c>
      <c r="N346" s="155" t="str">
        <f>IF(ISERROR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=TRUE," ",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)</f>
        <v xml:space="preserve"> </v>
      </c>
      <c r="O346" s="171" t="str">
        <f>IF(ISERROR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=TRUE," ",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)</f>
        <v xml:space="preserve"> </v>
      </c>
      <c r="P346" s="171" t="str">
        <f>IF(ISERROR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=TRUE," ",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)</f>
        <v xml:space="preserve"> </v>
      </c>
      <c r="Q346" s="155" t="str">
        <f>IF(ISERROR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=TRUE," ",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)</f>
        <v xml:space="preserve"> </v>
      </c>
      <c r="R346" s="155" t="str">
        <f>IF(ISERROR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=TRUE," ",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)</f>
        <v xml:space="preserve"> </v>
      </c>
      <c r="S346" s="155" t="str">
        <f>IF(ISERROR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=TRUE," ",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)</f>
        <v xml:space="preserve"> </v>
      </c>
    </row>
    <row r="347" spans="1:19" ht="14.1" customHeight="1" x14ac:dyDescent="0.2">
      <c r="A347" s="180" t="s">
        <v>1195</v>
      </c>
      <c r="B347" s="154" t="e">
        <f>IF($U$16=1,(VLOOKUP(A347,$AC$44:$AH$80,2,FALSE)),IF((IF($X$1=1,'X1'!B306,(IF($X$1=2,'X2'!B306,(IF($X$1=3,'X3'!B306,(IF($X$1=4,'X4'!B306,(IF($X$1=5,'X5'!B306,'X6'!B306))))))))))="","",(IF($X$1=1,'X1'!B306,(IF($X$1=2,'X2'!B306,(IF($X$1=3,'X3'!B306,(IF($X$1=4,'X4'!B306,(IF($X$1=5,'X5'!B306,'X6'!B306))))))))))))</f>
        <v>#N/A</v>
      </c>
      <c r="C347" s="154" t="str">
        <f>IF(ISERROR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=TRUE," ",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)</f>
        <v xml:space="preserve"> </v>
      </c>
      <c r="D347" s="154" t="str">
        <f>IF(ISERROR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=TRUE," ",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)</f>
        <v xml:space="preserve"> </v>
      </c>
      <c r="E347" s="169" t="str">
        <f>IF(ISERROR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=TRUE," ",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)</f>
        <v xml:space="preserve"> </v>
      </c>
      <c r="F347" s="169" t="str">
        <f>IF(ISERROR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=TRUE," ",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)</f>
        <v xml:space="preserve"> </v>
      </c>
      <c r="G347" s="138" t="str">
        <f>IF(ISERROR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=TRUE," ",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)</f>
        <v xml:space="preserve"> </v>
      </c>
      <c r="H347" s="169" t="str">
        <f>IF(ISERROR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=TRUE," ",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)</f>
        <v xml:space="preserve"> </v>
      </c>
      <c r="I347" s="170" t="str">
        <f>IF(ISERROR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=TRUE," ",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)</f>
        <v xml:space="preserve"> </v>
      </c>
      <c r="J347" s="170" t="str">
        <f>IF(ISERROR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=TRUE," ",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)</f>
        <v xml:space="preserve"> </v>
      </c>
      <c r="K347" s="170" t="str">
        <f>IF(ISERROR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=TRUE," ",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)</f>
        <v xml:space="preserve"> </v>
      </c>
      <c r="L347" s="171" t="str">
        <f>IF(ISERROR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=TRUE," ",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)</f>
        <v xml:space="preserve"> </v>
      </c>
      <c r="M347" s="171" t="str">
        <f>IF(ISERROR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=TRUE," ",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)</f>
        <v xml:space="preserve"> </v>
      </c>
      <c r="N347" s="155" t="str">
        <f>IF(ISERROR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=TRUE," ",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)</f>
        <v xml:space="preserve"> </v>
      </c>
      <c r="O347" s="171" t="str">
        <f>IF(ISERROR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=TRUE," ",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)</f>
        <v xml:space="preserve"> </v>
      </c>
      <c r="P347" s="171" t="str">
        <f>IF(ISERROR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=TRUE," ",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)</f>
        <v xml:space="preserve"> </v>
      </c>
      <c r="Q347" s="155" t="str">
        <f>IF(ISERROR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=TRUE," ",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)</f>
        <v xml:space="preserve"> </v>
      </c>
      <c r="R347" s="155" t="str">
        <f>IF(ISERROR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=TRUE," ",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)</f>
        <v xml:space="preserve"> </v>
      </c>
      <c r="S347" s="155" t="str">
        <f>IF(ISERROR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=TRUE," ",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)</f>
        <v xml:space="preserve"> </v>
      </c>
    </row>
    <row r="348" spans="1:19" ht="14.1" customHeight="1" x14ac:dyDescent="0.2">
      <c r="A348" s="180" t="s">
        <v>1195</v>
      </c>
      <c r="B348" s="154" t="e">
        <f>IF($U$16=1,(VLOOKUP(A348,$AC$44:$AH$80,2,FALSE)),IF((IF($X$1=1,'X1'!B307,(IF($X$1=2,'X2'!B307,(IF($X$1=3,'X3'!B307,(IF($X$1=4,'X4'!B307,(IF($X$1=5,'X5'!B307,'X6'!B307))))))))))="","",(IF($X$1=1,'X1'!B307,(IF($X$1=2,'X2'!B307,(IF($X$1=3,'X3'!B307,(IF($X$1=4,'X4'!B307,(IF($X$1=5,'X5'!B307,'X6'!B307))))))))))))</f>
        <v>#N/A</v>
      </c>
      <c r="C348" s="154" t="str">
        <f>IF(ISERROR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=TRUE," ",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)</f>
        <v xml:space="preserve"> </v>
      </c>
      <c r="D348" s="154" t="str">
        <f>IF(ISERROR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=TRUE," ",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)</f>
        <v xml:space="preserve"> </v>
      </c>
      <c r="E348" s="169" t="str">
        <f>IF(ISERROR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=TRUE," ",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)</f>
        <v xml:space="preserve"> </v>
      </c>
      <c r="F348" s="169" t="str">
        <f>IF(ISERROR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=TRUE," ",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)</f>
        <v xml:space="preserve"> </v>
      </c>
      <c r="G348" s="138" t="str">
        <f>IF(ISERROR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=TRUE," ",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)</f>
        <v xml:space="preserve"> </v>
      </c>
      <c r="H348" s="169" t="str">
        <f>IF(ISERROR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=TRUE," ",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)</f>
        <v xml:space="preserve"> </v>
      </c>
      <c r="I348" s="170" t="str">
        <f>IF(ISERROR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=TRUE," ",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)</f>
        <v xml:space="preserve"> </v>
      </c>
      <c r="J348" s="170" t="str">
        <f>IF(ISERROR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=TRUE," ",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)</f>
        <v xml:space="preserve"> </v>
      </c>
      <c r="K348" s="170" t="str">
        <f>IF(ISERROR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=TRUE," ",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)</f>
        <v xml:space="preserve"> </v>
      </c>
      <c r="L348" s="171" t="str">
        <f>IF(ISERROR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=TRUE," ",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)</f>
        <v xml:space="preserve"> </v>
      </c>
      <c r="M348" s="171" t="str">
        <f>IF(ISERROR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=TRUE," ",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)</f>
        <v xml:space="preserve"> </v>
      </c>
      <c r="N348" s="155" t="str">
        <f>IF(ISERROR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=TRUE," ",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)</f>
        <v xml:space="preserve"> </v>
      </c>
      <c r="O348" s="171" t="str">
        <f>IF(ISERROR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=TRUE," ",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)</f>
        <v xml:space="preserve"> </v>
      </c>
      <c r="P348" s="171" t="str">
        <f>IF(ISERROR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=TRUE," ",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)</f>
        <v xml:space="preserve"> </v>
      </c>
      <c r="Q348" s="155" t="str">
        <f>IF(ISERROR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=TRUE," ",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)</f>
        <v xml:space="preserve"> </v>
      </c>
      <c r="R348" s="155" t="str">
        <f>IF(ISERROR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=TRUE," ",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)</f>
        <v xml:space="preserve"> </v>
      </c>
      <c r="S348" s="155" t="str">
        <f>IF(ISERROR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=TRUE," ",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)</f>
        <v xml:space="preserve"> </v>
      </c>
    </row>
    <row r="349" spans="1:19" ht="14.1" customHeight="1" x14ac:dyDescent="0.2">
      <c r="A349" s="180" t="s">
        <v>1195</v>
      </c>
      <c r="B349" s="154" t="e">
        <f>IF($U$16=1,(VLOOKUP(A349,$AC$44:$AH$80,2,FALSE)),IF((IF($X$1=1,'X1'!B308,(IF($X$1=2,'X2'!B308,(IF($X$1=3,'X3'!B308,(IF($X$1=4,'X4'!B308,(IF($X$1=5,'X5'!B308,'X6'!B308))))))))))="","",(IF($X$1=1,'X1'!B308,(IF($X$1=2,'X2'!B308,(IF($X$1=3,'X3'!B308,(IF($X$1=4,'X4'!B308,(IF($X$1=5,'X5'!B308,'X6'!B308))))))))))))</f>
        <v>#N/A</v>
      </c>
      <c r="C349" s="154" t="str">
        <f>IF(ISERROR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=TRUE," ",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)</f>
        <v xml:space="preserve"> </v>
      </c>
      <c r="D349" s="154" t="str">
        <f>IF(ISERROR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=TRUE," ",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)</f>
        <v xml:space="preserve"> </v>
      </c>
      <c r="E349" s="169" t="str">
        <f>IF(ISERROR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=TRUE," ",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)</f>
        <v xml:space="preserve"> </v>
      </c>
      <c r="F349" s="169" t="str">
        <f>IF(ISERROR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=TRUE," ",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)</f>
        <v xml:space="preserve"> </v>
      </c>
      <c r="G349" s="138" t="str">
        <f>IF(ISERROR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=TRUE," ",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)</f>
        <v xml:space="preserve"> </v>
      </c>
      <c r="H349" s="169" t="str">
        <f>IF(ISERROR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=TRUE," ",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)</f>
        <v xml:space="preserve"> </v>
      </c>
      <c r="I349" s="170" t="str">
        <f>IF(ISERROR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=TRUE," ",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)</f>
        <v xml:space="preserve"> </v>
      </c>
      <c r="J349" s="170" t="str">
        <f>IF(ISERROR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=TRUE," ",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)</f>
        <v xml:space="preserve"> </v>
      </c>
      <c r="K349" s="170" t="str">
        <f>IF(ISERROR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=TRUE," ",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)</f>
        <v xml:space="preserve"> </v>
      </c>
      <c r="L349" s="171" t="str">
        <f>IF(ISERROR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=TRUE," ",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)</f>
        <v xml:space="preserve"> </v>
      </c>
      <c r="M349" s="171" t="str">
        <f>IF(ISERROR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=TRUE," ",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)</f>
        <v xml:space="preserve"> </v>
      </c>
      <c r="N349" s="155" t="str">
        <f>IF(ISERROR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=TRUE," ",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)</f>
        <v xml:space="preserve"> </v>
      </c>
      <c r="O349" s="171" t="str">
        <f>IF(ISERROR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=TRUE," ",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)</f>
        <v xml:space="preserve"> </v>
      </c>
      <c r="P349" s="171" t="str">
        <f>IF(ISERROR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=TRUE," ",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)</f>
        <v xml:space="preserve"> </v>
      </c>
      <c r="Q349" s="155" t="str">
        <f>IF(ISERROR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=TRUE," ",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)</f>
        <v xml:space="preserve"> </v>
      </c>
      <c r="R349" s="155" t="str">
        <f>IF(ISERROR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=TRUE," ",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)</f>
        <v xml:space="preserve"> </v>
      </c>
      <c r="S349" s="155" t="str">
        <f>IF(ISERROR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=TRUE," ",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)</f>
        <v xml:space="preserve"> </v>
      </c>
    </row>
    <row r="350" spans="1:19" ht="14.1" customHeight="1" x14ac:dyDescent="0.2">
      <c r="A350" s="180" t="s">
        <v>1195</v>
      </c>
      <c r="B350" s="154" t="e">
        <f>IF($U$16=1,(VLOOKUP(A350,$AC$44:$AH$80,2,FALSE)),IF((IF($X$1=1,'X1'!B309,(IF($X$1=2,'X2'!B309,(IF($X$1=3,'X3'!B309,(IF($X$1=4,'X4'!B309,(IF($X$1=5,'X5'!B309,'X6'!B309))))))))))="","",(IF($X$1=1,'X1'!B309,(IF($X$1=2,'X2'!B309,(IF($X$1=3,'X3'!B309,(IF($X$1=4,'X4'!B309,(IF($X$1=5,'X5'!B309,'X6'!B309))))))))))))</f>
        <v>#N/A</v>
      </c>
      <c r="C350" s="154" t="str">
        <f>IF(ISERROR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=TRUE," ",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)</f>
        <v xml:space="preserve"> </v>
      </c>
      <c r="D350" s="154" t="str">
        <f>IF(ISERROR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=TRUE," ",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)</f>
        <v xml:space="preserve"> </v>
      </c>
      <c r="E350" s="169" t="str">
        <f>IF(ISERROR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=TRUE," ",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)</f>
        <v xml:space="preserve"> </v>
      </c>
      <c r="F350" s="169" t="str">
        <f>IF(ISERROR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=TRUE," ",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)</f>
        <v xml:space="preserve"> </v>
      </c>
      <c r="G350" s="138" t="str">
        <f>IF(ISERROR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=TRUE," ",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)</f>
        <v xml:space="preserve"> </v>
      </c>
      <c r="H350" s="169" t="str">
        <f>IF(ISERROR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=TRUE," ",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)</f>
        <v xml:space="preserve"> </v>
      </c>
      <c r="I350" s="170" t="str">
        <f>IF(ISERROR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=TRUE," ",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)</f>
        <v xml:space="preserve"> </v>
      </c>
      <c r="J350" s="170" t="str">
        <f>IF(ISERROR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=TRUE," ",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)</f>
        <v xml:space="preserve"> </v>
      </c>
      <c r="K350" s="170" t="str">
        <f>IF(ISERROR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=TRUE," ",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)</f>
        <v xml:space="preserve"> </v>
      </c>
      <c r="L350" s="171" t="str">
        <f>IF(ISERROR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=TRUE," ",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)</f>
        <v xml:space="preserve"> </v>
      </c>
      <c r="M350" s="171" t="str">
        <f>IF(ISERROR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=TRUE," ",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)</f>
        <v xml:space="preserve"> </v>
      </c>
      <c r="N350" s="155" t="str">
        <f>IF(ISERROR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=TRUE," ",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)</f>
        <v xml:space="preserve"> </v>
      </c>
      <c r="O350" s="171" t="str">
        <f>IF(ISERROR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=TRUE," ",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)</f>
        <v xml:space="preserve"> </v>
      </c>
      <c r="P350" s="171" t="str">
        <f>IF(ISERROR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=TRUE," ",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)</f>
        <v xml:space="preserve"> </v>
      </c>
      <c r="Q350" s="155" t="str">
        <f>IF(ISERROR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=TRUE," ",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)</f>
        <v xml:space="preserve"> </v>
      </c>
      <c r="R350" s="155" t="str">
        <f>IF(ISERROR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=TRUE," ",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)</f>
        <v xml:space="preserve"> </v>
      </c>
      <c r="S350" s="155" t="str">
        <f>IF(ISERROR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=TRUE," ",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)</f>
        <v xml:space="preserve"> </v>
      </c>
    </row>
    <row r="351" spans="1:19" ht="14.1" customHeight="1" x14ac:dyDescent="0.2">
      <c r="A351" s="180" t="s">
        <v>1195</v>
      </c>
      <c r="B351" s="154" t="e">
        <f>IF($U$16=1,(VLOOKUP(A351,$AC$44:$AH$80,2,FALSE)),IF((IF($X$1=1,'X1'!B310,(IF($X$1=2,'X2'!B310,(IF($X$1=3,'X3'!B310,(IF($X$1=4,'X4'!B310,(IF($X$1=5,'X5'!B310,'X6'!B310))))))))))="","",(IF($X$1=1,'X1'!B310,(IF($X$1=2,'X2'!B310,(IF($X$1=3,'X3'!B310,(IF($X$1=4,'X4'!B310,(IF($X$1=5,'X5'!B310,'X6'!B310))))))))))))</f>
        <v>#N/A</v>
      </c>
      <c r="C351" s="154" t="str">
        <f>IF(ISERROR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=TRUE," ",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)</f>
        <v xml:space="preserve"> </v>
      </c>
      <c r="D351" s="154" t="str">
        <f>IF(ISERROR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=TRUE," ",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)</f>
        <v xml:space="preserve"> </v>
      </c>
      <c r="E351" s="169" t="str">
        <f>IF(ISERROR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=TRUE," ",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)</f>
        <v xml:space="preserve"> </v>
      </c>
      <c r="F351" s="169" t="str">
        <f>IF(ISERROR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=TRUE," ",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)</f>
        <v xml:space="preserve"> </v>
      </c>
      <c r="G351" s="138" t="str">
        <f>IF(ISERROR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=TRUE," ",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)</f>
        <v xml:space="preserve"> </v>
      </c>
      <c r="H351" s="169" t="str">
        <f>IF(ISERROR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=TRUE," ",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)</f>
        <v xml:space="preserve"> </v>
      </c>
      <c r="I351" s="170" t="str">
        <f>IF(ISERROR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=TRUE," ",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)</f>
        <v xml:space="preserve"> </v>
      </c>
      <c r="J351" s="170" t="str">
        <f>IF(ISERROR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=TRUE," ",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)</f>
        <v xml:space="preserve"> </v>
      </c>
      <c r="K351" s="170" t="str">
        <f>IF(ISERROR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=TRUE," ",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)</f>
        <v xml:space="preserve"> </v>
      </c>
      <c r="L351" s="171" t="str">
        <f>IF(ISERROR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=TRUE," ",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)</f>
        <v xml:space="preserve"> </v>
      </c>
      <c r="M351" s="171" t="str">
        <f>IF(ISERROR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=TRUE," ",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)</f>
        <v xml:space="preserve"> </v>
      </c>
      <c r="N351" s="155" t="str">
        <f>IF(ISERROR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=TRUE," ",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)</f>
        <v xml:space="preserve"> </v>
      </c>
      <c r="O351" s="171" t="str">
        <f>IF(ISERROR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=TRUE," ",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)</f>
        <v xml:space="preserve"> </v>
      </c>
      <c r="P351" s="171" t="str">
        <f>IF(ISERROR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=TRUE," ",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)</f>
        <v xml:space="preserve"> </v>
      </c>
      <c r="Q351" s="155" t="str">
        <f>IF(ISERROR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=TRUE," ",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)</f>
        <v xml:space="preserve"> </v>
      </c>
      <c r="R351" s="155" t="str">
        <f>IF(ISERROR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=TRUE," ",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)</f>
        <v xml:space="preserve"> </v>
      </c>
      <c r="S351" s="155" t="str">
        <f>IF(ISERROR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=TRUE," ",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)</f>
        <v xml:space="preserve"> </v>
      </c>
    </row>
    <row r="352" spans="1:19" ht="14.1" customHeight="1" x14ac:dyDescent="0.2">
      <c r="A352" s="180" t="s">
        <v>1195</v>
      </c>
      <c r="B352" s="154" t="e">
        <f>IF($U$16=1,(VLOOKUP(A352,$AC$44:$AH$80,2,FALSE)),IF((IF($X$1=1,'X1'!B311,(IF($X$1=2,'X2'!B311,(IF($X$1=3,'X3'!B311,(IF($X$1=4,'X4'!B311,(IF($X$1=5,'X5'!B311,'X6'!B311))))))))))="","",(IF($X$1=1,'X1'!B311,(IF($X$1=2,'X2'!B311,(IF($X$1=3,'X3'!B311,(IF($X$1=4,'X4'!B311,(IF($X$1=5,'X5'!B311,'X6'!B311))))))))))))</f>
        <v>#N/A</v>
      </c>
      <c r="C352" s="154" t="str">
        <f>IF(ISERROR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=TRUE," ",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)</f>
        <v xml:space="preserve"> </v>
      </c>
      <c r="D352" s="154" t="str">
        <f>IF(ISERROR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=TRUE," ",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)</f>
        <v xml:space="preserve"> </v>
      </c>
      <c r="E352" s="169" t="str">
        <f>IF(ISERROR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=TRUE," ",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)</f>
        <v xml:space="preserve"> </v>
      </c>
      <c r="F352" s="169" t="str">
        <f>IF(ISERROR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=TRUE," ",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)</f>
        <v xml:space="preserve"> </v>
      </c>
      <c r="G352" s="138" t="str">
        <f>IF(ISERROR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=TRUE," ",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)</f>
        <v xml:space="preserve"> </v>
      </c>
      <c r="H352" s="169" t="str">
        <f>IF(ISERROR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=TRUE," ",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)</f>
        <v xml:space="preserve"> </v>
      </c>
      <c r="I352" s="170" t="str">
        <f>IF(ISERROR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=TRUE," ",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)</f>
        <v xml:space="preserve"> </v>
      </c>
      <c r="J352" s="170" t="str">
        <f>IF(ISERROR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=TRUE," ",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)</f>
        <v xml:space="preserve"> </v>
      </c>
      <c r="K352" s="170" t="str">
        <f>IF(ISERROR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=TRUE," ",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)</f>
        <v xml:space="preserve"> </v>
      </c>
      <c r="L352" s="171" t="str">
        <f>IF(ISERROR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=TRUE," ",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)</f>
        <v xml:space="preserve"> </v>
      </c>
      <c r="M352" s="171" t="str">
        <f>IF(ISERROR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=TRUE," ",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)</f>
        <v xml:space="preserve"> </v>
      </c>
      <c r="N352" s="155" t="str">
        <f>IF(ISERROR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=TRUE," ",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)</f>
        <v xml:space="preserve"> </v>
      </c>
      <c r="O352" s="171" t="str">
        <f>IF(ISERROR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=TRUE," ",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)</f>
        <v xml:space="preserve"> </v>
      </c>
      <c r="P352" s="171" t="str">
        <f>IF(ISERROR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=TRUE," ",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)</f>
        <v xml:space="preserve"> </v>
      </c>
      <c r="Q352" s="155" t="str">
        <f>IF(ISERROR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=TRUE," ",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)</f>
        <v xml:space="preserve"> </v>
      </c>
      <c r="R352" s="155" t="str">
        <f>IF(ISERROR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=TRUE," ",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)</f>
        <v xml:space="preserve"> </v>
      </c>
      <c r="S352" s="155" t="str">
        <f>IF(ISERROR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=TRUE," ",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)</f>
        <v xml:space="preserve"> </v>
      </c>
    </row>
    <row r="353" spans="1:19" ht="14.1" customHeight="1" x14ac:dyDescent="0.2">
      <c r="A353" s="180" t="s">
        <v>1195</v>
      </c>
      <c r="B353" s="154" t="e">
        <f>IF($U$16=1,(VLOOKUP(A353,$AC$44:$AH$80,2,FALSE)),IF((IF($X$1=1,'X1'!B312,(IF($X$1=2,'X2'!B312,(IF($X$1=3,'X3'!B312,(IF($X$1=4,'X4'!B312,(IF($X$1=5,'X5'!B312,'X6'!B312))))))))))="","",(IF($X$1=1,'X1'!B312,(IF($X$1=2,'X2'!B312,(IF($X$1=3,'X3'!B312,(IF($X$1=4,'X4'!B312,(IF($X$1=5,'X5'!B312,'X6'!B312))))))))))))</f>
        <v>#N/A</v>
      </c>
      <c r="C353" s="154" t="str">
        <f>IF(ISERROR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=TRUE," ",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)</f>
        <v xml:space="preserve"> </v>
      </c>
      <c r="D353" s="154" t="str">
        <f>IF(ISERROR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=TRUE," ",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)</f>
        <v xml:space="preserve"> </v>
      </c>
      <c r="E353" s="169" t="str">
        <f>IF(ISERROR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=TRUE," ",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)</f>
        <v xml:space="preserve"> </v>
      </c>
      <c r="F353" s="169" t="str">
        <f>IF(ISERROR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=TRUE," ",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)</f>
        <v xml:space="preserve"> </v>
      </c>
      <c r="G353" s="138" t="str">
        <f>IF(ISERROR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=TRUE," ",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)</f>
        <v xml:space="preserve"> </v>
      </c>
      <c r="H353" s="169" t="str">
        <f>IF(ISERROR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=TRUE," ",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)</f>
        <v xml:space="preserve"> </v>
      </c>
      <c r="I353" s="170" t="str">
        <f>IF(ISERROR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=TRUE," ",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)</f>
        <v xml:space="preserve"> </v>
      </c>
      <c r="J353" s="170" t="str">
        <f>IF(ISERROR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=TRUE," ",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)</f>
        <v xml:space="preserve"> </v>
      </c>
      <c r="K353" s="170" t="str">
        <f>IF(ISERROR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=TRUE," ",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)</f>
        <v xml:space="preserve"> </v>
      </c>
      <c r="L353" s="171" t="str">
        <f>IF(ISERROR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=TRUE," ",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)</f>
        <v xml:space="preserve"> </v>
      </c>
      <c r="M353" s="171" t="str">
        <f>IF(ISERROR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=TRUE," ",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)</f>
        <v xml:space="preserve"> </v>
      </c>
      <c r="N353" s="155" t="str">
        <f>IF(ISERROR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=TRUE," ",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)</f>
        <v xml:space="preserve"> </v>
      </c>
      <c r="O353" s="171" t="str">
        <f>IF(ISERROR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=TRUE," ",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)</f>
        <v xml:space="preserve"> </v>
      </c>
      <c r="P353" s="171" t="str">
        <f>IF(ISERROR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=TRUE," ",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)</f>
        <v xml:space="preserve"> </v>
      </c>
      <c r="Q353" s="155" t="str">
        <f>IF(ISERROR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=TRUE," ",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)</f>
        <v xml:space="preserve"> </v>
      </c>
      <c r="R353" s="155" t="str">
        <f>IF(ISERROR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=TRUE," ",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)</f>
        <v xml:space="preserve"> </v>
      </c>
      <c r="S353" s="155" t="str">
        <f>IF(ISERROR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=TRUE," ",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)</f>
        <v xml:space="preserve"> </v>
      </c>
    </row>
    <row r="354" spans="1:19" ht="14.1" customHeight="1" x14ac:dyDescent="0.2">
      <c r="A354" s="180" t="s">
        <v>1195</v>
      </c>
      <c r="B354" s="154" t="e">
        <f>IF($U$16=1,(VLOOKUP(A354,$AC$44:$AH$80,2,FALSE)),IF((IF($X$1=1,'X1'!B313,(IF($X$1=2,'X2'!B313,(IF($X$1=3,'X3'!B313,(IF($X$1=4,'X4'!B313,(IF($X$1=5,'X5'!B313,'X6'!B313))))))))))="","",(IF($X$1=1,'X1'!B313,(IF($X$1=2,'X2'!B313,(IF($X$1=3,'X3'!B313,(IF($X$1=4,'X4'!B313,(IF($X$1=5,'X5'!B313,'X6'!B313))))))))))))</f>
        <v>#N/A</v>
      </c>
      <c r="C354" s="154" t="str">
        <f>IF(ISERROR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=TRUE," ",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)</f>
        <v xml:space="preserve"> </v>
      </c>
      <c r="D354" s="154" t="str">
        <f>IF(ISERROR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=TRUE," ",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)</f>
        <v xml:space="preserve"> </v>
      </c>
      <c r="E354" s="169" t="str">
        <f>IF(ISERROR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=TRUE," ",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)</f>
        <v xml:space="preserve"> </v>
      </c>
      <c r="F354" s="169" t="str">
        <f>IF(ISERROR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=TRUE," ",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)</f>
        <v xml:space="preserve"> </v>
      </c>
      <c r="G354" s="138" t="str">
        <f>IF(ISERROR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=TRUE," ",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)</f>
        <v xml:space="preserve"> </v>
      </c>
      <c r="H354" s="169" t="str">
        <f>IF(ISERROR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=TRUE," ",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)</f>
        <v xml:space="preserve"> </v>
      </c>
      <c r="I354" s="170" t="str">
        <f>IF(ISERROR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=TRUE," ",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)</f>
        <v xml:space="preserve"> </v>
      </c>
      <c r="J354" s="170" t="str">
        <f>IF(ISERROR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=TRUE," ",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)</f>
        <v xml:space="preserve"> </v>
      </c>
      <c r="K354" s="170" t="str">
        <f>IF(ISERROR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=TRUE," ",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)</f>
        <v xml:space="preserve"> </v>
      </c>
      <c r="L354" s="171" t="str">
        <f>IF(ISERROR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=TRUE," ",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)</f>
        <v xml:space="preserve"> </v>
      </c>
      <c r="M354" s="171" t="str">
        <f>IF(ISERROR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=TRUE," ",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)</f>
        <v xml:space="preserve"> </v>
      </c>
      <c r="N354" s="155" t="str">
        <f>IF(ISERROR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=TRUE," ",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)</f>
        <v xml:space="preserve"> </v>
      </c>
      <c r="O354" s="171" t="str">
        <f>IF(ISERROR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=TRUE," ",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)</f>
        <v xml:space="preserve"> </v>
      </c>
      <c r="P354" s="171" t="str">
        <f>IF(ISERROR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=TRUE," ",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)</f>
        <v xml:space="preserve"> </v>
      </c>
      <c r="Q354" s="155" t="str">
        <f>IF(ISERROR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=TRUE," ",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)</f>
        <v xml:space="preserve"> </v>
      </c>
      <c r="R354" s="155" t="str">
        <f>IF(ISERROR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=TRUE," ",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)</f>
        <v xml:space="preserve"> </v>
      </c>
      <c r="S354" s="155" t="str">
        <f>IF(ISERROR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=TRUE," ",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)</f>
        <v xml:space="preserve"> </v>
      </c>
    </row>
    <row r="355" spans="1:19" ht="14.1" customHeight="1" x14ac:dyDescent="0.2">
      <c r="A355" s="180" t="s">
        <v>1195</v>
      </c>
      <c r="B355" s="154" t="e">
        <f>IF($U$16=1,(VLOOKUP(A355,$AC$44:$AH$80,2,FALSE)),IF((IF($X$1=1,'X1'!B314,(IF($X$1=2,'X2'!B314,(IF($X$1=3,'X3'!B314,(IF($X$1=4,'X4'!B314,(IF($X$1=5,'X5'!B314,'X6'!B314))))))))))="","",(IF($X$1=1,'X1'!B314,(IF($X$1=2,'X2'!B314,(IF($X$1=3,'X3'!B314,(IF($X$1=4,'X4'!B314,(IF($X$1=5,'X5'!B314,'X6'!B314))))))))))))</f>
        <v>#N/A</v>
      </c>
      <c r="C355" s="154" t="str">
        <f>IF(ISERROR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=TRUE," ",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)</f>
        <v xml:space="preserve"> </v>
      </c>
      <c r="D355" s="154" t="str">
        <f>IF(ISERROR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=TRUE," ",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)</f>
        <v xml:space="preserve"> </v>
      </c>
      <c r="E355" s="169" t="str">
        <f>IF(ISERROR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=TRUE," ",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)</f>
        <v xml:space="preserve"> </v>
      </c>
      <c r="F355" s="169" t="str">
        <f>IF(ISERROR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=TRUE," ",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)</f>
        <v xml:space="preserve"> </v>
      </c>
      <c r="G355" s="138" t="str">
        <f>IF(ISERROR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=TRUE," ",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)</f>
        <v xml:space="preserve"> </v>
      </c>
      <c r="H355" s="169" t="str">
        <f>IF(ISERROR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=TRUE," ",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)</f>
        <v xml:space="preserve"> </v>
      </c>
      <c r="I355" s="170" t="str">
        <f>IF(ISERROR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=TRUE," ",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)</f>
        <v xml:space="preserve"> </v>
      </c>
      <c r="J355" s="170" t="str">
        <f>IF(ISERROR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=TRUE," ",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)</f>
        <v xml:space="preserve"> </v>
      </c>
      <c r="K355" s="170" t="str">
        <f>IF(ISERROR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=TRUE," ",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)</f>
        <v xml:space="preserve"> </v>
      </c>
      <c r="L355" s="171" t="str">
        <f>IF(ISERROR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=TRUE," ",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)</f>
        <v xml:space="preserve"> </v>
      </c>
      <c r="M355" s="171" t="str">
        <f>IF(ISERROR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=TRUE," ",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)</f>
        <v xml:space="preserve"> </v>
      </c>
      <c r="N355" s="155" t="str">
        <f>IF(ISERROR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=TRUE," ",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)</f>
        <v xml:space="preserve"> </v>
      </c>
      <c r="O355" s="171" t="str">
        <f>IF(ISERROR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=TRUE," ",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)</f>
        <v xml:space="preserve"> </v>
      </c>
      <c r="P355" s="171" t="str">
        <f>IF(ISERROR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=TRUE," ",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)</f>
        <v xml:space="preserve"> </v>
      </c>
      <c r="Q355" s="155" t="str">
        <f>IF(ISERROR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=TRUE," ",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)</f>
        <v xml:space="preserve"> </v>
      </c>
      <c r="R355" s="155" t="str">
        <f>IF(ISERROR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=TRUE," ",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)</f>
        <v xml:space="preserve"> </v>
      </c>
      <c r="S355" s="155" t="str">
        <f>IF(ISERROR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=TRUE," ",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)</f>
        <v xml:space="preserve"> </v>
      </c>
    </row>
    <row r="356" spans="1:19" ht="14.1" customHeight="1" x14ac:dyDescent="0.2">
      <c r="A356" s="180" t="s">
        <v>1195</v>
      </c>
      <c r="B356" s="154" t="e">
        <f>IF($U$16=1,(VLOOKUP(A356,$AC$44:$AH$80,2,FALSE)),IF((IF($X$1=1,'X1'!B315,(IF($X$1=2,'X2'!B315,(IF($X$1=3,'X3'!B315,(IF($X$1=4,'X4'!B315,(IF($X$1=5,'X5'!B315,'X6'!B315))))))))))="","",(IF($X$1=1,'X1'!B315,(IF($X$1=2,'X2'!B315,(IF($X$1=3,'X3'!B315,(IF($X$1=4,'X4'!B315,(IF($X$1=5,'X5'!B315,'X6'!B315))))))))))))</f>
        <v>#N/A</v>
      </c>
      <c r="C356" s="154" t="str">
        <f>IF(ISERROR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=TRUE," ",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)</f>
        <v xml:space="preserve"> </v>
      </c>
      <c r="D356" s="154" t="str">
        <f>IF(ISERROR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=TRUE," ",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)</f>
        <v xml:space="preserve"> </v>
      </c>
      <c r="E356" s="169" t="str">
        <f>IF(ISERROR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=TRUE," ",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)</f>
        <v xml:space="preserve"> </v>
      </c>
      <c r="F356" s="169" t="str">
        <f>IF(ISERROR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=TRUE," ",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)</f>
        <v xml:space="preserve"> </v>
      </c>
      <c r="G356" s="138" t="str">
        <f>IF(ISERROR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=TRUE," ",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)</f>
        <v xml:space="preserve"> </v>
      </c>
      <c r="H356" s="169" t="str">
        <f>IF(ISERROR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=TRUE," ",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)</f>
        <v xml:space="preserve"> </v>
      </c>
      <c r="I356" s="170" t="str">
        <f>IF(ISERROR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=TRUE," ",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)</f>
        <v xml:space="preserve"> </v>
      </c>
      <c r="J356" s="170" t="str">
        <f>IF(ISERROR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=TRUE," ",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)</f>
        <v xml:space="preserve"> </v>
      </c>
      <c r="K356" s="170" t="str">
        <f>IF(ISERROR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=TRUE," ",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)</f>
        <v xml:space="preserve"> </v>
      </c>
      <c r="L356" s="171" t="str">
        <f>IF(ISERROR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=TRUE," ",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)</f>
        <v xml:space="preserve"> </v>
      </c>
      <c r="M356" s="171" t="str">
        <f>IF(ISERROR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=TRUE," ",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)</f>
        <v xml:space="preserve"> </v>
      </c>
      <c r="N356" s="155" t="str">
        <f>IF(ISERROR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=TRUE," ",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)</f>
        <v xml:space="preserve"> </v>
      </c>
      <c r="O356" s="171" t="str">
        <f>IF(ISERROR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=TRUE," ",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)</f>
        <v xml:space="preserve"> </v>
      </c>
      <c r="P356" s="171" t="str">
        <f>IF(ISERROR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=TRUE," ",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)</f>
        <v xml:space="preserve"> </v>
      </c>
      <c r="Q356" s="155" t="str">
        <f>IF(ISERROR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=TRUE," ",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)</f>
        <v xml:space="preserve"> </v>
      </c>
      <c r="R356" s="155" t="str">
        <f>IF(ISERROR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=TRUE," ",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)</f>
        <v xml:space="preserve"> </v>
      </c>
      <c r="S356" s="155" t="str">
        <f>IF(ISERROR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=TRUE," ",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)</f>
        <v xml:space="preserve"> </v>
      </c>
    </row>
    <row r="357" spans="1:19" ht="14.1" customHeight="1" x14ac:dyDescent="0.2">
      <c r="A357" s="180" t="s">
        <v>1195</v>
      </c>
      <c r="B357" s="154" t="e">
        <f>IF($U$16=1,(VLOOKUP(A357,$AC$44:$AH$80,2,FALSE)),IF((IF($X$1=1,'X1'!B316,(IF($X$1=2,'X2'!B316,(IF($X$1=3,'X3'!B316,(IF($X$1=4,'X4'!B316,(IF($X$1=5,'X5'!B316,'X6'!B316))))))))))="","",(IF($X$1=1,'X1'!B316,(IF($X$1=2,'X2'!B316,(IF($X$1=3,'X3'!B316,(IF($X$1=4,'X4'!B316,(IF($X$1=5,'X5'!B316,'X6'!B316))))))))))))</f>
        <v>#N/A</v>
      </c>
      <c r="C357" s="154" t="str">
        <f>IF(ISERROR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=TRUE," ",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)</f>
        <v xml:space="preserve"> </v>
      </c>
      <c r="D357" s="154" t="str">
        <f>IF(ISERROR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=TRUE," ",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)</f>
        <v xml:space="preserve"> </v>
      </c>
      <c r="E357" s="169" t="str">
        <f>IF(ISERROR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=TRUE," ",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)</f>
        <v xml:space="preserve"> </v>
      </c>
      <c r="F357" s="169" t="str">
        <f>IF(ISERROR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=TRUE," ",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)</f>
        <v xml:space="preserve"> </v>
      </c>
      <c r="G357" s="138" t="str">
        <f>IF(ISERROR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=TRUE," ",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)</f>
        <v xml:space="preserve"> </v>
      </c>
      <c r="H357" s="169" t="str">
        <f>IF(ISERROR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=TRUE," ",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)</f>
        <v xml:space="preserve"> </v>
      </c>
      <c r="I357" s="170" t="str">
        <f>IF(ISERROR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=TRUE," ",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)</f>
        <v xml:space="preserve"> </v>
      </c>
      <c r="J357" s="170" t="str">
        <f>IF(ISERROR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=TRUE," ",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)</f>
        <v xml:space="preserve"> </v>
      </c>
      <c r="K357" s="170" t="str">
        <f>IF(ISERROR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=TRUE," ",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)</f>
        <v xml:space="preserve"> </v>
      </c>
      <c r="L357" s="171" t="str">
        <f>IF(ISERROR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=TRUE," ",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)</f>
        <v xml:space="preserve"> </v>
      </c>
      <c r="M357" s="171" t="str">
        <f>IF(ISERROR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=TRUE," ",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)</f>
        <v xml:space="preserve"> </v>
      </c>
      <c r="N357" s="155" t="str">
        <f>IF(ISERROR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=TRUE," ",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)</f>
        <v xml:space="preserve"> </v>
      </c>
      <c r="O357" s="171" t="str">
        <f>IF(ISERROR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=TRUE," ",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)</f>
        <v xml:space="preserve"> </v>
      </c>
      <c r="P357" s="171" t="str">
        <f>IF(ISERROR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=TRUE," ",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)</f>
        <v xml:space="preserve"> </v>
      </c>
      <c r="Q357" s="155" t="str">
        <f>IF(ISERROR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=TRUE," ",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)</f>
        <v xml:space="preserve"> </v>
      </c>
      <c r="R357" s="155" t="str">
        <f>IF(ISERROR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=TRUE," ",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)</f>
        <v xml:space="preserve"> </v>
      </c>
      <c r="S357" s="155" t="str">
        <f>IF(ISERROR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=TRUE," ",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)</f>
        <v xml:space="preserve"> </v>
      </c>
    </row>
    <row r="358" spans="1:19" ht="14.1" customHeight="1" x14ac:dyDescent="0.2">
      <c r="A358" s="180" t="s">
        <v>1195</v>
      </c>
      <c r="B358" s="154" t="e">
        <f>IF($U$16=1,(VLOOKUP(A358,$AC$44:$AH$80,2,FALSE)),IF((IF($X$1=1,'X1'!B317,(IF($X$1=2,'X2'!B317,(IF($X$1=3,'X3'!B317,(IF($X$1=4,'X4'!B317,(IF($X$1=5,'X5'!B317,'X6'!B317))))))))))="","",(IF($X$1=1,'X1'!B317,(IF($X$1=2,'X2'!B317,(IF($X$1=3,'X3'!B317,(IF($X$1=4,'X4'!B317,(IF($X$1=5,'X5'!B317,'X6'!B317))))))))))))</f>
        <v>#N/A</v>
      </c>
      <c r="C358" s="154" t="str">
        <f>IF(ISERROR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=TRUE," ",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)</f>
        <v xml:space="preserve"> </v>
      </c>
      <c r="D358" s="154" t="str">
        <f>IF(ISERROR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=TRUE," ",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)</f>
        <v xml:space="preserve"> </v>
      </c>
      <c r="E358" s="169" t="str">
        <f>IF(ISERROR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=TRUE," ",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)</f>
        <v xml:space="preserve"> </v>
      </c>
      <c r="F358" s="169" t="str">
        <f>IF(ISERROR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=TRUE," ",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)</f>
        <v xml:space="preserve"> </v>
      </c>
      <c r="G358" s="138" t="str">
        <f>IF(ISERROR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=TRUE," ",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)</f>
        <v xml:space="preserve"> </v>
      </c>
      <c r="H358" s="169" t="str">
        <f>IF(ISERROR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=TRUE," ",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)</f>
        <v xml:space="preserve"> </v>
      </c>
      <c r="I358" s="170" t="str">
        <f>IF(ISERROR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=TRUE," ",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)</f>
        <v xml:space="preserve"> </v>
      </c>
      <c r="J358" s="170" t="str">
        <f>IF(ISERROR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=TRUE," ",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)</f>
        <v xml:space="preserve"> </v>
      </c>
      <c r="K358" s="170" t="str">
        <f>IF(ISERROR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=TRUE," ",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)</f>
        <v xml:space="preserve"> </v>
      </c>
      <c r="L358" s="171" t="str">
        <f>IF(ISERROR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=TRUE," ",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)</f>
        <v xml:space="preserve"> </v>
      </c>
      <c r="M358" s="171" t="str">
        <f>IF(ISERROR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=TRUE," ",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)</f>
        <v xml:space="preserve"> </v>
      </c>
      <c r="N358" s="155" t="str">
        <f>IF(ISERROR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=TRUE," ",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)</f>
        <v xml:space="preserve"> </v>
      </c>
      <c r="O358" s="171" t="str">
        <f>IF(ISERROR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=TRUE," ",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)</f>
        <v xml:space="preserve"> </v>
      </c>
      <c r="P358" s="171" t="str">
        <f>IF(ISERROR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=TRUE," ",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)</f>
        <v xml:space="preserve"> </v>
      </c>
      <c r="Q358" s="155" t="str">
        <f>IF(ISERROR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=TRUE," ",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)</f>
        <v xml:space="preserve"> </v>
      </c>
      <c r="R358" s="155" t="str">
        <f>IF(ISERROR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=TRUE," ",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)</f>
        <v xml:space="preserve"> </v>
      </c>
      <c r="S358" s="155" t="str">
        <f>IF(ISERROR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=TRUE," ",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)</f>
        <v xml:space="preserve"> </v>
      </c>
    </row>
    <row r="359" spans="1:19" ht="14.1" customHeight="1" x14ac:dyDescent="0.2">
      <c r="A359" s="180" t="s">
        <v>1195</v>
      </c>
      <c r="B359" s="154" t="e">
        <f>IF($U$16=1,(VLOOKUP(A359,$AC$44:$AH$80,2,FALSE)),IF((IF($X$1=1,'X1'!B318,(IF($X$1=2,'X2'!B318,(IF($X$1=3,'X3'!B318,(IF($X$1=4,'X4'!B318,(IF($X$1=5,'X5'!B318,'X6'!B318))))))))))="","",(IF($X$1=1,'X1'!B318,(IF($X$1=2,'X2'!B318,(IF($X$1=3,'X3'!B318,(IF($X$1=4,'X4'!B318,(IF($X$1=5,'X5'!B318,'X6'!B318))))))))))))</f>
        <v>#N/A</v>
      </c>
      <c r="C359" s="154" t="str">
        <f>IF(ISERROR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=TRUE," ",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)</f>
        <v xml:space="preserve"> </v>
      </c>
      <c r="D359" s="154" t="str">
        <f>IF(ISERROR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=TRUE," ",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)</f>
        <v xml:space="preserve"> </v>
      </c>
      <c r="E359" s="169" t="str">
        <f>IF(ISERROR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=TRUE," ",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)</f>
        <v xml:space="preserve"> </v>
      </c>
      <c r="F359" s="169" t="str">
        <f>IF(ISERROR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=TRUE," ",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)</f>
        <v xml:space="preserve"> </v>
      </c>
      <c r="G359" s="138" t="str">
        <f>IF(ISERROR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=TRUE," ",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)</f>
        <v xml:space="preserve"> </v>
      </c>
      <c r="H359" s="169" t="str">
        <f>IF(ISERROR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=TRUE," ",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)</f>
        <v xml:space="preserve"> </v>
      </c>
      <c r="I359" s="170" t="str">
        <f>IF(ISERROR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=TRUE," ",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)</f>
        <v xml:space="preserve"> </v>
      </c>
      <c r="J359" s="170" t="str">
        <f>IF(ISERROR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=TRUE," ",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)</f>
        <v xml:space="preserve"> </v>
      </c>
      <c r="K359" s="170" t="str">
        <f>IF(ISERROR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=TRUE," ",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)</f>
        <v xml:space="preserve"> </v>
      </c>
      <c r="L359" s="171" t="str">
        <f>IF(ISERROR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=TRUE," ",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)</f>
        <v xml:space="preserve"> </v>
      </c>
      <c r="M359" s="171" t="str">
        <f>IF(ISERROR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=TRUE," ",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)</f>
        <v xml:space="preserve"> </v>
      </c>
      <c r="N359" s="155" t="str">
        <f>IF(ISERROR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=TRUE," ",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)</f>
        <v xml:space="preserve"> </v>
      </c>
      <c r="O359" s="171" t="str">
        <f>IF(ISERROR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=TRUE," ",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)</f>
        <v xml:space="preserve"> </v>
      </c>
      <c r="P359" s="171" t="str">
        <f>IF(ISERROR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=TRUE," ",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)</f>
        <v xml:space="preserve"> </v>
      </c>
      <c r="Q359" s="155" t="str">
        <f>IF(ISERROR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=TRUE," ",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)</f>
        <v xml:space="preserve"> </v>
      </c>
      <c r="R359" s="155" t="str">
        <f>IF(ISERROR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=TRUE," ",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)</f>
        <v xml:space="preserve"> </v>
      </c>
      <c r="S359" s="155" t="str">
        <f>IF(ISERROR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=TRUE," ",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)</f>
        <v xml:space="preserve"> </v>
      </c>
    </row>
    <row r="360" spans="1:19" ht="14.1" customHeight="1" x14ac:dyDescent="0.2">
      <c r="A360" s="180" t="s">
        <v>1195</v>
      </c>
      <c r="B360" s="154" t="e">
        <f>IF($U$16=1,(VLOOKUP(A360,$AC$44:$AH$80,2,FALSE)),IF((IF($X$1=1,'X1'!B319,(IF($X$1=2,'X2'!B319,(IF($X$1=3,'X3'!B319,(IF($X$1=4,'X4'!B319,(IF($X$1=5,'X5'!B319,'X6'!B319))))))))))="","",(IF($X$1=1,'X1'!B319,(IF($X$1=2,'X2'!B319,(IF($X$1=3,'X3'!B319,(IF($X$1=4,'X4'!B319,(IF($X$1=5,'X5'!B319,'X6'!B319))))))))))))</f>
        <v>#N/A</v>
      </c>
      <c r="C360" s="154" t="str">
        <f>IF(ISERROR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=TRUE," ",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)</f>
        <v xml:space="preserve"> </v>
      </c>
      <c r="D360" s="154" t="str">
        <f>IF(ISERROR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=TRUE," ",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)</f>
        <v xml:space="preserve"> </v>
      </c>
      <c r="E360" s="169" t="str">
        <f>IF(ISERROR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=TRUE," ",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)</f>
        <v xml:space="preserve"> </v>
      </c>
      <c r="F360" s="169" t="str">
        <f>IF(ISERROR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=TRUE," ",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)</f>
        <v xml:space="preserve"> </v>
      </c>
      <c r="G360" s="138" t="str">
        <f>IF(ISERROR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=TRUE," ",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)</f>
        <v xml:space="preserve"> </v>
      </c>
      <c r="H360" s="169" t="str">
        <f>IF(ISERROR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=TRUE," ",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)</f>
        <v xml:space="preserve"> </v>
      </c>
      <c r="I360" s="170" t="str">
        <f>IF(ISERROR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=TRUE," ",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)</f>
        <v xml:space="preserve"> </v>
      </c>
      <c r="J360" s="170" t="str">
        <f>IF(ISERROR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=TRUE," ",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)</f>
        <v xml:space="preserve"> </v>
      </c>
      <c r="K360" s="170" t="str">
        <f>IF(ISERROR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=TRUE," ",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)</f>
        <v xml:space="preserve"> </v>
      </c>
      <c r="L360" s="171" t="str">
        <f>IF(ISERROR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=TRUE," ",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)</f>
        <v xml:space="preserve"> </v>
      </c>
      <c r="M360" s="171" t="str">
        <f>IF(ISERROR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=TRUE," ",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)</f>
        <v xml:space="preserve"> </v>
      </c>
      <c r="N360" s="155" t="str">
        <f>IF(ISERROR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=TRUE," ",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)</f>
        <v xml:space="preserve"> </v>
      </c>
      <c r="O360" s="171" t="str">
        <f>IF(ISERROR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=TRUE," ",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)</f>
        <v xml:space="preserve"> </v>
      </c>
      <c r="P360" s="171" t="str">
        <f>IF(ISERROR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=TRUE," ",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)</f>
        <v xml:space="preserve"> </v>
      </c>
      <c r="Q360" s="155" t="str">
        <f>IF(ISERROR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=TRUE," ",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)</f>
        <v xml:space="preserve"> </v>
      </c>
      <c r="R360" s="155" t="str">
        <f>IF(ISERROR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=TRUE," ",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)</f>
        <v xml:space="preserve"> </v>
      </c>
      <c r="S360" s="155" t="str">
        <f>IF(ISERROR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=TRUE," ",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)</f>
        <v xml:space="preserve"> </v>
      </c>
    </row>
    <row r="361" spans="1:19" ht="14.1" customHeight="1" x14ac:dyDescent="0.2">
      <c r="A361" s="180" t="s">
        <v>1195</v>
      </c>
      <c r="B361" s="154" t="e">
        <f>IF($U$16=1,(VLOOKUP(A361,$AC$44:$AH$80,2,FALSE)),IF((IF($X$1=1,'X1'!B320,(IF($X$1=2,'X2'!B320,(IF($X$1=3,'X3'!B320,(IF($X$1=4,'X4'!B320,(IF($X$1=5,'X5'!B320,'X6'!B320))))))))))="","",(IF($X$1=1,'X1'!B320,(IF($X$1=2,'X2'!B320,(IF($X$1=3,'X3'!B320,(IF($X$1=4,'X4'!B320,(IF($X$1=5,'X5'!B320,'X6'!B320))))))))))))</f>
        <v>#N/A</v>
      </c>
      <c r="C361" s="154" t="str">
        <f>IF(ISERROR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=TRUE," ",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)</f>
        <v xml:space="preserve"> </v>
      </c>
      <c r="D361" s="154" t="str">
        <f>IF(ISERROR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=TRUE," ",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)</f>
        <v xml:space="preserve"> </v>
      </c>
      <c r="E361" s="169" t="str">
        <f>IF(ISERROR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=TRUE," ",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)</f>
        <v xml:space="preserve"> </v>
      </c>
      <c r="F361" s="169" t="str">
        <f>IF(ISERROR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=TRUE," ",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)</f>
        <v xml:space="preserve"> </v>
      </c>
      <c r="G361" s="138" t="str">
        <f>IF(ISERROR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=TRUE," ",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)</f>
        <v xml:space="preserve"> </v>
      </c>
      <c r="H361" s="169" t="str">
        <f>IF(ISERROR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=TRUE," ",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)</f>
        <v xml:space="preserve"> </v>
      </c>
      <c r="I361" s="170" t="str">
        <f>IF(ISERROR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=TRUE," ",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)</f>
        <v xml:space="preserve"> </v>
      </c>
      <c r="J361" s="170" t="str">
        <f>IF(ISERROR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=TRUE," ",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)</f>
        <v xml:space="preserve"> </v>
      </c>
      <c r="K361" s="170" t="str">
        <f>IF(ISERROR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=TRUE," ",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)</f>
        <v xml:space="preserve"> </v>
      </c>
      <c r="L361" s="171" t="str">
        <f>IF(ISERROR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=TRUE," ",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)</f>
        <v xml:space="preserve"> </v>
      </c>
      <c r="M361" s="171" t="str">
        <f>IF(ISERROR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=TRUE," ",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)</f>
        <v xml:space="preserve"> </v>
      </c>
      <c r="N361" s="155" t="str">
        <f>IF(ISERROR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=TRUE," ",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)</f>
        <v xml:space="preserve"> </v>
      </c>
      <c r="O361" s="171" t="str">
        <f>IF(ISERROR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=TRUE," ",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)</f>
        <v xml:space="preserve"> </v>
      </c>
      <c r="P361" s="171" t="str">
        <f>IF(ISERROR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=TRUE," ",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)</f>
        <v xml:space="preserve"> </v>
      </c>
      <c r="Q361" s="155" t="str">
        <f>IF(ISERROR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=TRUE," ",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)</f>
        <v xml:space="preserve"> </v>
      </c>
      <c r="R361" s="155" t="str">
        <f>IF(ISERROR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=TRUE," ",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)</f>
        <v xml:space="preserve"> </v>
      </c>
      <c r="S361" s="155" t="str">
        <f>IF(ISERROR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=TRUE," ",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)</f>
        <v xml:space="preserve"> </v>
      </c>
    </row>
    <row r="362" spans="1:19" ht="14.1" customHeight="1" x14ac:dyDescent="0.2">
      <c r="A362" s="180" t="s">
        <v>1195</v>
      </c>
      <c r="B362" s="154" t="e">
        <f>IF($U$16=1,(VLOOKUP(A362,$AC$44:$AH$80,2,FALSE)),IF((IF($X$1=1,'X1'!B321,(IF($X$1=2,'X2'!B321,(IF($X$1=3,'X3'!B321,(IF($X$1=4,'X4'!B321,(IF($X$1=5,'X5'!B321,'X6'!B321))))))))))="","",(IF($X$1=1,'X1'!B321,(IF($X$1=2,'X2'!B321,(IF($X$1=3,'X3'!B321,(IF($X$1=4,'X4'!B321,(IF($X$1=5,'X5'!B321,'X6'!B321))))))))))))</f>
        <v>#N/A</v>
      </c>
      <c r="C362" s="154" t="str">
        <f>IF(ISERROR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=TRUE," ",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)</f>
        <v xml:space="preserve"> </v>
      </c>
      <c r="D362" s="154" t="str">
        <f>IF(ISERROR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=TRUE," ",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)</f>
        <v xml:space="preserve"> </v>
      </c>
      <c r="E362" s="169" t="str">
        <f>IF(ISERROR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=TRUE," ",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)</f>
        <v xml:space="preserve"> </v>
      </c>
      <c r="F362" s="169" t="str">
        <f>IF(ISERROR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=TRUE," ",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)</f>
        <v xml:space="preserve"> </v>
      </c>
      <c r="G362" s="138" t="str">
        <f>IF(ISERROR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=TRUE," ",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)</f>
        <v xml:space="preserve"> </v>
      </c>
      <c r="H362" s="169" t="str">
        <f>IF(ISERROR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=TRUE," ",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)</f>
        <v xml:space="preserve"> </v>
      </c>
      <c r="I362" s="170" t="str">
        <f>IF(ISERROR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=TRUE," ",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)</f>
        <v xml:space="preserve"> </v>
      </c>
      <c r="J362" s="170" t="str">
        <f>IF(ISERROR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=TRUE," ",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)</f>
        <v xml:space="preserve"> </v>
      </c>
      <c r="K362" s="170" t="str">
        <f>IF(ISERROR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=TRUE," ",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)</f>
        <v xml:space="preserve"> </v>
      </c>
      <c r="L362" s="171" t="str">
        <f>IF(ISERROR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=TRUE," ",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)</f>
        <v xml:space="preserve"> </v>
      </c>
      <c r="M362" s="171" t="str">
        <f>IF(ISERROR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=TRUE," ",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)</f>
        <v xml:space="preserve"> </v>
      </c>
      <c r="N362" s="155" t="str">
        <f>IF(ISERROR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=TRUE," ",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)</f>
        <v xml:space="preserve"> </v>
      </c>
      <c r="O362" s="171" t="str">
        <f>IF(ISERROR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=TRUE," ",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)</f>
        <v xml:space="preserve"> </v>
      </c>
      <c r="P362" s="171" t="str">
        <f>IF(ISERROR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=TRUE," ",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)</f>
        <v xml:space="preserve"> </v>
      </c>
      <c r="Q362" s="155" t="str">
        <f>IF(ISERROR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=TRUE," ",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)</f>
        <v xml:space="preserve"> </v>
      </c>
      <c r="R362" s="155" t="str">
        <f>IF(ISERROR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=TRUE," ",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)</f>
        <v xml:space="preserve"> </v>
      </c>
      <c r="S362" s="155" t="str">
        <f>IF(ISERROR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=TRUE," ",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)</f>
        <v xml:space="preserve"> </v>
      </c>
    </row>
    <row r="363" spans="1:19" ht="14.1" customHeight="1" x14ac:dyDescent="0.2">
      <c r="A363" s="180" t="s">
        <v>1195</v>
      </c>
      <c r="B363" s="154" t="e">
        <f>IF($U$16=1,(VLOOKUP(A363,$AC$44:$AH$80,2,FALSE)),IF((IF($X$1=1,'X1'!B322,(IF($X$1=2,'X2'!B322,(IF($X$1=3,'X3'!B322,(IF($X$1=4,'X4'!B322,(IF($X$1=5,'X5'!B322,'X6'!B322))))))))))="","",(IF($X$1=1,'X1'!B322,(IF($X$1=2,'X2'!B322,(IF($X$1=3,'X3'!B322,(IF($X$1=4,'X4'!B322,(IF($X$1=5,'X5'!B322,'X6'!B322))))))))))))</f>
        <v>#N/A</v>
      </c>
      <c r="C363" s="154" t="str">
        <f>IF(ISERROR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=TRUE," ",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)</f>
        <v xml:space="preserve"> </v>
      </c>
      <c r="D363" s="154" t="str">
        <f>IF(ISERROR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=TRUE," ",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)</f>
        <v xml:space="preserve"> </v>
      </c>
      <c r="E363" s="169" t="str">
        <f>IF(ISERROR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=TRUE," ",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)</f>
        <v xml:space="preserve"> </v>
      </c>
      <c r="F363" s="169" t="str">
        <f>IF(ISERROR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=TRUE," ",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)</f>
        <v xml:space="preserve"> </v>
      </c>
      <c r="G363" s="138" t="str">
        <f>IF(ISERROR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=TRUE," ",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)</f>
        <v xml:space="preserve"> </v>
      </c>
      <c r="H363" s="169" t="str">
        <f>IF(ISERROR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=TRUE," ",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)</f>
        <v xml:space="preserve"> </v>
      </c>
      <c r="I363" s="170" t="str">
        <f>IF(ISERROR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=TRUE," ",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)</f>
        <v xml:space="preserve"> </v>
      </c>
      <c r="J363" s="170" t="str">
        <f>IF(ISERROR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=TRUE," ",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)</f>
        <v xml:space="preserve"> </v>
      </c>
      <c r="K363" s="170" t="str">
        <f>IF(ISERROR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=TRUE," ",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)</f>
        <v xml:space="preserve"> </v>
      </c>
      <c r="L363" s="171" t="str">
        <f>IF(ISERROR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=TRUE," ",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)</f>
        <v xml:space="preserve"> </v>
      </c>
      <c r="M363" s="171" t="str">
        <f>IF(ISERROR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=TRUE," ",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)</f>
        <v xml:space="preserve"> </v>
      </c>
      <c r="N363" s="155" t="str">
        <f>IF(ISERROR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=TRUE," ",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)</f>
        <v xml:space="preserve"> </v>
      </c>
      <c r="O363" s="171" t="str">
        <f>IF(ISERROR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=TRUE," ",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)</f>
        <v xml:space="preserve"> </v>
      </c>
      <c r="P363" s="171" t="str">
        <f>IF(ISERROR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=TRUE," ",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)</f>
        <v xml:space="preserve"> </v>
      </c>
      <c r="Q363" s="155" t="str">
        <f>IF(ISERROR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=TRUE," ",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)</f>
        <v xml:space="preserve"> </v>
      </c>
      <c r="R363" s="155" t="str">
        <f>IF(ISERROR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=TRUE," ",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)</f>
        <v xml:space="preserve"> </v>
      </c>
      <c r="S363" s="155" t="str">
        <f>IF(ISERROR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=TRUE," ",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)</f>
        <v xml:space="preserve"> </v>
      </c>
    </row>
    <row r="364" spans="1:19" ht="14.1" customHeight="1" x14ac:dyDescent="0.2">
      <c r="A364" s="180" t="s">
        <v>1195</v>
      </c>
      <c r="B364" s="154" t="e">
        <f>IF($U$16=1,(VLOOKUP(A364,$AC$44:$AH$80,2,FALSE)),IF((IF($X$1=1,'X1'!B323,(IF($X$1=2,'X2'!B323,(IF($X$1=3,'X3'!B323,(IF($X$1=4,'X4'!B323,(IF($X$1=5,'X5'!B323,'X6'!B323))))))))))="","",(IF($X$1=1,'X1'!B323,(IF($X$1=2,'X2'!B323,(IF($X$1=3,'X3'!B323,(IF($X$1=4,'X4'!B323,(IF($X$1=5,'X5'!B323,'X6'!B323))))))))))))</f>
        <v>#N/A</v>
      </c>
      <c r="C364" s="154" t="str">
        <f>IF(ISERROR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=TRUE," ",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)</f>
        <v xml:space="preserve"> </v>
      </c>
      <c r="D364" s="154" t="str">
        <f>IF(ISERROR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=TRUE," ",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)</f>
        <v xml:space="preserve"> </v>
      </c>
      <c r="E364" s="169" t="str">
        <f>IF(ISERROR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=TRUE," ",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)</f>
        <v xml:space="preserve"> </v>
      </c>
      <c r="F364" s="169" t="str">
        <f>IF(ISERROR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=TRUE," ",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)</f>
        <v xml:space="preserve"> </v>
      </c>
      <c r="G364" s="138" t="str">
        <f>IF(ISERROR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=TRUE," ",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)</f>
        <v xml:space="preserve"> </v>
      </c>
      <c r="H364" s="169" t="str">
        <f>IF(ISERROR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=TRUE," ",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)</f>
        <v xml:space="preserve"> </v>
      </c>
      <c r="I364" s="170" t="str">
        <f>IF(ISERROR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=TRUE," ",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)</f>
        <v xml:space="preserve"> </v>
      </c>
      <c r="J364" s="170" t="str">
        <f>IF(ISERROR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=TRUE," ",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)</f>
        <v xml:space="preserve"> </v>
      </c>
      <c r="K364" s="170" t="str">
        <f>IF(ISERROR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=TRUE," ",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)</f>
        <v xml:space="preserve"> </v>
      </c>
      <c r="L364" s="171" t="str">
        <f>IF(ISERROR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=TRUE," ",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)</f>
        <v xml:space="preserve"> </v>
      </c>
      <c r="M364" s="171" t="str">
        <f>IF(ISERROR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=TRUE," ",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)</f>
        <v xml:space="preserve"> </v>
      </c>
      <c r="N364" s="155" t="str">
        <f>IF(ISERROR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=TRUE," ",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)</f>
        <v xml:space="preserve"> </v>
      </c>
      <c r="O364" s="171" t="str">
        <f>IF(ISERROR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=TRUE," ",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)</f>
        <v xml:space="preserve"> </v>
      </c>
      <c r="P364" s="171" t="str">
        <f>IF(ISERROR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=TRUE," ",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)</f>
        <v xml:space="preserve"> </v>
      </c>
      <c r="Q364" s="155" t="str">
        <f>IF(ISERROR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=TRUE," ",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)</f>
        <v xml:space="preserve"> </v>
      </c>
      <c r="R364" s="155" t="str">
        <f>IF(ISERROR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=TRUE," ",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)</f>
        <v xml:space="preserve"> </v>
      </c>
      <c r="S364" s="155" t="str">
        <f>IF(ISERROR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=TRUE," ",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)</f>
        <v xml:space="preserve"> </v>
      </c>
    </row>
    <row r="365" spans="1:19" ht="14.1" customHeight="1" x14ac:dyDescent="0.2">
      <c r="A365" s="180" t="s">
        <v>1195</v>
      </c>
      <c r="B365" s="154" t="e">
        <f>IF($U$16=1,(VLOOKUP(A365,$AC$44:$AH$80,2,FALSE)),IF((IF($X$1=1,'X1'!B324,(IF($X$1=2,'X2'!B324,(IF($X$1=3,'X3'!B324,(IF($X$1=4,'X4'!B324,(IF($X$1=5,'X5'!B324,'X6'!B324))))))))))="","",(IF($X$1=1,'X1'!B324,(IF($X$1=2,'X2'!B324,(IF($X$1=3,'X3'!B324,(IF($X$1=4,'X4'!B324,(IF($X$1=5,'X5'!B324,'X6'!B324))))))))))))</f>
        <v>#N/A</v>
      </c>
      <c r="C365" s="154" t="str">
        <f>IF(ISERROR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=TRUE," ",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)</f>
        <v xml:space="preserve"> </v>
      </c>
      <c r="D365" s="154" t="str">
        <f>IF(ISERROR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=TRUE," ",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)</f>
        <v xml:space="preserve"> </v>
      </c>
      <c r="E365" s="169" t="str">
        <f>IF(ISERROR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=TRUE," ",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)</f>
        <v xml:space="preserve"> </v>
      </c>
      <c r="F365" s="169" t="str">
        <f>IF(ISERROR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=TRUE," ",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)</f>
        <v xml:space="preserve"> </v>
      </c>
      <c r="G365" s="138" t="str">
        <f>IF(ISERROR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=TRUE," ",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)</f>
        <v xml:space="preserve"> </v>
      </c>
      <c r="H365" s="169" t="str">
        <f>IF(ISERROR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=TRUE," ",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)</f>
        <v xml:space="preserve"> </v>
      </c>
      <c r="I365" s="170" t="str">
        <f>IF(ISERROR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=TRUE," ",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)</f>
        <v xml:space="preserve"> </v>
      </c>
      <c r="J365" s="170" t="str">
        <f>IF(ISERROR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=TRUE," ",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)</f>
        <v xml:space="preserve"> </v>
      </c>
      <c r="K365" s="170" t="str">
        <f>IF(ISERROR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=TRUE," ",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)</f>
        <v xml:space="preserve"> </v>
      </c>
      <c r="L365" s="171" t="str">
        <f>IF(ISERROR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=TRUE," ",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)</f>
        <v xml:space="preserve"> </v>
      </c>
      <c r="M365" s="171" t="str">
        <f>IF(ISERROR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=TRUE," ",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)</f>
        <v xml:space="preserve"> </v>
      </c>
      <c r="N365" s="155" t="str">
        <f>IF(ISERROR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=TRUE," ",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)</f>
        <v xml:space="preserve"> </v>
      </c>
      <c r="O365" s="171" t="str">
        <f>IF(ISERROR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=TRUE," ",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)</f>
        <v xml:space="preserve"> </v>
      </c>
      <c r="P365" s="171" t="str">
        <f>IF(ISERROR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=TRUE," ",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)</f>
        <v xml:space="preserve"> </v>
      </c>
      <c r="Q365" s="155" t="str">
        <f>IF(ISERROR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=TRUE," ",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)</f>
        <v xml:space="preserve"> </v>
      </c>
      <c r="R365" s="155" t="str">
        <f>IF(ISERROR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=TRUE," ",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)</f>
        <v xml:space="preserve"> </v>
      </c>
      <c r="S365" s="155" t="str">
        <f>IF(ISERROR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=TRUE," ",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)</f>
        <v xml:space="preserve"> </v>
      </c>
    </row>
    <row r="366" spans="1:19" ht="14.1" customHeight="1" x14ac:dyDescent="0.2">
      <c r="A366" s="180" t="s">
        <v>1195</v>
      </c>
      <c r="B366" s="154" t="e">
        <f>IF($U$16=1,(VLOOKUP(A366,$AC$44:$AH$80,2,FALSE)),IF((IF($X$1=1,'X1'!B325,(IF($X$1=2,'X2'!B325,(IF($X$1=3,'X3'!B325,(IF($X$1=4,'X4'!B325,(IF($X$1=5,'X5'!B325,'X6'!B325))))))))))="","",(IF($X$1=1,'X1'!B325,(IF($X$1=2,'X2'!B325,(IF($X$1=3,'X3'!B325,(IF($X$1=4,'X4'!B325,(IF($X$1=5,'X5'!B325,'X6'!B325))))))))))))</f>
        <v>#N/A</v>
      </c>
      <c r="C366" s="154" t="str">
        <f>IF(ISERROR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=TRUE," ",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)</f>
        <v xml:space="preserve"> </v>
      </c>
      <c r="D366" s="154" t="str">
        <f>IF(ISERROR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=TRUE," ",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)</f>
        <v xml:space="preserve"> </v>
      </c>
      <c r="E366" s="169" t="str">
        <f>IF(ISERROR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=TRUE," ",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)</f>
        <v xml:space="preserve"> </v>
      </c>
      <c r="F366" s="169" t="str">
        <f>IF(ISERROR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=TRUE," ",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)</f>
        <v xml:space="preserve"> </v>
      </c>
      <c r="G366" s="138" t="str">
        <f>IF(ISERROR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=TRUE," ",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)</f>
        <v xml:space="preserve"> </v>
      </c>
      <c r="H366" s="169" t="str">
        <f>IF(ISERROR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=TRUE," ",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)</f>
        <v xml:space="preserve"> </v>
      </c>
      <c r="I366" s="170" t="str">
        <f>IF(ISERROR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=TRUE," ",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)</f>
        <v xml:space="preserve"> </v>
      </c>
      <c r="J366" s="170" t="str">
        <f>IF(ISERROR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=TRUE," ",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)</f>
        <v xml:space="preserve"> </v>
      </c>
      <c r="K366" s="170" t="str">
        <f>IF(ISERROR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=TRUE," ",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)</f>
        <v xml:space="preserve"> </v>
      </c>
      <c r="L366" s="171" t="str">
        <f>IF(ISERROR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=TRUE," ",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)</f>
        <v xml:space="preserve"> </v>
      </c>
      <c r="M366" s="171" t="str">
        <f>IF(ISERROR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=TRUE," ",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)</f>
        <v xml:space="preserve"> </v>
      </c>
      <c r="N366" s="155" t="str">
        <f>IF(ISERROR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=TRUE," ",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)</f>
        <v xml:space="preserve"> </v>
      </c>
      <c r="O366" s="171" t="str">
        <f>IF(ISERROR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=TRUE," ",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)</f>
        <v xml:space="preserve"> </v>
      </c>
      <c r="P366" s="171" t="str">
        <f>IF(ISERROR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=TRUE," ",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)</f>
        <v xml:space="preserve"> </v>
      </c>
      <c r="Q366" s="155" t="str">
        <f>IF(ISERROR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=TRUE," ",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)</f>
        <v xml:space="preserve"> </v>
      </c>
      <c r="R366" s="155" t="str">
        <f>IF(ISERROR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=TRUE," ",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)</f>
        <v xml:space="preserve"> </v>
      </c>
      <c r="S366" s="155" t="str">
        <f>IF(ISERROR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=TRUE," ",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)</f>
        <v xml:space="preserve"> </v>
      </c>
    </row>
    <row r="367" spans="1:19" ht="14.1" customHeight="1" x14ac:dyDescent="0.2">
      <c r="A367" s="180" t="s">
        <v>1195</v>
      </c>
      <c r="B367" s="154" t="e">
        <f>IF($U$16=1,(VLOOKUP(A367,$AC$44:$AH$80,2,FALSE)),IF((IF($X$1=1,'X1'!B326,(IF($X$1=2,'X2'!B326,(IF($X$1=3,'X3'!B326,(IF($X$1=4,'X4'!B326,(IF($X$1=5,'X5'!B326,'X6'!B326))))))))))="","",(IF($X$1=1,'X1'!B326,(IF($X$1=2,'X2'!B326,(IF($X$1=3,'X3'!B326,(IF($X$1=4,'X4'!B326,(IF($X$1=5,'X5'!B326,'X6'!B326))))))))))))</f>
        <v>#N/A</v>
      </c>
      <c r="C367" s="154" t="str">
        <f>IF(ISERROR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=TRUE," ",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)</f>
        <v xml:space="preserve"> </v>
      </c>
      <c r="D367" s="154" t="str">
        <f>IF(ISERROR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=TRUE," ",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)</f>
        <v xml:space="preserve"> </v>
      </c>
      <c r="E367" s="169" t="str">
        <f>IF(ISERROR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=TRUE," ",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)</f>
        <v xml:space="preserve"> </v>
      </c>
      <c r="F367" s="169" t="str">
        <f>IF(ISERROR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=TRUE," ",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)</f>
        <v xml:space="preserve"> </v>
      </c>
      <c r="G367" s="138" t="str">
        <f>IF(ISERROR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=TRUE," ",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)</f>
        <v xml:space="preserve"> </v>
      </c>
      <c r="H367" s="169" t="str">
        <f>IF(ISERROR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=TRUE," ",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)</f>
        <v xml:space="preserve"> </v>
      </c>
      <c r="I367" s="170" t="str">
        <f>IF(ISERROR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=TRUE," ",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)</f>
        <v xml:space="preserve"> </v>
      </c>
      <c r="J367" s="170" t="str">
        <f>IF(ISERROR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=TRUE," ",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)</f>
        <v xml:space="preserve"> </v>
      </c>
      <c r="K367" s="170" t="str">
        <f>IF(ISERROR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=TRUE," ",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)</f>
        <v xml:space="preserve"> </v>
      </c>
      <c r="L367" s="171" t="str">
        <f>IF(ISERROR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=TRUE," ",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)</f>
        <v xml:space="preserve"> </v>
      </c>
      <c r="M367" s="171" t="str">
        <f>IF(ISERROR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=TRUE," ",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)</f>
        <v xml:space="preserve"> </v>
      </c>
      <c r="N367" s="155" t="str">
        <f>IF(ISERROR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=TRUE," ",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)</f>
        <v xml:space="preserve"> </v>
      </c>
      <c r="O367" s="171" t="str">
        <f>IF(ISERROR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=TRUE," ",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)</f>
        <v xml:space="preserve"> </v>
      </c>
      <c r="P367" s="171" t="str">
        <f>IF(ISERROR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=TRUE," ",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)</f>
        <v xml:space="preserve"> </v>
      </c>
      <c r="Q367" s="155" t="str">
        <f>IF(ISERROR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=TRUE," ",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)</f>
        <v xml:space="preserve"> </v>
      </c>
      <c r="R367" s="155" t="str">
        <f>IF(ISERROR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=TRUE," ",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)</f>
        <v xml:space="preserve"> </v>
      </c>
      <c r="S367" s="155" t="str">
        <f>IF(ISERROR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=TRUE," ",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)</f>
        <v xml:space="preserve"> </v>
      </c>
    </row>
    <row r="368" spans="1:19" ht="14.1" customHeight="1" x14ac:dyDescent="0.2">
      <c r="A368" s="180" t="s">
        <v>1195</v>
      </c>
      <c r="B368" s="154" t="e">
        <f>IF($U$16=1,(VLOOKUP(A368,$AC$44:$AH$80,2,FALSE)),IF((IF($X$1=1,'X1'!B327,(IF($X$1=2,'X2'!B327,(IF($X$1=3,'X3'!B327,(IF($X$1=4,'X4'!B327,(IF($X$1=5,'X5'!B327,'X6'!B327))))))))))="","",(IF($X$1=1,'X1'!B327,(IF($X$1=2,'X2'!B327,(IF($X$1=3,'X3'!B327,(IF($X$1=4,'X4'!B327,(IF($X$1=5,'X5'!B327,'X6'!B327))))))))))))</f>
        <v>#N/A</v>
      </c>
      <c r="C368" s="154" t="str">
        <f>IF(ISERROR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=TRUE," ",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)</f>
        <v xml:space="preserve"> </v>
      </c>
      <c r="D368" s="154" t="str">
        <f>IF(ISERROR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=TRUE," ",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)</f>
        <v xml:space="preserve"> </v>
      </c>
      <c r="E368" s="169" t="str">
        <f>IF(ISERROR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=TRUE," ",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)</f>
        <v xml:space="preserve"> </v>
      </c>
      <c r="F368" s="169" t="str">
        <f>IF(ISERROR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=TRUE," ",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)</f>
        <v xml:space="preserve"> </v>
      </c>
      <c r="G368" s="138" t="str">
        <f>IF(ISERROR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=TRUE," ",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)</f>
        <v xml:space="preserve"> </v>
      </c>
      <c r="H368" s="169" t="str">
        <f>IF(ISERROR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=TRUE," ",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)</f>
        <v xml:space="preserve"> </v>
      </c>
      <c r="I368" s="170" t="str">
        <f>IF(ISERROR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=TRUE," ",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)</f>
        <v xml:space="preserve"> </v>
      </c>
      <c r="J368" s="170" t="str">
        <f>IF(ISERROR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=TRUE," ",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)</f>
        <v xml:space="preserve"> </v>
      </c>
      <c r="K368" s="170" t="str">
        <f>IF(ISERROR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=TRUE," ",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)</f>
        <v xml:space="preserve"> </v>
      </c>
      <c r="L368" s="171" t="str">
        <f>IF(ISERROR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=TRUE," ",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)</f>
        <v xml:space="preserve"> </v>
      </c>
      <c r="M368" s="171" t="str">
        <f>IF(ISERROR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=TRUE," ",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)</f>
        <v xml:space="preserve"> </v>
      </c>
      <c r="N368" s="155" t="str">
        <f>IF(ISERROR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=TRUE," ",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)</f>
        <v xml:space="preserve"> </v>
      </c>
      <c r="O368" s="171" t="str">
        <f>IF(ISERROR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=TRUE," ",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)</f>
        <v xml:space="preserve"> </v>
      </c>
      <c r="P368" s="171" t="str">
        <f>IF(ISERROR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=TRUE," ",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)</f>
        <v xml:space="preserve"> </v>
      </c>
      <c r="Q368" s="155" t="str">
        <f>IF(ISERROR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=TRUE," ",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)</f>
        <v xml:space="preserve"> </v>
      </c>
      <c r="R368" s="155" t="str">
        <f>IF(ISERROR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=TRUE," ",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)</f>
        <v xml:space="preserve"> </v>
      </c>
      <c r="S368" s="155" t="str">
        <f>IF(ISERROR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=TRUE," ",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)</f>
        <v xml:space="preserve"> </v>
      </c>
    </row>
    <row r="369" spans="1:19" ht="14.1" customHeight="1" x14ac:dyDescent="0.2">
      <c r="A369" s="180" t="s">
        <v>1195</v>
      </c>
      <c r="B369" s="154" t="e">
        <f>IF($U$16=1,(VLOOKUP(A369,$AC$44:$AH$80,2,FALSE)),IF((IF($X$1=1,'X1'!B328,(IF($X$1=2,'X2'!B328,(IF($X$1=3,'X3'!B328,(IF($X$1=4,'X4'!B328,(IF($X$1=5,'X5'!B328,'X6'!B328))))))))))="","",(IF($X$1=1,'X1'!B328,(IF($X$1=2,'X2'!B328,(IF($X$1=3,'X3'!B328,(IF($X$1=4,'X4'!B328,(IF($X$1=5,'X5'!B328,'X6'!B328))))))))))))</f>
        <v>#N/A</v>
      </c>
      <c r="C369" s="154" t="str">
        <f>IF(ISERROR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=TRUE," ",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)</f>
        <v xml:space="preserve"> </v>
      </c>
      <c r="D369" s="154" t="str">
        <f>IF(ISERROR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=TRUE," ",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)</f>
        <v xml:space="preserve"> </v>
      </c>
      <c r="E369" s="169" t="str">
        <f>IF(ISERROR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=TRUE," ",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)</f>
        <v xml:space="preserve"> </v>
      </c>
      <c r="F369" s="169" t="str">
        <f>IF(ISERROR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=TRUE," ",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)</f>
        <v xml:space="preserve"> </v>
      </c>
      <c r="G369" s="138" t="str">
        <f>IF(ISERROR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=TRUE," ",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)</f>
        <v xml:space="preserve"> </v>
      </c>
      <c r="H369" s="169" t="str">
        <f>IF(ISERROR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=TRUE," ",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)</f>
        <v xml:space="preserve"> </v>
      </c>
      <c r="I369" s="170" t="str">
        <f>IF(ISERROR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=TRUE," ",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)</f>
        <v xml:space="preserve"> </v>
      </c>
      <c r="J369" s="170" t="str">
        <f>IF(ISERROR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=TRUE," ",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)</f>
        <v xml:space="preserve"> </v>
      </c>
      <c r="K369" s="170" t="str">
        <f>IF(ISERROR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=TRUE," ",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)</f>
        <v xml:space="preserve"> </v>
      </c>
      <c r="L369" s="171" t="str">
        <f>IF(ISERROR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=TRUE," ",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)</f>
        <v xml:space="preserve"> </v>
      </c>
      <c r="M369" s="171" t="str">
        <f>IF(ISERROR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=TRUE," ",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)</f>
        <v xml:space="preserve"> </v>
      </c>
      <c r="N369" s="155" t="str">
        <f>IF(ISERROR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=TRUE," ",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)</f>
        <v xml:space="preserve"> </v>
      </c>
      <c r="O369" s="171" t="str">
        <f>IF(ISERROR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=TRUE," ",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)</f>
        <v xml:space="preserve"> </v>
      </c>
      <c r="P369" s="171" t="str">
        <f>IF(ISERROR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=TRUE," ",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)</f>
        <v xml:space="preserve"> </v>
      </c>
      <c r="Q369" s="155" t="str">
        <f>IF(ISERROR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=TRUE," ",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)</f>
        <v xml:space="preserve"> </v>
      </c>
      <c r="R369" s="155" t="str">
        <f>IF(ISERROR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=TRUE," ",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)</f>
        <v xml:space="preserve"> </v>
      </c>
      <c r="S369" s="155" t="str">
        <f>IF(ISERROR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=TRUE," ",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)</f>
        <v xml:space="preserve"> </v>
      </c>
    </row>
    <row r="370" spans="1:19" ht="14.1" customHeight="1" x14ac:dyDescent="0.2">
      <c r="A370" s="180" t="s">
        <v>1195</v>
      </c>
      <c r="B370" s="154" t="e">
        <f>IF($U$16=1,(VLOOKUP(A370,$AC$44:$AH$80,2,FALSE)),IF((IF($X$1=1,'X1'!B329,(IF($X$1=2,'X2'!B329,(IF($X$1=3,'X3'!B329,(IF($X$1=4,'X4'!B329,(IF($X$1=5,'X5'!B329,'X6'!B329))))))))))="","",(IF($X$1=1,'X1'!B329,(IF($X$1=2,'X2'!B329,(IF($X$1=3,'X3'!B329,(IF($X$1=4,'X4'!B329,(IF($X$1=5,'X5'!B329,'X6'!B329))))))))))))</f>
        <v>#N/A</v>
      </c>
      <c r="C370" s="154" t="str">
        <f>IF(ISERROR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=TRUE," ",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)</f>
        <v xml:space="preserve"> </v>
      </c>
      <c r="D370" s="154" t="str">
        <f>IF(ISERROR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=TRUE," ",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)</f>
        <v xml:space="preserve"> </v>
      </c>
      <c r="E370" s="169" t="str">
        <f>IF(ISERROR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=TRUE," ",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)</f>
        <v xml:space="preserve"> </v>
      </c>
      <c r="F370" s="169" t="str">
        <f>IF(ISERROR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=TRUE," ",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)</f>
        <v xml:space="preserve"> </v>
      </c>
      <c r="G370" s="138" t="str">
        <f>IF(ISERROR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=TRUE," ",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)</f>
        <v xml:space="preserve"> </v>
      </c>
      <c r="H370" s="169" t="str">
        <f>IF(ISERROR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=TRUE," ",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)</f>
        <v xml:space="preserve"> </v>
      </c>
      <c r="I370" s="170" t="str">
        <f>IF(ISERROR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=TRUE," ",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)</f>
        <v xml:space="preserve"> </v>
      </c>
      <c r="J370" s="170" t="str">
        <f>IF(ISERROR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=TRUE," ",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)</f>
        <v xml:space="preserve"> </v>
      </c>
      <c r="K370" s="170" t="str">
        <f>IF(ISERROR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=TRUE," ",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)</f>
        <v xml:space="preserve"> </v>
      </c>
      <c r="L370" s="171" t="str">
        <f>IF(ISERROR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=TRUE," ",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)</f>
        <v xml:space="preserve"> </v>
      </c>
      <c r="M370" s="171" t="str">
        <f>IF(ISERROR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=TRUE," ",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)</f>
        <v xml:space="preserve"> </v>
      </c>
      <c r="N370" s="155" t="str">
        <f>IF(ISERROR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=TRUE," ",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)</f>
        <v xml:space="preserve"> </v>
      </c>
      <c r="O370" s="171" t="str">
        <f>IF(ISERROR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=TRUE," ",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)</f>
        <v xml:space="preserve"> </v>
      </c>
      <c r="P370" s="171" t="str">
        <f>IF(ISERROR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=TRUE," ",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)</f>
        <v xml:space="preserve"> </v>
      </c>
      <c r="Q370" s="155" t="str">
        <f>IF(ISERROR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=TRUE," ",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)</f>
        <v xml:space="preserve"> </v>
      </c>
      <c r="R370" s="155" t="str">
        <f>IF(ISERROR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=TRUE," ",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)</f>
        <v xml:space="preserve"> </v>
      </c>
      <c r="S370" s="155" t="str">
        <f>IF(ISERROR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=TRUE," ",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)</f>
        <v xml:space="preserve"> </v>
      </c>
    </row>
    <row r="371" spans="1:19" ht="14.1" customHeight="1" x14ac:dyDescent="0.2">
      <c r="A371" s="180" t="s">
        <v>1195</v>
      </c>
      <c r="B371" s="154" t="e">
        <f>IF($U$16=1,(VLOOKUP(A371,$AC$44:$AH$80,2,FALSE)),IF((IF($X$1=1,'X1'!B330,(IF($X$1=2,'X2'!B330,(IF($X$1=3,'X3'!B330,(IF($X$1=4,'X4'!B330,(IF($X$1=5,'X5'!B330,'X6'!B330))))))))))="","",(IF($X$1=1,'X1'!B330,(IF($X$1=2,'X2'!B330,(IF($X$1=3,'X3'!B330,(IF($X$1=4,'X4'!B330,(IF($X$1=5,'X5'!B330,'X6'!B330))))))))))))</f>
        <v>#N/A</v>
      </c>
      <c r="C371" s="154" t="str">
        <f>IF(ISERROR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=TRUE," ",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)</f>
        <v xml:space="preserve"> </v>
      </c>
      <c r="D371" s="154" t="str">
        <f>IF(ISERROR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=TRUE," ",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)</f>
        <v xml:space="preserve"> </v>
      </c>
      <c r="E371" s="169" t="str">
        <f>IF(ISERROR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=TRUE," ",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)</f>
        <v xml:space="preserve"> </v>
      </c>
      <c r="F371" s="169" t="str">
        <f>IF(ISERROR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=TRUE," ",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)</f>
        <v xml:space="preserve"> </v>
      </c>
      <c r="G371" s="138" t="str">
        <f>IF(ISERROR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=TRUE," ",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)</f>
        <v xml:space="preserve"> </v>
      </c>
      <c r="H371" s="169" t="str">
        <f>IF(ISERROR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=TRUE," ",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)</f>
        <v xml:space="preserve"> </v>
      </c>
      <c r="I371" s="170" t="str">
        <f>IF(ISERROR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=TRUE," ",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)</f>
        <v xml:space="preserve"> </v>
      </c>
      <c r="J371" s="170" t="str">
        <f>IF(ISERROR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=TRUE," ",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)</f>
        <v xml:space="preserve"> </v>
      </c>
      <c r="K371" s="170" t="str">
        <f>IF(ISERROR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=TRUE," ",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)</f>
        <v xml:space="preserve"> </v>
      </c>
      <c r="L371" s="171" t="str">
        <f>IF(ISERROR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=TRUE," ",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)</f>
        <v xml:space="preserve"> </v>
      </c>
      <c r="M371" s="171" t="str">
        <f>IF(ISERROR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=TRUE," ",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)</f>
        <v xml:space="preserve"> </v>
      </c>
      <c r="N371" s="155" t="str">
        <f>IF(ISERROR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=TRUE," ",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)</f>
        <v xml:space="preserve"> </v>
      </c>
      <c r="O371" s="171" t="str">
        <f>IF(ISERROR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=TRUE," ",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)</f>
        <v xml:space="preserve"> </v>
      </c>
      <c r="P371" s="171" t="str">
        <f>IF(ISERROR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=TRUE," ",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)</f>
        <v xml:space="preserve"> </v>
      </c>
      <c r="Q371" s="155" t="str">
        <f>IF(ISERROR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=TRUE," ",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)</f>
        <v xml:space="preserve"> </v>
      </c>
      <c r="R371" s="155" t="str">
        <f>IF(ISERROR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=TRUE," ",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)</f>
        <v xml:space="preserve"> </v>
      </c>
      <c r="S371" s="155" t="str">
        <f>IF(ISERROR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=TRUE," ",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)</f>
        <v xml:space="preserve"> </v>
      </c>
    </row>
    <row r="372" spans="1:19" ht="14.1" customHeight="1" x14ac:dyDescent="0.2">
      <c r="A372" s="180" t="s">
        <v>1195</v>
      </c>
      <c r="B372" s="154" t="e">
        <f>IF($U$16=1,(VLOOKUP(A372,$AC$44:$AH$80,2,FALSE)),IF((IF($X$1=1,'X1'!B331,(IF($X$1=2,'X2'!B331,(IF($X$1=3,'X3'!B331,(IF($X$1=4,'X4'!B331,(IF($X$1=5,'X5'!B331,'X6'!B331))))))))))="","",(IF($X$1=1,'X1'!B331,(IF($X$1=2,'X2'!B331,(IF($X$1=3,'X3'!B331,(IF($X$1=4,'X4'!B331,(IF($X$1=5,'X5'!B331,'X6'!B331))))))))))))</f>
        <v>#N/A</v>
      </c>
      <c r="C372" s="154" t="str">
        <f>IF(ISERROR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=TRUE," ",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)</f>
        <v xml:space="preserve"> </v>
      </c>
      <c r="D372" s="154" t="str">
        <f>IF(ISERROR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=TRUE," ",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)</f>
        <v xml:space="preserve"> </v>
      </c>
      <c r="E372" s="169" t="str">
        <f>IF(ISERROR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=TRUE," ",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)</f>
        <v xml:space="preserve"> </v>
      </c>
      <c r="F372" s="169" t="str">
        <f>IF(ISERROR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=TRUE," ",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)</f>
        <v xml:space="preserve"> </v>
      </c>
      <c r="G372" s="138" t="str">
        <f>IF(ISERROR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=TRUE," ",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)</f>
        <v xml:space="preserve"> </v>
      </c>
      <c r="H372" s="169" t="str">
        <f>IF(ISERROR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=TRUE," ",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)</f>
        <v xml:space="preserve"> </v>
      </c>
      <c r="I372" s="170" t="str">
        <f>IF(ISERROR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=TRUE," ",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)</f>
        <v xml:space="preserve"> </v>
      </c>
      <c r="J372" s="170" t="str">
        <f>IF(ISERROR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=TRUE," ",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)</f>
        <v xml:space="preserve"> </v>
      </c>
      <c r="K372" s="170" t="str">
        <f>IF(ISERROR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=TRUE," ",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)</f>
        <v xml:space="preserve"> </v>
      </c>
      <c r="L372" s="171" t="str">
        <f>IF(ISERROR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=TRUE," ",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)</f>
        <v xml:space="preserve"> </v>
      </c>
      <c r="M372" s="171" t="str">
        <f>IF(ISERROR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=TRUE," ",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)</f>
        <v xml:space="preserve"> </v>
      </c>
      <c r="N372" s="155" t="str">
        <f>IF(ISERROR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=TRUE," ",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)</f>
        <v xml:space="preserve"> </v>
      </c>
      <c r="O372" s="171" t="str">
        <f>IF(ISERROR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=TRUE," ",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)</f>
        <v xml:space="preserve"> </v>
      </c>
      <c r="P372" s="171" t="str">
        <f>IF(ISERROR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=TRUE," ",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)</f>
        <v xml:space="preserve"> </v>
      </c>
      <c r="Q372" s="155" t="str">
        <f>IF(ISERROR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=TRUE," ",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)</f>
        <v xml:space="preserve"> </v>
      </c>
      <c r="R372" s="155" t="str">
        <f>IF(ISERROR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=TRUE," ",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)</f>
        <v xml:space="preserve"> </v>
      </c>
      <c r="S372" s="155" t="str">
        <f>IF(ISERROR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=TRUE," ",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)</f>
        <v xml:space="preserve"> </v>
      </c>
    </row>
    <row r="373" spans="1:19" ht="14.1" customHeight="1" x14ac:dyDescent="0.2">
      <c r="A373" s="180" t="s">
        <v>1195</v>
      </c>
      <c r="B373" s="154" t="e">
        <f>IF($U$16=1,(VLOOKUP(A373,$AC$44:$AH$80,2,FALSE)),IF((IF($X$1=1,'X1'!B332,(IF($X$1=2,'X2'!B332,(IF($X$1=3,'X3'!B332,(IF($X$1=4,'X4'!B332,(IF($X$1=5,'X5'!B332,'X6'!B332))))))))))="","",(IF($X$1=1,'X1'!B332,(IF($X$1=2,'X2'!B332,(IF($X$1=3,'X3'!B332,(IF($X$1=4,'X4'!B332,(IF($X$1=5,'X5'!B332,'X6'!B332))))))))))))</f>
        <v>#N/A</v>
      </c>
      <c r="C373" s="154" t="str">
        <f>IF(ISERROR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=TRUE," ",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)</f>
        <v xml:space="preserve"> </v>
      </c>
      <c r="D373" s="154" t="str">
        <f>IF(ISERROR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=TRUE," ",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)</f>
        <v xml:space="preserve"> </v>
      </c>
      <c r="E373" s="169" t="str">
        <f>IF(ISERROR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=TRUE," ",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)</f>
        <v xml:space="preserve"> </v>
      </c>
      <c r="F373" s="169" t="str">
        <f>IF(ISERROR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=TRUE," ",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)</f>
        <v xml:space="preserve"> </v>
      </c>
      <c r="G373" s="138" t="str">
        <f>IF(ISERROR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=TRUE," ",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)</f>
        <v xml:space="preserve"> </v>
      </c>
      <c r="H373" s="169" t="str">
        <f>IF(ISERROR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=TRUE," ",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)</f>
        <v xml:space="preserve"> </v>
      </c>
      <c r="I373" s="170" t="str">
        <f>IF(ISERROR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=TRUE," ",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)</f>
        <v xml:space="preserve"> </v>
      </c>
      <c r="J373" s="170" t="str">
        <f>IF(ISERROR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=TRUE," ",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)</f>
        <v xml:space="preserve"> </v>
      </c>
      <c r="K373" s="170" t="str">
        <f>IF(ISERROR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=TRUE," ",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)</f>
        <v xml:space="preserve"> </v>
      </c>
      <c r="L373" s="171" t="str">
        <f>IF(ISERROR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=TRUE," ",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)</f>
        <v xml:space="preserve"> </v>
      </c>
      <c r="M373" s="171" t="str">
        <f>IF(ISERROR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=TRUE," ",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)</f>
        <v xml:space="preserve"> </v>
      </c>
      <c r="N373" s="155" t="str">
        <f>IF(ISERROR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=TRUE," ",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)</f>
        <v xml:space="preserve"> </v>
      </c>
      <c r="O373" s="171" t="str">
        <f>IF(ISERROR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=TRUE," ",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)</f>
        <v xml:space="preserve"> </v>
      </c>
      <c r="P373" s="171" t="str">
        <f>IF(ISERROR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=TRUE," ",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)</f>
        <v xml:space="preserve"> </v>
      </c>
      <c r="Q373" s="155" t="str">
        <f>IF(ISERROR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=TRUE," ",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)</f>
        <v xml:space="preserve"> </v>
      </c>
      <c r="R373" s="155" t="str">
        <f>IF(ISERROR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=TRUE," ",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)</f>
        <v xml:space="preserve"> </v>
      </c>
      <c r="S373" s="155" t="str">
        <f>IF(ISERROR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=TRUE," ",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)</f>
        <v xml:space="preserve"> </v>
      </c>
    </row>
    <row r="374" spans="1:19" ht="14.1" customHeight="1" x14ac:dyDescent="0.2">
      <c r="A374" s="180" t="s">
        <v>1195</v>
      </c>
      <c r="B374" s="154" t="e">
        <f>IF($U$16=1,(VLOOKUP(A374,$AC$44:$AH$80,2,FALSE)),IF((IF($X$1=1,'X1'!B333,(IF($X$1=2,'X2'!B333,(IF($X$1=3,'X3'!B333,(IF($X$1=4,'X4'!B333,(IF($X$1=5,'X5'!B333,'X6'!B333))))))))))="","",(IF($X$1=1,'X1'!B333,(IF($X$1=2,'X2'!B333,(IF($X$1=3,'X3'!B333,(IF($X$1=4,'X4'!B333,(IF($X$1=5,'X5'!B333,'X6'!B333))))))))))))</f>
        <v>#N/A</v>
      </c>
      <c r="C374" s="154" t="str">
        <f>IF(ISERROR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=TRUE," ",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)</f>
        <v xml:space="preserve"> </v>
      </c>
      <c r="D374" s="154" t="str">
        <f>IF(ISERROR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=TRUE," ",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)</f>
        <v xml:space="preserve"> </v>
      </c>
      <c r="E374" s="169" t="str">
        <f>IF(ISERROR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=TRUE," ",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)</f>
        <v xml:space="preserve"> </v>
      </c>
      <c r="F374" s="169" t="str">
        <f>IF(ISERROR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=TRUE," ",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)</f>
        <v xml:space="preserve"> </v>
      </c>
      <c r="G374" s="138" t="str">
        <f>IF(ISERROR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=TRUE," ",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)</f>
        <v xml:space="preserve"> </v>
      </c>
      <c r="H374" s="169" t="str">
        <f>IF(ISERROR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=TRUE," ",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)</f>
        <v xml:space="preserve"> </v>
      </c>
      <c r="I374" s="170" t="str">
        <f>IF(ISERROR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=TRUE," ",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)</f>
        <v xml:space="preserve"> </v>
      </c>
      <c r="J374" s="170" t="str">
        <f>IF(ISERROR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=TRUE," ",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)</f>
        <v xml:space="preserve"> </v>
      </c>
      <c r="K374" s="170" t="str">
        <f>IF(ISERROR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=TRUE," ",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)</f>
        <v xml:space="preserve"> </v>
      </c>
      <c r="L374" s="171" t="str">
        <f>IF(ISERROR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=TRUE," ",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)</f>
        <v xml:space="preserve"> </v>
      </c>
      <c r="M374" s="171" t="str">
        <f>IF(ISERROR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=TRUE," ",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)</f>
        <v xml:space="preserve"> </v>
      </c>
      <c r="N374" s="155" t="str">
        <f>IF(ISERROR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=TRUE," ",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)</f>
        <v xml:space="preserve"> </v>
      </c>
      <c r="O374" s="171" t="str">
        <f>IF(ISERROR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=TRUE," ",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)</f>
        <v xml:space="preserve"> </v>
      </c>
      <c r="P374" s="171" t="str">
        <f>IF(ISERROR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=TRUE," ",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)</f>
        <v xml:space="preserve"> </v>
      </c>
      <c r="Q374" s="155" t="str">
        <f>IF(ISERROR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=TRUE," ",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)</f>
        <v xml:space="preserve"> </v>
      </c>
      <c r="R374" s="155" t="str">
        <f>IF(ISERROR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=TRUE," ",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)</f>
        <v xml:space="preserve"> </v>
      </c>
      <c r="S374" s="155" t="str">
        <f>IF(ISERROR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=TRUE," ",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)</f>
        <v xml:space="preserve"> </v>
      </c>
    </row>
    <row r="375" spans="1:19" ht="14.1" customHeight="1" x14ac:dyDescent="0.2">
      <c r="A375" s="180" t="s">
        <v>1195</v>
      </c>
      <c r="B375" s="154" t="e">
        <f>IF($U$16=1,(VLOOKUP(A375,$AC$44:$AH$80,2,FALSE)),IF((IF($X$1=1,'X1'!B334,(IF($X$1=2,'X2'!B334,(IF($X$1=3,'X3'!B334,(IF($X$1=4,'X4'!B334,(IF($X$1=5,'X5'!B334,'X6'!B334))))))))))="","",(IF($X$1=1,'X1'!B334,(IF($X$1=2,'X2'!B334,(IF($X$1=3,'X3'!B334,(IF($X$1=4,'X4'!B334,(IF($X$1=5,'X5'!B334,'X6'!B334))))))))))))</f>
        <v>#N/A</v>
      </c>
      <c r="C375" s="154" t="str">
        <f>IF(ISERROR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=TRUE," ",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)</f>
        <v xml:space="preserve"> </v>
      </c>
      <c r="D375" s="154" t="str">
        <f>IF(ISERROR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=TRUE," ",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)</f>
        <v xml:space="preserve"> </v>
      </c>
      <c r="E375" s="169" t="str">
        <f>IF(ISERROR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=TRUE," ",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)</f>
        <v xml:space="preserve"> </v>
      </c>
      <c r="F375" s="169" t="str">
        <f>IF(ISERROR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=TRUE," ",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)</f>
        <v xml:space="preserve"> </v>
      </c>
      <c r="G375" s="138" t="str">
        <f>IF(ISERROR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=TRUE," ",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)</f>
        <v xml:space="preserve"> </v>
      </c>
      <c r="H375" s="169" t="str">
        <f>IF(ISERROR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=TRUE," ",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)</f>
        <v xml:space="preserve"> </v>
      </c>
      <c r="I375" s="170" t="str">
        <f>IF(ISERROR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=TRUE," ",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)</f>
        <v xml:space="preserve"> </v>
      </c>
      <c r="J375" s="170" t="str">
        <f>IF(ISERROR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=TRUE," ",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)</f>
        <v xml:space="preserve"> </v>
      </c>
      <c r="K375" s="170" t="str">
        <f>IF(ISERROR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=TRUE," ",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)</f>
        <v xml:space="preserve"> </v>
      </c>
      <c r="L375" s="171" t="str">
        <f>IF(ISERROR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=TRUE," ",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)</f>
        <v xml:space="preserve"> </v>
      </c>
      <c r="M375" s="171" t="str">
        <f>IF(ISERROR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=TRUE," ",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)</f>
        <v xml:space="preserve"> </v>
      </c>
      <c r="N375" s="155" t="str">
        <f>IF(ISERROR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=TRUE," ",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)</f>
        <v xml:space="preserve"> </v>
      </c>
      <c r="O375" s="171" t="str">
        <f>IF(ISERROR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=TRUE," ",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)</f>
        <v xml:space="preserve"> </v>
      </c>
      <c r="P375" s="171" t="str">
        <f>IF(ISERROR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=TRUE," ",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)</f>
        <v xml:space="preserve"> </v>
      </c>
      <c r="Q375" s="155" t="str">
        <f>IF(ISERROR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=TRUE," ",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)</f>
        <v xml:space="preserve"> </v>
      </c>
      <c r="R375" s="155" t="str">
        <f>IF(ISERROR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=TRUE," ",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)</f>
        <v xml:space="preserve"> </v>
      </c>
      <c r="S375" s="155" t="str">
        <f>IF(ISERROR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=TRUE," ",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)</f>
        <v xml:space="preserve"> </v>
      </c>
    </row>
    <row r="376" spans="1:19" ht="14.1" customHeight="1" x14ac:dyDescent="0.2">
      <c r="A376" s="180" t="s">
        <v>1195</v>
      </c>
      <c r="B376" s="154" t="e">
        <f>IF($U$16=1,(VLOOKUP(A376,$AC$44:$AH$80,2,FALSE)),IF((IF($X$1=1,'X1'!B335,(IF($X$1=2,'X2'!B335,(IF($X$1=3,'X3'!B335,(IF($X$1=4,'X4'!B335,(IF($X$1=5,'X5'!B335,'X6'!B335))))))))))="","",(IF($X$1=1,'X1'!B335,(IF($X$1=2,'X2'!B335,(IF($X$1=3,'X3'!B335,(IF($X$1=4,'X4'!B335,(IF($X$1=5,'X5'!B335,'X6'!B335))))))))))))</f>
        <v>#N/A</v>
      </c>
      <c r="C376" s="154" t="str">
        <f>IF(ISERROR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=TRUE," ",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)</f>
        <v xml:space="preserve"> </v>
      </c>
      <c r="D376" s="154" t="str">
        <f>IF(ISERROR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=TRUE," ",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)</f>
        <v xml:space="preserve"> </v>
      </c>
      <c r="E376" s="169" t="str">
        <f>IF(ISERROR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=TRUE," ",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)</f>
        <v xml:space="preserve"> </v>
      </c>
      <c r="F376" s="169" t="str">
        <f>IF(ISERROR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=TRUE," ",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)</f>
        <v xml:space="preserve"> </v>
      </c>
      <c r="G376" s="138" t="str">
        <f>IF(ISERROR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=TRUE," ",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)</f>
        <v xml:space="preserve"> </v>
      </c>
      <c r="H376" s="169" t="str">
        <f>IF(ISERROR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=TRUE," ",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)</f>
        <v xml:space="preserve"> </v>
      </c>
      <c r="I376" s="170" t="str">
        <f>IF(ISERROR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=TRUE," ",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)</f>
        <v xml:space="preserve"> </v>
      </c>
      <c r="J376" s="170" t="str">
        <f>IF(ISERROR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=TRUE," ",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)</f>
        <v xml:space="preserve"> </v>
      </c>
      <c r="K376" s="170" t="str">
        <f>IF(ISERROR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=TRUE," ",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)</f>
        <v xml:space="preserve"> </v>
      </c>
      <c r="L376" s="171" t="str">
        <f>IF(ISERROR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=TRUE," ",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)</f>
        <v xml:space="preserve"> </v>
      </c>
      <c r="M376" s="171" t="str">
        <f>IF(ISERROR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=TRUE," ",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)</f>
        <v xml:space="preserve"> </v>
      </c>
      <c r="N376" s="155" t="str">
        <f>IF(ISERROR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=TRUE," ",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)</f>
        <v xml:space="preserve"> </v>
      </c>
      <c r="O376" s="171" t="str">
        <f>IF(ISERROR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=TRUE," ",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)</f>
        <v xml:space="preserve"> </v>
      </c>
      <c r="P376" s="171" t="str">
        <f>IF(ISERROR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=TRUE," ",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)</f>
        <v xml:space="preserve"> </v>
      </c>
      <c r="Q376" s="155" t="str">
        <f>IF(ISERROR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=TRUE," ",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)</f>
        <v xml:space="preserve"> </v>
      </c>
      <c r="R376" s="155" t="str">
        <f>IF(ISERROR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=TRUE," ",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)</f>
        <v xml:space="preserve"> </v>
      </c>
      <c r="S376" s="155" t="str">
        <f>IF(ISERROR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=TRUE," ",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)</f>
        <v xml:space="preserve"> </v>
      </c>
    </row>
    <row r="377" spans="1:19" ht="14.1" customHeight="1" x14ac:dyDescent="0.2">
      <c r="A377" s="180" t="s">
        <v>1195</v>
      </c>
      <c r="B377" s="154" t="e">
        <f>IF($U$16=1,(VLOOKUP(A377,$AC$44:$AH$80,2,FALSE)),IF((IF($X$1=1,'X1'!B336,(IF($X$1=2,'X2'!B336,(IF($X$1=3,'X3'!B336,(IF($X$1=4,'X4'!B336,(IF($X$1=5,'X5'!B336,'X6'!B336))))))))))="","",(IF($X$1=1,'X1'!B336,(IF($X$1=2,'X2'!B336,(IF($X$1=3,'X3'!B336,(IF($X$1=4,'X4'!B336,(IF($X$1=5,'X5'!B336,'X6'!B336))))))))))))</f>
        <v>#N/A</v>
      </c>
      <c r="C377" s="154" t="str">
        <f>IF(ISERROR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=TRUE," ",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)</f>
        <v xml:space="preserve"> </v>
      </c>
      <c r="D377" s="154" t="str">
        <f>IF(ISERROR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=TRUE," ",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)</f>
        <v xml:space="preserve"> </v>
      </c>
      <c r="E377" s="169" t="str">
        <f>IF(ISERROR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=TRUE," ",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)</f>
        <v xml:space="preserve"> </v>
      </c>
      <c r="F377" s="169" t="str">
        <f>IF(ISERROR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=TRUE," ",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)</f>
        <v xml:space="preserve"> </v>
      </c>
      <c r="G377" s="138" t="str">
        <f>IF(ISERROR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=TRUE," ",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)</f>
        <v xml:space="preserve"> </v>
      </c>
      <c r="H377" s="169" t="str">
        <f>IF(ISERROR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=TRUE," ",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)</f>
        <v xml:space="preserve"> </v>
      </c>
      <c r="I377" s="170" t="str">
        <f>IF(ISERROR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=TRUE," ",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)</f>
        <v xml:space="preserve"> </v>
      </c>
      <c r="J377" s="170" t="str">
        <f>IF(ISERROR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=TRUE," ",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)</f>
        <v xml:space="preserve"> </v>
      </c>
      <c r="K377" s="170" t="str">
        <f>IF(ISERROR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=TRUE," ",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)</f>
        <v xml:space="preserve"> </v>
      </c>
      <c r="L377" s="171" t="str">
        <f>IF(ISERROR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=TRUE," ",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)</f>
        <v xml:space="preserve"> </v>
      </c>
      <c r="M377" s="171" t="str">
        <f>IF(ISERROR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=TRUE," ",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)</f>
        <v xml:space="preserve"> </v>
      </c>
      <c r="N377" s="155" t="str">
        <f>IF(ISERROR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=TRUE," ",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)</f>
        <v xml:space="preserve"> </v>
      </c>
      <c r="O377" s="171" t="str">
        <f>IF(ISERROR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=TRUE," ",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)</f>
        <v xml:space="preserve"> </v>
      </c>
      <c r="P377" s="171" t="str">
        <f>IF(ISERROR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=TRUE," ",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)</f>
        <v xml:space="preserve"> </v>
      </c>
      <c r="Q377" s="155" t="str">
        <f>IF(ISERROR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=TRUE," ",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)</f>
        <v xml:space="preserve"> </v>
      </c>
      <c r="R377" s="155" t="str">
        <f>IF(ISERROR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=TRUE," ",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)</f>
        <v xml:space="preserve"> </v>
      </c>
      <c r="S377" s="155" t="str">
        <f>IF(ISERROR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=TRUE," ",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)</f>
        <v xml:space="preserve"> </v>
      </c>
    </row>
    <row r="378" spans="1:19" ht="14.1" customHeight="1" x14ac:dyDescent="0.2">
      <c r="A378" s="180" t="s">
        <v>1195</v>
      </c>
      <c r="B378" s="154" t="e">
        <f>IF($U$16=1,(VLOOKUP(A378,$AC$44:$AH$80,2,FALSE)),IF((IF($X$1=1,'X1'!B337,(IF($X$1=2,'X2'!B337,(IF($X$1=3,'X3'!B337,(IF($X$1=4,'X4'!B337,(IF($X$1=5,'X5'!B337,'X6'!B337))))))))))="","",(IF($X$1=1,'X1'!B337,(IF($X$1=2,'X2'!B337,(IF($X$1=3,'X3'!B337,(IF($X$1=4,'X4'!B337,(IF($X$1=5,'X5'!B337,'X6'!B337))))))))))))</f>
        <v>#N/A</v>
      </c>
      <c r="C378" s="154" t="str">
        <f>IF(ISERROR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=TRUE," ",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)</f>
        <v xml:space="preserve"> </v>
      </c>
      <c r="D378" s="154" t="str">
        <f>IF(ISERROR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=TRUE," ",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)</f>
        <v xml:space="preserve"> </v>
      </c>
      <c r="E378" s="169" t="str">
        <f>IF(ISERROR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=TRUE," ",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)</f>
        <v xml:space="preserve"> </v>
      </c>
      <c r="F378" s="169" t="str">
        <f>IF(ISERROR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=TRUE," ",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)</f>
        <v xml:space="preserve"> </v>
      </c>
      <c r="G378" s="138" t="str">
        <f>IF(ISERROR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=TRUE," ",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)</f>
        <v xml:space="preserve"> </v>
      </c>
      <c r="H378" s="169" t="str">
        <f>IF(ISERROR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=TRUE," ",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)</f>
        <v xml:space="preserve"> </v>
      </c>
      <c r="I378" s="170" t="str">
        <f>IF(ISERROR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=TRUE," ",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)</f>
        <v xml:space="preserve"> </v>
      </c>
      <c r="J378" s="170" t="str">
        <f>IF(ISERROR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=TRUE," ",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)</f>
        <v xml:space="preserve"> </v>
      </c>
      <c r="K378" s="170" t="str">
        <f>IF(ISERROR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=TRUE," ",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)</f>
        <v xml:space="preserve"> </v>
      </c>
      <c r="L378" s="171" t="str">
        <f>IF(ISERROR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=TRUE," ",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)</f>
        <v xml:space="preserve"> </v>
      </c>
      <c r="M378" s="171" t="str">
        <f>IF(ISERROR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=TRUE," ",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)</f>
        <v xml:space="preserve"> </v>
      </c>
      <c r="N378" s="155" t="str">
        <f>IF(ISERROR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=TRUE," ",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)</f>
        <v xml:space="preserve"> </v>
      </c>
      <c r="O378" s="171" t="str">
        <f>IF(ISERROR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=TRUE," ",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)</f>
        <v xml:space="preserve"> </v>
      </c>
      <c r="P378" s="171" t="str">
        <f>IF(ISERROR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=TRUE," ",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)</f>
        <v xml:space="preserve"> </v>
      </c>
      <c r="Q378" s="155" t="str">
        <f>IF(ISERROR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=TRUE," ",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)</f>
        <v xml:space="preserve"> </v>
      </c>
      <c r="R378" s="155" t="str">
        <f>IF(ISERROR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=TRUE," ",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)</f>
        <v xml:space="preserve"> </v>
      </c>
      <c r="S378" s="155" t="str">
        <f>IF(ISERROR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=TRUE," ",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)</f>
        <v xml:space="preserve"> </v>
      </c>
    </row>
    <row r="379" spans="1:19" ht="14.1" customHeight="1" x14ac:dyDescent="0.2">
      <c r="A379" s="180" t="s">
        <v>1195</v>
      </c>
      <c r="B379" s="154" t="e">
        <f>IF($U$16=1,(VLOOKUP(A379,$AC$44:$AH$80,2,FALSE)),IF((IF($X$1=1,'X1'!B338,(IF($X$1=2,'X2'!B338,(IF($X$1=3,'X3'!B338,(IF($X$1=4,'X4'!B338,(IF($X$1=5,'X5'!B338,'X6'!B338))))))))))="","",(IF($X$1=1,'X1'!B338,(IF($X$1=2,'X2'!B338,(IF($X$1=3,'X3'!B338,(IF($X$1=4,'X4'!B338,(IF($X$1=5,'X5'!B338,'X6'!B338))))))))))))</f>
        <v>#N/A</v>
      </c>
      <c r="C379" s="154" t="str">
        <f>IF(ISERROR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=TRUE," ",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)</f>
        <v xml:space="preserve"> </v>
      </c>
      <c r="D379" s="154" t="str">
        <f>IF(ISERROR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=TRUE," ",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)</f>
        <v xml:space="preserve"> </v>
      </c>
      <c r="E379" s="169" t="str">
        <f>IF(ISERROR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=TRUE," ",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)</f>
        <v xml:space="preserve"> </v>
      </c>
      <c r="F379" s="169" t="str">
        <f>IF(ISERROR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=TRUE," ",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)</f>
        <v xml:space="preserve"> </v>
      </c>
      <c r="G379" s="138" t="str">
        <f>IF(ISERROR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=TRUE," ",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)</f>
        <v xml:space="preserve"> </v>
      </c>
      <c r="H379" s="169" t="str">
        <f>IF(ISERROR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=TRUE," ",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)</f>
        <v xml:space="preserve"> </v>
      </c>
      <c r="I379" s="170" t="str">
        <f>IF(ISERROR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=TRUE," ",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)</f>
        <v xml:space="preserve"> </v>
      </c>
      <c r="J379" s="170" t="str">
        <f>IF(ISERROR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=TRUE," ",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)</f>
        <v xml:space="preserve"> </v>
      </c>
      <c r="K379" s="170" t="str">
        <f>IF(ISERROR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=TRUE," ",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)</f>
        <v xml:space="preserve"> </v>
      </c>
      <c r="L379" s="171" t="str">
        <f>IF(ISERROR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=TRUE," ",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)</f>
        <v xml:space="preserve"> </v>
      </c>
      <c r="M379" s="171" t="str">
        <f>IF(ISERROR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=TRUE," ",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)</f>
        <v xml:space="preserve"> </v>
      </c>
      <c r="N379" s="155" t="str">
        <f>IF(ISERROR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=TRUE," ",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)</f>
        <v xml:space="preserve"> </v>
      </c>
      <c r="O379" s="171" t="str">
        <f>IF(ISERROR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=TRUE," ",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)</f>
        <v xml:space="preserve"> </v>
      </c>
      <c r="P379" s="171" t="str">
        <f>IF(ISERROR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=TRUE," ",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)</f>
        <v xml:space="preserve"> </v>
      </c>
      <c r="Q379" s="155" t="str">
        <f>IF(ISERROR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=TRUE," ",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)</f>
        <v xml:space="preserve"> </v>
      </c>
      <c r="R379" s="155" t="str">
        <f>IF(ISERROR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=TRUE," ",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)</f>
        <v xml:space="preserve"> </v>
      </c>
      <c r="S379" s="155" t="str">
        <f>IF(ISERROR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=TRUE," ",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)</f>
        <v xml:space="preserve"> </v>
      </c>
    </row>
    <row r="380" spans="1:19" ht="14.1" customHeight="1" x14ac:dyDescent="0.2">
      <c r="A380" s="180" t="s">
        <v>1195</v>
      </c>
      <c r="B380" s="154" t="e">
        <f>IF($U$16=1,(VLOOKUP(A380,$AC$44:$AH$80,2,FALSE)),IF((IF($X$1=1,'X1'!B339,(IF($X$1=2,'X2'!B339,(IF($X$1=3,'X3'!B339,(IF($X$1=4,'X4'!B339,(IF($X$1=5,'X5'!B339,'X6'!B339))))))))))="","",(IF($X$1=1,'X1'!B339,(IF($X$1=2,'X2'!B339,(IF($X$1=3,'X3'!B339,(IF($X$1=4,'X4'!B339,(IF($X$1=5,'X5'!B339,'X6'!B339))))))))))))</f>
        <v>#N/A</v>
      </c>
      <c r="C380" s="154" t="str">
        <f>IF(ISERROR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=TRUE," ",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)</f>
        <v xml:space="preserve"> </v>
      </c>
      <c r="D380" s="154" t="str">
        <f>IF(ISERROR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=TRUE," ",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)</f>
        <v xml:space="preserve"> </v>
      </c>
      <c r="E380" s="169" t="str">
        <f>IF(ISERROR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=TRUE," ",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)</f>
        <v xml:space="preserve"> </v>
      </c>
      <c r="F380" s="169" t="str">
        <f>IF(ISERROR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=TRUE," ",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)</f>
        <v xml:space="preserve"> </v>
      </c>
      <c r="G380" s="138" t="str">
        <f>IF(ISERROR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=TRUE," ",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)</f>
        <v xml:space="preserve"> </v>
      </c>
      <c r="H380" s="169" t="str">
        <f>IF(ISERROR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=TRUE," ",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)</f>
        <v xml:space="preserve"> </v>
      </c>
      <c r="I380" s="170" t="str">
        <f>IF(ISERROR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=TRUE," ",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)</f>
        <v xml:space="preserve"> </v>
      </c>
      <c r="J380" s="170" t="str">
        <f>IF(ISERROR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=TRUE," ",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)</f>
        <v xml:space="preserve"> </v>
      </c>
      <c r="K380" s="170" t="str">
        <f>IF(ISERROR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=TRUE," ",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)</f>
        <v xml:space="preserve"> </v>
      </c>
      <c r="L380" s="171" t="str">
        <f>IF(ISERROR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=TRUE," ",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)</f>
        <v xml:space="preserve"> </v>
      </c>
      <c r="M380" s="171" t="str">
        <f>IF(ISERROR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=TRUE," ",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)</f>
        <v xml:space="preserve"> </v>
      </c>
      <c r="N380" s="155" t="str">
        <f>IF(ISERROR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=TRUE," ",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)</f>
        <v xml:space="preserve"> </v>
      </c>
      <c r="O380" s="171" t="str">
        <f>IF(ISERROR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=TRUE," ",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)</f>
        <v xml:space="preserve"> </v>
      </c>
      <c r="P380" s="171" t="str">
        <f>IF(ISERROR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=TRUE," ",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)</f>
        <v xml:space="preserve"> </v>
      </c>
      <c r="Q380" s="155" t="str">
        <f>IF(ISERROR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=TRUE," ",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)</f>
        <v xml:space="preserve"> </v>
      </c>
      <c r="R380" s="155" t="str">
        <f>IF(ISERROR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=TRUE," ",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)</f>
        <v xml:space="preserve"> </v>
      </c>
      <c r="S380" s="155" t="str">
        <f>IF(ISERROR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=TRUE," ",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)</f>
        <v xml:space="preserve"> </v>
      </c>
    </row>
    <row r="381" spans="1:19" ht="14.1" customHeight="1" x14ac:dyDescent="0.2">
      <c r="A381" s="180" t="s">
        <v>1195</v>
      </c>
      <c r="B381" s="154" t="e">
        <f>IF($U$16=1,(VLOOKUP(A381,$AC$44:$AH$80,2,FALSE)),IF((IF($X$1=1,'X1'!B340,(IF($X$1=2,'X2'!B340,(IF($X$1=3,'X3'!B340,(IF($X$1=4,'X4'!B340,(IF($X$1=5,'X5'!B340,'X6'!B340))))))))))="","",(IF($X$1=1,'X1'!B340,(IF($X$1=2,'X2'!B340,(IF($X$1=3,'X3'!B340,(IF($X$1=4,'X4'!B340,(IF($X$1=5,'X5'!B340,'X6'!B340))))))))))))</f>
        <v>#N/A</v>
      </c>
      <c r="C381" s="154" t="str">
        <f>IF(ISERROR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=TRUE," ",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)</f>
        <v xml:space="preserve"> </v>
      </c>
      <c r="D381" s="154" t="str">
        <f>IF(ISERROR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=TRUE," ",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)</f>
        <v xml:space="preserve"> </v>
      </c>
      <c r="E381" s="169" t="str">
        <f>IF(ISERROR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=TRUE," ",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)</f>
        <v xml:space="preserve"> </v>
      </c>
      <c r="F381" s="169" t="str">
        <f>IF(ISERROR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=TRUE," ",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)</f>
        <v xml:space="preserve"> </v>
      </c>
      <c r="G381" s="138" t="str">
        <f>IF(ISERROR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=TRUE," ",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)</f>
        <v xml:space="preserve"> </v>
      </c>
      <c r="H381" s="169" t="str">
        <f>IF(ISERROR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=TRUE," ",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)</f>
        <v xml:space="preserve"> </v>
      </c>
      <c r="I381" s="170" t="str">
        <f>IF(ISERROR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=TRUE," ",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)</f>
        <v xml:space="preserve"> </v>
      </c>
      <c r="J381" s="170" t="str">
        <f>IF(ISERROR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=TRUE," ",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)</f>
        <v xml:space="preserve"> </v>
      </c>
      <c r="K381" s="170" t="str">
        <f>IF(ISERROR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=TRUE," ",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)</f>
        <v xml:space="preserve"> </v>
      </c>
      <c r="L381" s="171" t="str">
        <f>IF(ISERROR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=TRUE," ",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)</f>
        <v xml:space="preserve"> </v>
      </c>
      <c r="M381" s="171" t="str">
        <f>IF(ISERROR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=TRUE," ",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)</f>
        <v xml:space="preserve"> </v>
      </c>
      <c r="N381" s="155" t="str">
        <f>IF(ISERROR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=TRUE," ",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)</f>
        <v xml:space="preserve"> </v>
      </c>
      <c r="O381" s="171" t="str">
        <f>IF(ISERROR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=TRUE," ",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)</f>
        <v xml:space="preserve"> </v>
      </c>
      <c r="P381" s="171" t="str">
        <f>IF(ISERROR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=TRUE," ",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)</f>
        <v xml:space="preserve"> </v>
      </c>
      <c r="Q381" s="155" t="str">
        <f>IF(ISERROR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=TRUE," ",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)</f>
        <v xml:space="preserve"> </v>
      </c>
      <c r="R381" s="155" t="str">
        <f>IF(ISERROR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=TRUE," ",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)</f>
        <v xml:space="preserve"> </v>
      </c>
      <c r="S381" s="155" t="str">
        <f>IF(ISERROR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=TRUE," ",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)</f>
        <v xml:space="preserve"> </v>
      </c>
    </row>
    <row r="382" spans="1:19" ht="14.1" customHeight="1" x14ac:dyDescent="0.2">
      <c r="A382" s="180" t="s">
        <v>1195</v>
      </c>
      <c r="B382" s="154" t="e">
        <f>IF($U$16=1,(VLOOKUP(A382,$AC$44:$AH$80,2,FALSE)),IF((IF($X$1=1,'X1'!B341,(IF($X$1=2,'X2'!B341,(IF($X$1=3,'X3'!B341,(IF($X$1=4,'X4'!B341,(IF($X$1=5,'X5'!B341,'X6'!B341))))))))))="","",(IF($X$1=1,'X1'!B341,(IF($X$1=2,'X2'!B341,(IF($X$1=3,'X3'!B341,(IF($X$1=4,'X4'!B341,(IF($X$1=5,'X5'!B341,'X6'!B341))))))))))))</f>
        <v>#N/A</v>
      </c>
      <c r="C382" s="154" t="str">
        <f>IF(ISERROR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=TRUE," ",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)</f>
        <v xml:space="preserve"> </v>
      </c>
      <c r="D382" s="154" t="str">
        <f>IF(ISERROR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=TRUE," ",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)</f>
        <v xml:space="preserve"> </v>
      </c>
      <c r="E382" s="169" t="str">
        <f>IF(ISERROR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=TRUE," ",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)</f>
        <v xml:space="preserve"> </v>
      </c>
      <c r="F382" s="169" t="str">
        <f>IF(ISERROR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=TRUE," ",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)</f>
        <v xml:space="preserve"> </v>
      </c>
      <c r="G382" s="138" t="str">
        <f>IF(ISERROR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=TRUE," ",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)</f>
        <v xml:space="preserve"> </v>
      </c>
      <c r="H382" s="169" t="str">
        <f>IF(ISERROR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=TRUE," ",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)</f>
        <v xml:space="preserve"> </v>
      </c>
      <c r="I382" s="170" t="str">
        <f>IF(ISERROR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=TRUE," ",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)</f>
        <v xml:space="preserve"> </v>
      </c>
      <c r="J382" s="170" t="str">
        <f>IF(ISERROR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=TRUE," ",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)</f>
        <v xml:space="preserve"> </v>
      </c>
      <c r="K382" s="170" t="str">
        <f>IF(ISERROR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=TRUE," ",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)</f>
        <v xml:space="preserve"> </v>
      </c>
      <c r="L382" s="171" t="str">
        <f>IF(ISERROR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=TRUE," ",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)</f>
        <v xml:space="preserve"> </v>
      </c>
      <c r="M382" s="171" t="str">
        <f>IF(ISERROR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=TRUE," ",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)</f>
        <v xml:space="preserve"> </v>
      </c>
      <c r="N382" s="155" t="str">
        <f>IF(ISERROR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=TRUE," ",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)</f>
        <v xml:space="preserve"> </v>
      </c>
      <c r="O382" s="171" t="str">
        <f>IF(ISERROR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=TRUE," ",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)</f>
        <v xml:space="preserve"> </v>
      </c>
      <c r="P382" s="171" t="str">
        <f>IF(ISERROR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=TRUE," ",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)</f>
        <v xml:space="preserve"> </v>
      </c>
      <c r="Q382" s="155" t="str">
        <f>IF(ISERROR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=TRUE," ",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)</f>
        <v xml:space="preserve"> </v>
      </c>
      <c r="R382" s="155" t="str">
        <f>IF(ISERROR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=TRUE," ",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)</f>
        <v xml:space="preserve"> </v>
      </c>
      <c r="S382" s="155" t="str">
        <f>IF(ISERROR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=TRUE," ",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)</f>
        <v xml:space="preserve"> </v>
      </c>
    </row>
    <row r="383" spans="1:19" ht="14.1" customHeight="1" x14ac:dyDescent="0.2">
      <c r="A383" s="180" t="s">
        <v>1195</v>
      </c>
      <c r="B383" s="154" t="e">
        <f>IF($U$16=1,(VLOOKUP(A383,$AC$44:$AH$80,2,FALSE)),IF((IF($X$1=1,'X1'!B342,(IF($X$1=2,'X2'!B342,(IF($X$1=3,'X3'!B342,(IF($X$1=4,'X4'!B342,(IF($X$1=5,'X5'!B342,'X6'!B342))))))))))="","",(IF($X$1=1,'X1'!B342,(IF($X$1=2,'X2'!B342,(IF($X$1=3,'X3'!B342,(IF($X$1=4,'X4'!B342,(IF($X$1=5,'X5'!B342,'X6'!B342))))))))))))</f>
        <v>#N/A</v>
      </c>
      <c r="C383" s="154" t="str">
        <f>IF(ISERROR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=TRUE," ",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)</f>
        <v xml:space="preserve"> </v>
      </c>
      <c r="D383" s="154" t="str">
        <f>IF(ISERROR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=TRUE," ",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)</f>
        <v xml:space="preserve"> </v>
      </c>
      <c r="E383" s="169" t="str">
        <f>IF(ISERROR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=TRUE," ",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)</f>
        <v xml:space="preserve"> </v>
      </c>
      <c r="F383" s="169" t="str">
        <f>IF(ISERROR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=TRUE," ",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)</f>
        <v xml:space="preserve"> </v>
      </c>
      <c r="G383" s="138" t="str">
        <f>IF(ISERROR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=TRUE," ",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)</f>
        <v xml:space="preserve"> </v>
      </c>
      <c r="H383" s="169" t="str">
        <f>IF(ISERROR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=TRUE," ",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)</f>
        <v xml:space="preserve"> </v>
      </c>
      <c r="I383" s="170" t="str">
        <f>IF(ISERROR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=TRUE," ",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)</f>
        <v xml:space="preserve"> </v>
      </c>
      <c r="J383" s="170" t="str">
        <f>IF(ISERROR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=TRUE," ",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)</f>
        <v xml:space="preserve"> </v>
      </c>
      <c r="K383" s="170" t="str">
        <f>IF(ISERROR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=TRUE," ",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)</f>
        <v xml:space="preserve"> </v>
      </c>
      <c r="L383" s="171" t="str">
        <f>IF(ISERROR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=TRUE," ",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)</f>
        <v xml:space="preserve"> </v>
      </c>
      <c r="M383" s="171" t="str">
        <f>IF(ISERROR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=TRUE," ",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)</f>
        <v xml:space="preserve"> </v>
      </c>
      <c r="N383" s="155" t="str">
        <f>IF(ISERROR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=TRUE," ",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)</f>
        <v xml:space="preserve"> </v>
      </c>
      <c r="O383" s="171" t="str">
        <f>IF(ISERROR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=TRUE," ",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)</f>
        <v xml:space="preserve"> </v>
      </c>
      <c r="P383" s="171" t="str">
        <f>IF(ISERROR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=TRUE," ",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)</f>
        <v xml:space="preserve"> </v>
      </c>
      <c r="Q383" s="155" t="str">
        <f>IF(ISERROR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=TRUE," ",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)</f>
        <v xml:space="preserve"> </v>
      </c>
      <c r="R383" s="155" t="str">
        <f>IF(ISERROR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=TRUE," ",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)</f>
        <v xml:space="preserve"> </v>
      </c>
      <c r="S383" s="155" t="str">
        <f>IF(ISERROR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=TRUE," ",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)</f>
        <v xml:space="preserve"> </v>
      </c>
    </row>
    <row r="384" spans="1:19" ht="14.1" customHeight="1" x14ac:dyDescent="0.2">
      <c r="A384" s="180" t="s">
        <v>1195</v>
      </c>
      <c r="B384" s="154" t="e">
        <f>IF($U$16=1,(VLOOKUP(A384,$AC$44:$AH$80,2,FALSE)),IF((IF($X$1=1,'X1'!B343,(IF($X$1=2,'X2'!B343,(IF($X$1=3,'X3'!B343,(IF($X$1=4,'X4'!B343,(IF($X$1=5,'X5'!B343,'X6'!B343))))))))))="","",(IF($X$1=1,'X1'!B343,(IF($X$1=2,'X2'!B343,(IF($X$1=3,'X3'!B343,(IF($X$1=4,'X4'!B343,(IF($X$1=5,'X5'!B343,'X6'!B343))))))))))))</f>
        <v>#N/A</v>
      </c>
      <c r="C384" s="154" t="str">
        <f>IF(ISERROR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=TRUE," ",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)</f>
        <v xml:space="preserve"> </v>
      </c>
      <c r="D384" s="154" t="str">
        <f>IF(ISERROR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=TRUE," ",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)</f>
        <v xml:space="preserve"> </v>
      </c>
      <c r="E384" s="169" t="str">
        <f>IF(ISERROR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=TRUE," ",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)</f>
        <v xml:space="preserve"> </v>
      </c>
      <c r="F384" s="169" t="str">
        <f>IF(ISERROR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=TRUE," ",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)</f>
        <v xml:space="preserve"> </v>
      </c>
      <c r="G384" s="138" t="str">
        <f>IF(ISERROR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=TRUE," ",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)</f>
        <v xml:space="preserve"> </v>
      </c>
      <c r="H384" s="169" t="str">
        <f>IF(ISERROR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=TRUE," ",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)</f>
        <v xml:space="preserve"> </v>
      </c>
      <c r="I384" s="170" t="str">
        <f>IF(ISERROR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=TRUE," ",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)</f>
        <v xml:space="preserve"> </v>
      </c>
      <c r="J384" s="170" t="str">
        <f>IF(ISERROR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=TRUE," ",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)</f>
        <v xml:space="preserve"> </v>
      </c>
      <c r="K384" s="170" t="str">
        <f>IF(ISERROR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=TRUE," ",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)</f>
        <v xml:space="preserve"> </v>
      </c>
      <c r="L384" s="171" t="str">
        <f>IF(ISERROR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=TRUE," ",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)</f>
        <v xml:space="preserve"> </v>
      </c>
      <c r="M384" s="171" t="str">
        <f>IF(ISERROR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=TRUE," ",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)</f>
        <v xml:space="preserve"> </v>
      </c>
      <c r="N384" s="155" t="str">
        <f>IF(ISERROR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=TRUE," ",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)</f>
        <v xml:space="preserve"> </v>
      </c>
      <c r="O384" s="171" t="str">
        <f>IF(ISERROR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=TRUE," ",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)</f>
        <v xml:space="preserve"> </v>
      </c>
      <c r="P384" s="171" t="str">
        <f>IF(ISERROR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=TRUE," ",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)</f>
        <v xml:space="preserve"> </v>
      </c>
      <c r="Q384" s="155" t="str">
        <f>IF(ISERROR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=TRUE," ",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)</f>
        <v xml:space="preserve"> </v>
      </c>
      <c r="R384" s="155" t="str">
        <f>IF(ISERROR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=TRUE," ",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)</f>
        <v xml:space="preserve"> </v>
      </c>
      <c r="S384" s="155" t="str">
        <f>IF(ISERROR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=TRUE," ",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)</f>
        <v xml:space="preserve"> </v>
      </c>
    </row>
    <row r="385" spans="1:19" ht="14.1" customHeight="1" x14ac:dyDescent="0.2">
      <c r="A385" s="180" t="s">
        <v>1195</v>
      </c>
      <c r="B385" s="154" t="e">
        <f>IF($U$16=1,(VLOOKUP(A385,$AC$44:$AH$80,2,FALSE)),IF((IF($X$1=1,'X1'!B344,(IF($X$1=2,'X2'!B344,(IF($X$1=3,'X3'!B344,(IF($X$1=4,'X4'!B344,(IF($X$1=5,'X5'!B344,'X6'!B344))))))))))="","",(IF($X$1=1,'X1'!B344,(IF($X$1=2,'X2'!B344,(IF($X$1=3,'X3'!B344,(IF($X$1=4,'X4'!B344,(IF($X$1=5,'X5'!B344,'X6'!B344))))))))))))</f>
        <v>#N/A</v>
      </c>
      <c r="C385" s="154" t="str">
        <f>IF(ISERROR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=TRUE," ",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)</f>
        <v xml:space="preserve"> </v>
      </c>
      <c r="D385" s="154" t="str">
        <f>IF(ISERROR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=TRUE," ",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)</f>
        <v xml:space="preserve"> </v>
      </c>
      <c r="E385" s="169" t="str">
        <f>IF(ISERROR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=TRUE," ",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)</f>
        <v xml:space="preserve"> </v>
      </c>
      <c r="F385" s="169" t="str">
        <f>IF(ISERROR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=TRUE," ",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)</f>
        <v xml:space="preserve"> </v>
      </c>
      <c r="G385" s="138" t="str">
        <f>IF(ISERROR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=TRUE," ",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)</f>
        <v xml:space="preserve"> </v>
      </c>
      <c r="H385" s="169" t="str">
        <f>IF(ISERROR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=TRUE," ",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)</f>
        <v xml:space="preserve"> </v>
      </c>
      <c r="I385" s="170" t="str">
        <f>IF(ISERROR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=TRUE," ",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)</f>
        <v xml:space="preserve"> </v>
      </c>
      <c r="J385" s="170" t="str">
        <f>IF(ISERROR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=TRUE," ",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)</f>
        <v xml:space="preserve"> </v>
      </c>
      <c r="K385" s="170" t="str">
        <f>IF(ISERROR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=TRUE," ",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)</f>
        <v xml:space="preserve"> </v>
      </c>
      <c r="L385" s="171" t="str">
        <f>IF(ISERROR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=TRUE," ",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)</f>
        <v xml:space="preserve"> </v>
      </c>
      <c r="M385" s="171" t="str">
        <f>IF(ISERROR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=TRUE," ",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)</f>
        <v xml:space="preserve"> </v>
      </c>
      <c r="N385" s="155" t="str">
        <f>IF(ISERROR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=TRUE," ",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)</f>
        <v xml:space="preserve"> </v>
      </c>
      <c r="O385" s="171" t="str">
        <f>IF(ISERROR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=TRUE," ",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)</f>
        <v xml:space="preserve"> </v>
      </c>
      <c r="P385" s="171" t="str">
        <f>IF(ISERROR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=TRUE," ",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)</f>
        <v xml:space="preserve"> </v>
      </c>
      <c r="Q385" s="155" t="str">
        <f>IF(ISERROR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=TRUE," ",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)</f>
        <v xml:space="preserve"> </v>
      </c>
      <c r="R385" s="155" t="str">
        <f>IF(ISERROR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=TRUE," ",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)</f>
        <v xml:space="preserve"> </v>
      </c>
      <c r="S385" s="155" t="str">
        <f>IF(ISERROR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=TRUE," ",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)</f>
        <v xml:space="preserve"> </v>
      </c>
    </row>
    <row r="386" spans="1:19" ht="14.1" customHeight="1" x14ac:dyDescent="0.2">
      <c r="A386" s="180" t="s">
        <v>1195</v>
      </c>
      <c r="B386" s="154" t="e">
        <f>IF($U$16=1,(VLOOKUP(A386,$AC$44:$AH$80,2,FALSE)),IF((IF($X$1=1,'X1'!B345,(IF($X$1=2,'X2'!B345,(IF($X$1=3,'X3'!B345,(IF($X$1=4,'X4'!B345,(IF($X$1=5,'X5'!B345,'X6'!B345))))))))))="","",(IF($X$1=1,'X1'!B345,(IF($X$1=2,'X2'!B345,(IF($X$1=3,'X3'!B345,(IF($X$1=4,'X4'!B345,(IF($X$1=5,'X5'!B345,'X6'!B345))))))))))))</f>
        <v>#N/A</v>
      </c>
      <c r="C386" s="154" t="str">
        <f>IF(ISERROR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=TRUE," ",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)</f>
        <v xml:space="preserve"> </v>
      </c>
      <c r="D386" s="154" t="str">
        <f>IF(ISERROR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=TRUE," ",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)</f>
        <v xml:space="preserve"> </v>
      </c>
      <c r="E386" s="169" t="str">
        <f>IF(ISERROR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=TRUE," ",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)</f>
        <v xml:space="preserve"> </v>
      </c>
      <c r="F386" s="169" t="str">
        <f>IF(ISERROR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=TRUE," ",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)</f>
        <v xml:space="preserve"> </v>
      </c>
      <c r="G386" s="138" t="str">
        <f>IF(ISERROR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=TRUE," ",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)</f>
        <v xml:space="preserve"> </v>
      </c>
      <c r="H386" s="169" t="str">
        <f>IF(ISERROR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=TRUE," ",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)</f>
        <v xml:space="preserve"> </v>
      </c>
      <c r="I386" s="170" t="str">
        <f>IF(ISERROR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=TRUE," ",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)</f>
        <v xml:space="preserve"> </v>
      </c>
      <c r="J386" s="170" t="str">
        <f>IF(ISERROR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=TRUE," ",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)</f>
        <v xml:space="preserve"> </v>
      </c>
      <c r="K386" s="170" t="str">
        <f>IF(ISERROR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=TRUE," ",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)</f>
        <v xml:space="preserve"> </v>
      </c>
      <c r="L386" s="171" t="str">
        <f>IF(ISERROR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=TRUE," ",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)</f>
        <v xml:space="preserve"> </v>
      </c>
      <c r="M386" s="171" t="str">
        <f>IF(ISERROR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=TRUE," ",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)</f>
        <v xml:space="preserve"> </v>
      </c>
      <c r="N386" s="155" t="str">
        <f>IF(ISERROR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=TRUE," ",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)</f>
        <v xml:space="preserve"> </v>
      </c>
      <c r="O386" s="171" t="str">
        <f>IF(ISERROR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=TRUE," ",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)</f>
        <v xml:space="preserve"> </v>
      </c>
      <c r="P386" s="171" t="str">
        <f>IF(ISERROR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=TRUE," ",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)</f>
        <v xml:space="preserve"> </v>
      </c>
      <c r="Q386" s="155" t="str">
        <f>IF(ISERROR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=TRUE," ",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)</f>
        <v xml:space="preserve"> </v>
      </c>
      <c r="R386" s="155" t="str">
        <f>IF(ISERROR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=TRUE," ",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)</f>
        <v xml:space="preserve"> </v>
      </c>
      <c r="S386" s="155" t="str">
        <f>IF(ISERROR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=TRUE," ",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)</f>
        <v xml:space="preserve"> </v>
      </c>
    </row>
    <row r="387" spans="1:19" ht="14.1" customHeight="1" x14ac:dyDescent="0.2">
      <c r="A387" s="180" t="s">
        <v>1195</v>
      </c>
      <c r="B387" s="154" t="e">
        <f>IF($U$16=1,(VLOOKUP(A387,$AC$44:$AH$80,2,FALSE)),IF((IF($X$1=1,'X1'!B346,(IF($X$1=2,'X2'!B346,(IF($X$1=3,'X3'!B346,(IF($X$1=4,'X4'!B346,(IF($X$1=5,'X5'!B346,'X6'!B346))))))))))="","",(IF($X$1=1,'X1'!B346,(IF($X$1=2,'X2'!B346,(IF($X$1=3,'X3'!B346,(IF($X$1=4,'X4'!B346,(IF($X$1=5,'X5'!B346,'X6'!B346))))))))))))</f>
        <v>#N/A</v>
      </c>
      <c r="C387" s="154" t="str">
        <f>IF(ISERROR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=TRUE," ",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)</f>
        <v xml:space="preserve"> </v>
      </c>
      <c r="D387" s="154" t="str">
        <f>IF(ISERROR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=TRUE," ",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)</f>
        <v xml:space="preserve"> </v>
      </c>
      <c r="E387" s="169" t="str">
        <f>IF(ISERROR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=TRUE," ",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)</f>
        <v xml:space="preserve"> </v>
      </c>
      <c r="F387" s="169" t="str">
        <f>IF(ISERROR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=TRUE," ",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)</f>
        <v xml:space="preserve"> </v>
      </c>
      <c r="G387" s="138" t="str">
        <f>IF(ISERROR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=TRUE," ",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)</f>
        <v xml:space="preserve"> </v>
      </c>
      <c r="H387" s="169" t="str">
        <f>IF(ISERROR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=TRUE," ",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)</f>
        <v xml:space="preserve"> </v>
      </c>
      <c r="I387" s="170" t="str">
        <f>IF(ISERROR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=TRUE," ",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)</f>
        <v xml:space="preserve"> </v>
      </c>
      <c r="J387" s="170" t="str">
        <f>IF(ISERROR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=TRUE," ",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)</f>
        <v xml:space="preserve"> </v>
      </c>
      <c r="K387" s="170" t="str">
        <f>IF(ISERROR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=TRUE," ",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)</f>
        <v xml:space="preserve"> </v>
      </c>
      <c r="L387" s="171" t="str">
        <f>IF(ISERROR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=TRUE," ",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)</f>
        <v xml:space="preserve"> </v>
      </c>
      <c r="M387" s="171" t="str">
        <f>IF(ISERROR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=TRUE," ",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)</f>
        <v xml:space="preserve"> </v>
      </c>
      <c r="N387" s="155" t="str">
        <f>IF(ISERROR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=TRUE," ",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)</f>
        <v xml:space="preserve"> </v>
      </c>
      <c r="O387" s="171" t="str">
        <f>IF(ISERROR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=TRUE," ",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)</f>
        <v xml:space="preserve"> </v>
      </c>
      <c r="P387" s="171" t="str">
        <f>IF(ISERROR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=TRUE," ",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)</f>
        <v xml:space="preserve"> </v>
      </c>
      <c r="Q387" s="155" t="str">
        <f>IF(ISERROR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=TRUE," ",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)</f>
        <v xml:space="preserve"> </v>
      </c>
      <c r="R387" s="155" t="str">
        <f>IF(ISERROR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=TRUE," ",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)</f>
        <v xml:space="preserve"> </v>
      </c>
      <c r="S387" s="155" t="str">
        <f>IF(ISERROR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=TRUE," ",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)</f>
        <v xml:space="preserve"> </v>
      </c>
    </row>
    <row r="388" spans="1:19" ht="14.1" customHeight="1" x14ac:dyDescent="0.2">
      <c r="A388" s="180" t="s">
        <v>1195</v>
      </c>
      <c r="B388" s="154" t="e">
        <f>IF($U$16=1,(VLOOKUP(A388,$AC$44:$AH$80,2,FALSE)),IF((IF($X$1=1,'X1'!B347,(IF($X$1=2,'X2'!B347,(IF($X$1=3,'X3'!B347,(IF($X$1=4,'X4'!B347,(IF($X$1=5,'X5'!B347,'X6'!B347))))))))))="","",(IF($X$1=1,'X1'!B347,(IF($X$1=2,'X2'!B347,(IF($X$1=3,'X3'!B347,(IF($X$1=4,'X4'!B347,(IF($X$1=5,'X5'!B347,'X6'!B347))))))))))))</f>
        <v>#N/A</v>
      </c>
      <c r="C388" s="154" t="str">
        <f>IF(ISERROR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=TRUE," ",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)</f>
        <v xml:space="preserve"> </v>
      </c>
      <c r="D388" s="154" t="str">
        <f>IF(ISERROR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=TRUE," ",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)</f>
        <v xml:space="preserve"> </v>
      </c>
      <c r="E388" s="169" t="str">
        <f>IF(ISERROR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=TRUE," ",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)</f>
        <v xml:space="preserve"> </v>
      </c>
      <c r="F388" s="169" t="str">
        <f>IF(ISERROR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=TRUE," ",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)</f>
        <v xml:space="preserve"> </v>
      </c>
      <c r="G388" s="138" t="str">
        <f>IF(ISERROR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=TRUE," ",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)</f>
        <v xml:space="preserve"> </v>
      </c>
      <c r="H388" s="169" t="str">
        <f>IF(ISERROR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=TRUE," ",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)</f>
        <v xml:space="preserve"> </v>
      </c>
      <c r="I388" s="170" t="str">
        <f>IF(ISERROR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=TRUE," ",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)</f>
        <v xml:space="preserve"> </v>
      </c>
      <c r="J388" s="170" t="str">
        <f>IF(ISERROR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=TRUE," ",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)</f>
        <v xml:space="preserve"> </v>
      </c>
      <c r="K388" s="170" t="str">
        <f>IF(ISERROR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=TRUE," ",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)</f>
        <v xml:space="preserve"> </v>
      </c>
      <c r="L388" s="171" t="str">
        <f>IF(ISERROR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=TRUE," ",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)</f>
        <v xml:space="preserve"> </v>
      </c>
      <c r="M388" s="171" t="str">
        <f>IF(ISERROR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=TRUE," ",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)</f>
        <v xml:space="preserve"> </v>
      </c>
      <c r="N388" s="155" t="str">
        <f>IF(ISERROR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=TRUE," ",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)</f>
        <v xml:space="preserve"> </v>
      </c>
      <c r="O388" s="171" t="str">
        <f>IF(ISERROR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=TRUE," ",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)</f>
        <v xml:space="preserve"> </v>
      </c>
      <c r="P388" s="171" t="str">
        <f>IF(ISERROR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=TRUE," ",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)</f>
        <v xml:space="preserve"> </v>
      </c>
      <c r="Q388" s="155" t="str">
        <f>IF(ISERROR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=TRUE," ",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)</f>
        <v xml:space="preserve"> </v>
      </c>
      <c r="R388" s="155" t="str">
        <f>IF(ISERROR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=TRUE," ",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)</f>
        <v xml:space="preserve"> </v>
      </c>
      <c r="S388" s="155" t="str">
        <f>IF(ISERROR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=TRUE," ",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)</f>
        <v xml:space="preserve"> </v>
      </c>
    </row>
    <row r="389" spans="1:19" ht="14.1" customHeight="1" x14ac:dyDescent="0.2">
      <c r="A389" s="180" t="s">
        <v>1195</v>
      </c>
      <c r="B389" s="154" t="e">
        <f>IF($U$16=1,(VLOOKUP(A389,$AC$44:$AH$80,2,FALSE)),IF((IF($X$1=1,'X1'!B348,(IF($X$1=2,'X2'!B348,(IF($X$1=3,'X3'!B348,(IF($X$1=4,'X4'!B348,(IF($X$1=5,'X5'!B348,'X6'!B348))))))))))="","",(IF($X$1=1,'X1'!B348,(IF($X$1=2,'X2'!B348,(IF($X$1=3,'X3'!B348,(IF($X$1=4,'X4'!B348,(IF($X$1=5,'X5'!B348,'X6'!B348))))))))))))</f>
        <v>#N/A</v>
      </c>
      <c r="C389" s="154" t="str">
        <f>IF(ISERROR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=TRUE," ",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)</f>
        <v xml:space="preserve"> </v>
      </c>
      <c r="D389" s="154" t="str">
        <f>IF(ISERROR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=TRUE," ",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)</f>
        <v xml:space="preserve"> </v>
      </c>
      <c r="E389" s="169" t="str">
        <f>IF(ISERROR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=TRUE," ",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)</f>
        <v xml:space="preserve"> </v>
      </c>
      <c r="F389" s="169" t="str">
        <f>IF(ISERROR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=TRUE," ",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)</f>
        <v xml:space="preserve"> </v>
      </c>
      <c r="G389" s="138" t="str">
        <f>IF(ISERROR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=TRUE," ",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)</f>
        <v xml:space="preserve"> </v>
      </c>
      <c r="H389" s="169" t="str">
        <f>IF(ISERROR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=TRUE," ",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)</f>
        <v xml:space="preserve"> </v>
      </c>
      <c r="I389" s="170" t="str">
        <f>IF(ISERROR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=TRUE," ",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)</f>
        <v xml:space="preserve"> </v>
      </c>
      <c r="J389" s="170" t="str">
        <f>IF(ISERROR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=TRUE," ",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)</f>
        <v xml:space="preserve"> </v>
      </c>
      <c r="K389" s="170" t="str">
        <f>IF(ISERROR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=TRUE," ",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)</f>
        <v xml:space="preserve"> </v>
      </c>
      <c r="L389" s="171" t="str">
        <f>IF(ISERROR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=TRUE," ",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)</f>
        <v xml:space="preserve"> </v>
      </c>
      <c r="M389" s="171" t="str">
        <f>IF(ISERROR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=TRUE," ",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)</f>
        <v xml:space="preserve"> </v>
      </c>
      <c r="N389" s="155" t="str">
        <f>IF(ISERROR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=TRUE," ",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)</f>
        <v xml:space="preserve"> </v>
      </c>
      <c r="O389" s="171" t="str">
        <f>IF(ISERROR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=TRUE," ",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)</f>
        <v xml:space="preserve"> </v>
      </c>
      <c r="P389" s="171" t="str">
        <f>IF(ISERROR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=TRUE," ",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)</f>
        <v xml:space="preserve"> </v>
      </c>
      <c r="Q389" s="155" t="str">
        <f>IF(ISERROR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=TRUE," ",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)</f>
        <v xml:space="preserve"> </v>
      </c>
      <c r="R389" s="155" t="str">
        <f>IF(ISERROR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=TRUE," ",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)</f>
        <v xml:space="preserve"> </v>
      </c>
      <c r="S389" s="155" t="str">
        <f>IF(ISERROR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=TRUE," ",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)</f>
        <v xml:space="preserve"> </v>
      </c>
    </row>
    <row r="390" spans="1:19" ht="14.1" customHeight="1" x14ac:dyDescent="0.2">
      <c r="A390" s="180" t="s">
        <v>1195</v>
      </c>
      <c r="B390" s="154" t="e">
        <f>IF($U$16=1,(VLOOKUP(A390,$AC$44:$AH$80,2,FALSE)),IF((IF($X$1=1,'X1'!B349,(IF($X$1=2,'X2'!B349,(IF($X$1=3,'X3'!B349,(IF($X$1=4,'X4'!B349,(IF($X$1=5,'X5'!B349,'X6'!B349))))))))))="","",(IF($X$1=1,'X1'!B349,(IF($X$1=2,'X2'!B349,(IF($X$1=3,'X3'!B349,(IF($X$1=4,'X4'!B349,(IF($X$1=5,'X5'!B349,'X6'!B349))))))))))))</f>
        <v>#N/A</v>
      </c>
      <c r="C390" s="154" t="str">
        <f>IF(ISERROR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=TRUE," ",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)</f>
        <v xml:space="preserve"> </v>
      </c>
      <c r="D390" s="154" t="str">
        <f>IF(ISERROR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=TRUE," ",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)</f>
        <v xml:space="preserve"> </v>
      </c>
      <c r="E390" s="169" t="str">
        <f>IF(ISERROR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=TRUE," ",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)</f>
        <v xml:space="preserve"> </v>
      </c>
      <c r="F390" s="169" t="str">
        <f>IF(ISERROR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=TRUE," ",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)</f>
        <v xml:space="preserve"> </v>
      </c>
      <c r="G390" s="138" t="str">
        <f>IF(ISERROR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=TRUE," ",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)</f>
        <v xml:space="preserve"> </v>
      </c>
      <c r="H390" s="169" t="str">
        <f>IF(ISERROR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=TRUE," ",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)</f>
        <v xml:space="preserve"> </v>
      </c>
      <c r="I390" s="170" t="str">
        <f>IF(ISERROR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=TRUE," ",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)</f>
        <v xml:space="preserve"> </v>
      </c>
      <c r="J390" s="170" t="str">
        <f>IF(ISERROR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=TRUE," ",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)</f>
        <v xml:space="preserve"> </v>
      </c>
      <c r="K390" s="170" t="str">
        <f>IF(ISERROR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=TRUE," ",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)</f>
        <v xml:space="preserve"> </v>
      </c>
      <c r="L390" s="171" t="str">
        <f>IF(ISERROR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=TRUE," ",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)</f>
        <v xml:space="preserve"> </v>
      </c>
      <c r="M390" s="171" t="str">
        <f>IF(ISERROR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=TRUE," ",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)</f>
        <v xml:space="preserve"> </v>
      </c>
      <c r="N390" s="155" t="str">
        <f>IF(ISERROR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=TRUE," ",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)</f>
        <v xml:space="preserve"> </v>
      </c>
      <c r="O390" s="171" t="str">
        <f>IF(ISERROR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=TRUE," ",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)</f>
        <v xml:space="preserve"> </v>
      </c>
      <c r="P390" s="171" t="str">
        <f>IF(ISERROR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=TRUE," ",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)</f>
        <v xml:space="preserve"> </v>
      </c>
      <c r="Q390" s="155" t="str">
        <f>IF(ISERROR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=TRUE," ",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)</f>
        <v xml:space="preserve"> </v>
      </c>
      <c r="R390" s="155" t="str">
        <f>IF(ISERROR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=TRUE," ",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)</f>
        <v xml:space="preserve"> </v>
      </c>
      <c r="S390" s="155" t="str">
        <f>IF(ISERROR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=TRUE," ",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)</f>
        <v xml:space="preserve"> </v>
      </c>
    </row>
    <row r="391" spans="1:19" ht="14.1" customHeight="1" x14ac:dyDescent="0.2">
      <c r="A391" s="180" t="s">
        <v>1195</v>
      </c>
      <c r="B391" s="154" t="e">
        <f>IF($U$16=1,(VLOOKUP(A391,$AC$44:$AH$80,2,FALSE)),IF((IF($X$1=1,'X1'!B350,(IF($X$1=2,'X2'!B350,(IF($X$1=3,'X3'!B350,(IF($X$1=4,'X4'!B350,(IF($X$1=5,'X5'!B350,'X6'!B350))))))))))="","",(IF($X$1=1,'X1'!B350,(IF($X$1=2,'X2'!B350,(IF($X$1=3,'X3'!B350,(IF($X$1=4,'X4'!B350,(IF($X$1=5,'X5'!B350,'X6'!B350))))))))))))</f>
        <v>#N/A</v>
      </c>
      <c r="C391" s="154" t="str">
        <f>IF(ISERROR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=TRUE," ",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)</f>
        <v xml:space="preserve"> </v>
      </c>
      <c r="D391" s="154" t="str">
        <f>IF(ISERROR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=TRUE," ",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)</f>
        <v xml:space="preserve"> </v>
      </c>
      <c r="E391" s="169" t="str">
        <f>IF(ISERROR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=TRUE," ",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)</f>
        <v xml:space="preserve"> </v>
      </c>
      <c r="F391" s="169" t="str">
        <f>IF(ISERROR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=TRUE," ",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)</f>
        <v xml:space="preserve"> </v>
      </c>
      <c r="G391" s="138" t="str">
        <f>IF(ISERROR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=TRUE," ",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)</f>
        <v xml:space="preserve"> </v>
      </c>
      <c r="H391" s="169" t="str">
        <f>IF(ISERROR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=TRUE," ",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)</f>
        <v xml:space="preserve"> </v>
      </c>
      <c r="I391" s="170" t="str">
        <f>IF(ISERROR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=TRUE," ",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)</f>
        <v xml:space="preserve"> </v>
      </c>
      <c r="J391" s="170" t="str">
        <f>IF(ISERROR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=TRUE," ",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)</f>
        <v xml:space="preserve"> </v>
      </c>
      <c r="K391" s="170" t="str">
        <f>IF(ISERROR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=TRUE," ",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)</f>
        <v xml:space="preserve"> </v>
      </c>
      <c r="L391" s="171" t="str">
        <f>IF(ISERROR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=TRUE," ",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)</f>
        <v xml:space="preserve"> </v>
      </c>
      <c r="M391" s="171" t="str">
        <f>IF(ISERROR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=TRUE," ",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)</f>
        <v xml:space="preserve"> </v>
      </c>
      <c r="N391" s="155" t="str">
        <f>IF(ISERROR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=TRUE," ",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)</f>
        <v xml:space="preserve"> </v>
      </c>
      <c r="O391" s="171" t="str">
        <f>IF(ISERROR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=TRUE," ",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)</f>
        <v xml:space="preserve"> </v>
      </c>
      <c r="P391" s="171" t="str">
        <f>IF(ISERROR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=TRUE," ",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)</f>
        <v xml:space="preserve"> </v>
      </c>
      <c r="Q391" s="155" t="str">
        <f>IF(ISERROR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=TRUE," ",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)</f>
        <v xml:space="preserve"> </v>
      </c>
      <c r="R391" s="155" t="str">
        <f>IF(ISERROR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=TRUE," ",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)</f>
        <v xml:space="preserve"> </v>
      </c>
      <c r="S391" s="155" t="str">
        <f>IF(ISERROR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=TRUE," ",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)</f>
        <v xml:space="preserve"> </v>
      </c>
    </row>
    <row r="392" spans="1:19" ht="14.1" customHeight="1" x14ac:dyDescent="0.2">
      <c r="A392" s="180" t="s">
        <v>1195</v>
      </c>
      <c r="B392" s="154" t="e">
        <f>IF($U$16=1,(VLOOKUP(A392,$AC$44:$AH$80,2,FALSE)),IF((IF($X$1=1,'X1'!B351,(IF($X$1=2,'X2'!B351,(IF($X$1=3,'X3'!B351,(IF($X$1=4,'X4'!B351,(IF($X$1=5,'X5'!B351,'X6'!B351))))))))))="","",(IF($X$1=1,'X1'!B351,(IF($X$1=2,'X2'!B351,(IF($X$1=3,'X3'!B351,(IF($X$1=4,'X4'!B351,(IF($X$1=5,'X5'!B351,'X6'!B351))))))))))))</f>
        <v>#N/A</v>
      </c>
      <c r="C392" s="154" t="str">
        <f>IF(ISERROR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=TRUE," ",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)</f>
        <v xml:space="preserve"> </v>
      </c>
      <c r="D392" s="154" t="str">
        <f>IF(ISERROR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=TRUE," ",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)</f>
        <v xml:space="preserve"> </v>
      </c>
      <c r="E392" s="169" t="str">
        <f>IF(ISERROR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=TRUE," ",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)</f>
        <v xml:space="preserve"> </v>
      </c>
      <c r="F392" s="169" t="str">
        <f>IF(ISERROR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=TRUE," ",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)</f>
        <v xml:space="preserve"> </v>
      </c>
      <c r="G392" s="138" t="str">
        <f>IF(ISERROR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=TRUE," ",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)</f>
        <v xml:space="preserve"> </v>
      </c>
      <c r="H392" s="169" t="str">
        <f>IF(ISERROR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=TRUE," ",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)</f>
        <v xml:space="preserve"> </v>
      </c>
      <c r="I392" s="170" t="str">
        <f>IF(ISERROR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=TRUE," ",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)</f>
        <v xml:space="preserve"> </v>
      </c>
      <c r="J392" s="170" t="str">
        <f>IF(ISERROR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=TRUE," ",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)</f>
        <v xml:space="preserve"> </v>
      </c>
      <c r="K392" s="170" t="str">
        <f>IF(ISERROR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=TRUE," ",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)</f>
        <v xml:space="preserve"> </v>
      </c>
      <c r="L392" s="171" t="str">
        <f>IF(ISERROR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=TRUE," ",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)</f>
        <v xml:space="preserve"> </v>
      </c>
      <c r="M392" s="171" t="str">
        <f>IF(ISERROR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=TRUE," ",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)</f>
        <v xml:space="preserve"> </v>
      </c>
      <c r="N392" s="155" t="str">
        <f>IF(ISERROR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=TRUE," ",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)</f>
        <v xml:space="preserve"> </v>
      </c>
      <c r="O392" s="171" t="str">
        <f>IF(ISERROR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=TRUE," ",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)</f>
        <v xml:space="preserve"> </v>
      </c>
      <c r="P392" s="171" t="str">
        <f>IF(ISERROR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=TRUE," ",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)</f>
        <v xml:space="preserve"> </v>
      </c>
      <c r="Q392" s="155" t="str">
        <f>IF(ISERROR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=TRUE," ",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)</f>
        <v xml:space="preserve"> </v>
      </c>
      <c r="R392" s="155" t="str">
        <f>IF(ISERROR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=TRUE," ",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)</f>
        <v xml:space="preserve"> </v>
      </c>
      <c r="S392" s="155" t="str">
        <f>IF(ISERROR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=TRUE," ",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)</f>
        <v xml:space="preserve"> </v>
      </c>
    </row>
    <row r="393" spans="1:19" ht="14.1" customHeight="1" x14ac:dyDescent="0.2">
      <c r="A393" s="180" t="s">
        <v>1195</v>
      </c>
      <c r="B393" s="154" t="e">
        <f>IF($U$16=1,(VLOOKUP(A393,$AC$44:$AH$80,2,FALSE)),IF((IF($X$1=1,'X1'!B352,(IF($X$1=2,'X2'!B352,(IF($X$1=3,'X3'!B352,(IF($X$1=4,'X4'!B352,(IF($X$1=5,'X5'!B352,'X6'!B352))))))))))="","",(IF($X$1=1,'X1'!B352,(IF($X$1=2,'X2'!B352,(IF($X$1=3,'X3'!B352,(IF($X$1=4,'X4'!B352,(IF($X$1=5,'X5'!B352,'X6'!B352))))))))))))</f>
        <v>#N/A</v>
      </c>
      <c r="C393" s="154" t="str">
        <f>IF(ISERROR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=TRUE," ",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)</f>
        <v xml:space="preserve"> </v>
      </c>
      <c r="D393" s="154" t="str">
        <f>IF(ISERROR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=TRUE," ",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)</f>
        <v xml:space="preserve"> </v>
      </c>
      <c r="E393" s="169" t="str">
        <f>IF(ISERROR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=TRUE," ",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)</f>
        <v xml:space="preserve"> </v>
      </c>
      <c r="F393" s="169" t="str">
        <f>IF(ISERROR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=TRUE," ",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)</f>
        <v xml:space="preserve"> </v>
      </c>
      <c r="G393" s="138" t="str">
        <f>IF(ISERROR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=TRUE," ",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)</f>
        <v xml:space="preserve"> </v>
      </c>
      <c r="H393" s="169" t="str">
        <f>IF(ISERROR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=TRUE," ",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)</f>
        <v xml:space="preserve"> </v>
      </c>
      <c r="I393" s="170" t="str">
        <f>IF(ISERROR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=TRUE," ",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)</f>
        <v xml:space="preserve"> </v>
      </c>
      <c r="J393" s="170" t="str">
        <f>IF(ISERROR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=TRUE," ",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)</f>
        <v xml:space="preserve"> </v>
      </c>
      <c r="K393" s="170" t="str">
        <f>IF(ISERROR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=TRUE," ",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)</f>
        <v xml:space="preserve"> </v>
      </c>
      <c r="L393" s="171" t="str">
        <f>IF(ISERROR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=TRUE," ",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)</f>
        <v xml:space="preserve"> </v>
      </c>
      <c r="M393" s="171" t="str">
        <f>IF(ISERROR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=TRUE," ",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)</f>
        <v xml:space="preserve"> </v>
      </c>
      <c r="N393" s="155" t="str">
        <f>IF(ISERROR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=TRUE," ",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)</f>
        <v xml:space="preserve"> </v>
      </c>
      <c r="O393" s="171" t="str">
        <f>IF(ISERROR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=TRUE," ",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)</f>
        <v xml:space="preserve"> </v>
      </c>
      <c r="P393" s="171" t="str">
        <f>IF(ISERROR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=TRUE," ",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)</f>
        <v xml:space="preserve"> </v>
      </c>
      <c r="Q393" s="155" t="str">
        <f>IF(ISERROR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=TRUE," ",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)</f>
        <v xml:space="preserve"> </v>
      </c>
      <c r="R393" s="155" t="str">
        <f>IF(ISERROR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=TRUE," ",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)</f>
        <v xml:space="preserve"> </v>
      </c>
      <c r="S393" s="155" t="str">
        <f>IF(ISERROR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=TRUE," ",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)</f>
        <v xml:space="preserve"> </v>
      </c>
    </row>
    <row r="394" spans="1:19" ht="14.1" customHeight="1" x14ac:dyDescent="0.2">
      <c r="A394" s="180" t="s">
        <v>1195</v>
      </c>
      <c r="B394" s="154" t="e">
        <f>IF($U$16=1,(VLOOKUP(A394,$AC$44:$AH$80,2,FALSE)),IF((IF($X$1=1,'X1'!B353,(IF($X$1=2,'X2'!B353,(IF($X$1=3,'X3'!B353,(IF($X$1=4,'X4'!B353,(IF($X$1=5,'X5'!B353,'X6'!B353))))))))))="","",(IF($X$1=1,'X1'!B353,(IF($X$1=2,'X2'!B353,(IF($X$1=3,'X3'!B353,(IF($X$1=4,'X4'!B353,(IF($X$1=5,'X5'!B353,'X6'!B353))))))))))))</f>
        <v>#N/A</v>
      </c>
      <c r="C394" s="154" t="str">
        <f>IF(ISERROR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=TRUE," ",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)</f>
        <v xml:space="preserve"> </v>
      </c>
      <c r="D394" s="154" t="str">
        <f>IF(ISERROR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=TRUE," ",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)</f>
        <v xml:space="preserve"> </v>
      </c>
      <c r="E394" s="169" t="str">
        <f>IF(ISERROR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=TRUE," ",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)</f>
        <v xml:space="preserve"> </v>
      </c>
      <c r="F394" s="169" t="str">
        <f>IF(ISERROR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=TRUE," ",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)</f>
        <v xml:space="preserve"> </v>
      </c>
      <c r="G394" s="138" t="str">
        <f>IF(ISERROR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=TRUE," ",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)</f>
        <v xml:space="preserve"> </v>
      </c>
      <c r="H394" s="169" t="str">
        <f>IF(ISERROR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=TRUE," ",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)</f>
        <v xml:space="preserve"> </v>
      </c>
      <c r="I394" s="170" t="str">
        <f>IF(ISERROR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=TRUE," ",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)</f>
        <v xml:space="preserve"> </v>
      </c>
      <c r="J394" s="170" t="str">
        <f>IF(ISERROR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=TRUE," ",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)</f>
        <v xml:space="preserve"> </v>
      </c>
      <c r="K394" s="170" t="str">
        <f>IF(ISERROR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=TRUE," ",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)</f>
        <v xml:space="preserve"> </v>
      </c>
      <c r="L394" s="171" t="str">
        <f>IF(ISERROR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=TRUE," ",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)</f>
        <v xml:space="preserve"> </v>
      </c>
      <c r="M394" s="171" t="str">
        <f>IF(ISERROR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=TRUE," ",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)</f>
        <v xml:space="preserve"> </v>
      </c>
      <c r="N394" s="155" t="str">
        <f>IF(ISERROR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=TRUE," ",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)</f>
        <v xml:space="preserve"> </v>
      </c>
      <c r="O394" s="171" t="str">
        <f>IF(ISERROR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=TRUE," ",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)</f>
        <v xml:space="preserve"> </v>
      </c>
      <c r="P394" s="171" t="str">
        <f>IF(ISERROR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=TRUE," ",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)</f>
        <v xml:space="preserve"> </v>
      </c>
      <c r="Q394" s="155" t="str">
        <f>IF(ISERROR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=TRUE," ",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)</f>
        <v xml:space="preserve"> </v>
      </c>
      <c r="R394" s="155" t="str">
        <f>IF(ISERROR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=TRUE," ",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)</f>
        <v xml:space="preserve"> </v>
      </c>
      <c r="S394" s="155" t="str">
        <f>IF(ISERROR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=TRUE," ",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)</f>
        <v xml:space="preserve"> </v>
      </c>
    </row>
    <row r="395" spans="1:19" ht="14.1" customHeight="1" x14ac:dyDescent="0.2">
      <c r="A395" s="180" t="s">
        <v>1195</v>
      </c>
      <c r="B395" s="154" t="e">
        <f>IF($U$16=1,(VLOOKUP(A395,$AC$44:$AH$80,2,FALSE)),IF((IF($X$1=1,'X1'!B354,(IF($X$1=2,'X2'!B354,(IF($X$1=3,'X3'!B354,(IF($X$1=4,'X4'!B354,(IF($X$1=5,'X5'!B354,'X6'!B354))))))))))="","",(IF($X$1=1,'X1'!B354,(IF($X$1=2,'X2'!B354,(IF($X$1=3,'X3'!B354,(IF($X$1=4,'X4'!B354,(IF($X$1=5,'X5'!B354,'X6'!B354))))))))))))</f>
        <v>#N/A</v>
      </c>
      <c r="C395" s="154" t="str">
        <f>IF(ISERROR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=TRUE," ",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)</f>
        <v xml:space="preserve"> </v>
      </c>
      <c r="D395" s="154" t="str">
        <f>IF(ISERROR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=TRUE," ",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)</f>
        <v xml:space="preserve"> </v>
      </c>
      <c r="E395" s="169" t="str">
        <f>IF(ISERROR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=TRUE," ",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)</f>
        <v xml:space="preserve"> </v>
      </c>
      <c r="F395" s="169" t="str">
        <f>IF(ISERROR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=TRUE," ",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)</f>
        <v xml:space="preserve"> </v>
      </c>
      <c r="G395" s="138" t="str">
        <f>IF(ISERROR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=TRUE," ",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)</f>
        <v xml:space="preserve"> </v>
      </c>
      <c r="H395" s="169" t="str">
        <f>IF(ISERROR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=TRUE," ",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)</f>
        <v xml:space="preserve"> </v>
      </c>
      <c r="I395" s="170" t="str">
        <f>IF(ISERROR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=TRUE," ",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)</f>
        <v xml:space="preserve"> </v>
      </c>
      <c r="J395" s="170" t="str">
        <f>IF(ISERROR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=TRUE," ",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)</f>
        <v xml:space="preserve"> </v>
      </c>
      <c r="K395" s="170" t="str">
        <f>IF(ISERROR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=TRUE," ",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)</f>
        <v xml:space="preserve"> </v>
      </c>
      <c r="L395" s="171" t="str">
        <f>IF(ISERROR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=TRUE," ",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)</f>
        <v xml:space="preserve"> </v>
      </c>
      <c r="M395" s="171" t="str">
        <f>IF(ISERROR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=TRUE," ",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)</f>
        <v xml:space="preserve"> </v>
      </c>
      <c r="N395" s="155" t="str">
        <f>IF(ISERROR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=TRUE," ",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)</f>
        <v xml:space="preserve"> </v>
      </c>
      <c r="O395" s="171" t="str">
        <f>IF(ISERROR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=TRUE," ",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)</f>
        <v xml:space="preserve"> </v>
      </c>
      <c r="P395" s="171" t="str">
        <f>IF(ISERROR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=TRUE," ",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)</f>
        <v xml:space="preserve"> </v>
      </c>
      <c r="Q395" s="155" t="str">
        <f>IF(ISERROR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=TRUE," ",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)</f>
        <v xml:space="preserve"> </v>
      </c>
      <c r="R395" s="155" t="str">
        <f>IF(ISERROR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=TRUE," ",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)</f>
        <v xml:space="preserve"> </v>
      </c>
      <c r="S395" s="155" t="str">
        <f>IF(ISERROR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=TRUE," ",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)</f>
        <v xml:space="preserve"> </v>
      </c>
    </row>
    <row r="396" spans="1:19" ht="14.1" customHeight="1" x14ac:dyDescent="0.2">
      <c r="A396" s="180" t="s">
        <v>1195</v>
      </c>
      <c r="B396" s="154" t="e">
        <f>IF($U$16=1,(VLOOKUP(A396,$AC$44:$AH$80,2,FALSE)),IF((IF($X$1=1,'X1'!B355,(IF($X$1=2,'X2'!B355,(IF($X$1=3,'X3'!B355,(IF($X$1=4,'X4'!B355,(IF($X$1=5,'X5'!B355,'X6'!B355))))))))))="","",(IF($X$1=1,'X1'!B355,(IF($X$1=2,'X2'!B355,(IF($X$1=3,'X3'!B355,(IF($X$1=4,'X4'!B355,(IF($X$1=5,'X5'!B355,'X6'!B355))))))))))))</f>
        <v>#N/A</v>
      </c>
      <c r="C396" s="154" t="str">
        <f>IF(ISERROR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=TRUE," ",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)</f>
        <v xml:space="preserve"> </v>
      </c>
      <c r="D396" s="154" t="str">
        <f>IF(ISERROR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=TRUE," ",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)</f>
        <v xml:space="preserve"> </v>
      </c>
      <c r="E396" s="169" t="str">
        <f>IF(ISERROR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=TRUE," ",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)</f>
        <v xml:space="preserve"> </v>
      </c>
      <c r="F396" s="169" t="str">
        <f>IF(ISERROR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=TRUE," ",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)</f>
        <v xml:space="preserve"> </v>
      </c>
      <c r="G396" s="138" t="str">
        <f>IF(ISERROR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=TRUE," ",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)</f>
        <v xml:space="preserve"> </v>
      </c>
      <c r="H396" s="169" t="str">
        <f>IF(ISERROR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=TRUE," ",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)</f>
        <v xml:space="preserve"> </v>
      </c>
      <c r="I396" s="170" t="str">
        <f>IF(ISERROR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=TRUE," ",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)</f>
        <v xml:space="preserve"> </v>
      </c>
      <c r="J396" s="170" t="str">
        <f>IF(ISERROR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=TRUE," ",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)</f>
        <v xml:space="preserve"> </v>
      </c>
      <c r="K396" s="170" t="str">
        <f>IF(ISERROR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=TRUE," ",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)</f>
        <v xml:space="preserve"> </v>
      </c>
      <c r="L396" s="171" t="str">
        <f>IF(ISERROR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=TRUE," ",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)</f>
        <v xml:space="preserve"> </v>
      </c>
      <c r="M396" s="171" t="str">
        <f>IF(ISERROR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=TRUE," ",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)</f>
        <v xml:space="preserve"> </v>
      </c>
      <c r="N396" s="155" t="str">
        <f>IF(ISERROR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=TRUE," ",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)</f>
        <v xml:space="preserve"> </v>
      </c>
      <c r="O396" s="171" t="str">
        <f>IF(ISERROR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=TRUE," ",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)</f>
        <v xml:space="preserve"> </v>
      </c>
      <c r="P396" s="171" t="str">
        <f>IF(ISERROR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=TRUE," ",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)</f>
        <v xml:space="preserve"> </v>
      </c>
      <c r="Q396" s="155" t="str">
        <f>IF(ISERROR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=TRUE," ",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)</f>
        <v xml:space="preserve"> </v>
      </c>
      <c r="R396" s="155" t="str">
        <f>IF(ISERROR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=TRUE," ",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)</f>
        <v xml:space="preserve"> </v>
      </c>
      <c r="S396" s="155" t="str">
        <f>IF(ISERROR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=TRUE," ",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)</f>
        <v xml:space="preserve"> </v>
      </c>
    </row>
    <row r="397" spans="1:19" ht="14.1" customHeight="1" x14ac:dyDescent="0.2">
      <c r="A397" s="180" t="s">
        <v>1195</v>
      </c>
      <c r="B397" s="154" t="e">
        <f>IF($U$16=1,(VLOOKUP(A397,$AC$44:$AH$80,2,FALSE)),IF((IF($X$1=1,'X1'!B356,(IF($X$1=2,'X2'!B356,(IF($X$1=3,'X3'!B356,(IF($X$1=4,'X4'!B356,(IF($X$1=5,'X5'!B356,'X6'!B356))))))))))="","",(IF($X$1=1,'X1'!B356,(IF($X$1=2,'X2'!B356,(IF($X$1=3,'X3'!B356,(IF($X$1=4,'X4'!B356,(IF($X$1=5,'X5'!B356,'X6'!B356))))))))))))</f>
        <v>#N/A</v>
      </c>
      <c r="C397" s="154" t="str">
        <f>IF(ISERROR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=TRUE," ",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)</f>
        <v xml:space="preserve"> </v>
      </c>
      <c r="D397" s="154" t="str">
        <f>IF(ISERROR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=TRUE," ",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)</f>
        <v xml:space="preserve"> </v>
      </c>
      <c r="E397" s="169" t="str">
        <f>IF(ISERROR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=TRUE," ",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)</f>
        <v xml:space="preserve"> </v>
      </c>
      <c r="F397" s="169" t="str">
        <f>IF(ISERROR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=TRUE," ",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)</f>
        <v xml:space="preserve"> </v>
      </c>
      <c r="G397" s="138" t="str">
        <f>IF(ISERROR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=TRUE," ",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)</f>
        <v xml:space="preserve"> </v>
      </c>
      <c r="H397" s="169" t="str">
        <f>IF(ISERROR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=TRUE," ",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)</f>
        <v xml:space="preserve"> </v>
      </c>
      <c r="I397" s="170" t="str">
        <f>IF(ISERROR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=TRUE," ",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)</f>
        <v xml:space="preserve"> </v>
      </c>
      <c r="J397" s="170" t="str">
        <f>IF(ISERROR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=TRUE," ",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)</f>
        <v xml:space="preserve"> </v>
      </c>
      <c r="K397" s="170" t="str">
        <f>IF(ISERROR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=TRUE," ",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)</f>
        <v xml:space="preserve"> </v>
      </c>
      <c r="L397" s="171" t="str">
        <f>IF(ISERROR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=TRUE," ",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)</f>
        <v xml:space="preserve"> </v>
      </c>
      <c r="M397" s="171" t="str">
        <f>IF(ISERROR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=TRUE," ",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)</f>
        <v xml:space="preserve"> </v>
      </c>
      <c r="N397" s="155" t="str">
        <f>IF(ISERROR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=TRUE," ",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)</f>
        <v xml:space="preserve"> </v>
      </c>
      <c r="O397" s="171" t="str">
        <f>IF(ISERROR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=TRUE," ",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)</f>
        <v xml:space="preserve"> </v>
      </c>
      <c r="P397" s="171" t="str">
        <f>IF(ISERROR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=TRUE," ",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)</f>
        <v xml:space="preserve"> </v>
      </c>
      <c r="Q397" s="155" t="str">
        <f>IF(ISERROR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=TRUE," ",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)</f>
        <v xml:space="preserve"> </v>
      </c>
      <c r="R397" s="155" t="str">
        <f>IF(ISERROR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=TRUE," ",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)</f>
        <v xml:space="preserve"> </v>
      </c>
      <c r="S397" s="155" t="str">
        <f>IF(ISERROR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=TRUE," ",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)</f>
        <v xml:space="preserve"> </v>
      </c>
    </row>
    <row r="398" spans="1:19" ht="14.1" customHeight="1" x14ac:dyDescent="0.2">
      <c r="A398" s="180" t="s">
        <v>1195</v>
      </c>
      <c r="B398" s="154" t="e">
        <f>IF($U$16=1,(VLOOKUP(A398,$AC$44:$AH$80,2,FALSE)),IF((IF($X$1=1,'X1'!B357,(IF($X$1=2,'X2'!B357,(IF($X$1=3,'X3'!B357,(IF($X$1=4,'X4'!B357,(IF($X$1=5,'X5'!B357,'X6'!B357))))))))))="","",(IF($X$1=1,'X1'!B357,(IF($X$1=2,'X2'!B357,(IF($X$1=3,'X3'!B357,(IF($X$1=4,'X4'!B357,(IF($X$1=5,'X5'!B357,'X6'!B357))))))))))))</f>
        <v>#N/A</v>
      </c>
      <c r="C398" s="154" t="str">
        <f>IF(ISERROR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=TRUE," ",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)</f>
        <v xml:space="preserve"> </v>
      </c>
      <c r="D398" s="154" t="str">
        <f>IF(ISERROR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=TRUE," ",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)</f>
        <v xml:space="preserve"> </v>
      </c>
      <c r="E398" s="169" t="str">
        <f>IF(ISERROR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=TRUE," ",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)</f>
        <v xml:space="preserve"> </v>
      </c>
      <c r="F398" s="169" t="str">
        <f>IF(ISERROR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=TRUE," ",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)</f>
        <v xml:space="preserve"> </v>
      </c>
      <c r="G398" s="138" t="str">
        <f>IF(ISERROR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=TRUE," ",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)</f>
        <v xml:space="preserve"> </v>
      </c>
      <c r="H398" s="169" t="str">
        <f>IF(ISERROR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=TRUE," ",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)</f>
        <v xml:space="preserve"> </v>
      </c>
      <c r="I398" s="170" t="str">
        <f>IF(ISERROR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=TRUE," ",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)</f>
        <v xml:space="preserve"> </v>
      </c>
      <c r="J398" s="170" t="str">
        <f>IF(ISERROR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=TRUE," ",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)</f>
        <v xml:space="preserve"> </v>
      </c>
      <c r="K398" s="170" t="str">
        <f>IF(ISERROR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=TRUE," ",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)</f>
        <v xml:space="preserve"> </v>
      </c>
      <c r="L398" s="171" t="str">
        <f>IF(ISERROR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=TRUE," ",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)</f>
        <v xml:space="preserve"> </v>
      </c>
      <c r="M398" s="171" t="str">
        <f>IF(ISERROR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=TRUE," ",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)</f>
        <v xml:space="preserve"> </v>
      </c>
      <c r="N398" s="155" t="str">
        <f>IF(ISERROR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=TRUE," ",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)</f>
        <v xml:space="preserve"> </v>
      </c>
      <c r="O398" s="171" t="str">
        <f>IF(ISERROR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=TRUE," ",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)</f>
        <v xml:space="preserve"> </v>
      </c>
      <c r="P398" s="171" t="str">
        <f>IF(ISERROR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=TRUE," ",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)</f>
        <v xml:space="preserve"> </v>
      </c>
      <c r="Q398" s="155" t="str">
        <f>IF(ISERROR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=TRUE," ",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)</f>
        <v xml:space="preserve"> </v>
      </c>
      <c r="R398" s="155" t="str">
        <f>IF(ISERROR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=TRUE," ",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)</f>
        <v xml:space="preserve"> </v>
      </c>
      <c r="S398" s="155" t="str">
        <f>IF(ISERROR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=TRUE," ",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)</f>
        <v xml:space="preserve"> </v>
      </c>
    </row>
    <row r="399" spans="1:19" ht="14.1" customHeight="1" x14ac:dyDescent="0.2">
      <c r="A399" s="180" t="s">
        <v>1195</v>
      </c>
      <c r="B399" s="154" t="e">
        <f>IF($U$16=1,(VLOOKUP(A399,$AC$44:$AH$80,2,FALSE)),IF((IF($X$1=1,'X1'!B358,(IF($X$1=2,'X2'!B358,(IF($X$1=3,'X3'!B358,(IF($X$1=4,'X4'!B358,(IF($X$1=5,'X5'!B358,'X6'!B358))))))))))="","",(IF($X$1=1,'X1'!B358,(IF($X$1=2,'X2'!B358,(IF($X$1=3,'X3'!B358,(IF($X$1=4,'X4'!B358,(IF($X$1=5,'X5'!B358,'X6'!B358))))))))))))</f>
        <v>#N/A</v>
      </c>
      <c r="C399" s="154" t="str">
        <f>IF(ISERROR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=TRUE," ",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)</f>
        <v xml:space="preserve"> </v>
      </c>
      <c r="D399" s="154" t="str">
        <f>IF(ISERROR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=TRUE," ",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)</f>
        <v xml:space="preserve"> </v>
      </c>
      <c r="E399" s="169" t="str">
        <f>IF(ISERROR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=TRUE," ",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)</f>
        <v xml:space="preserve"> </v>
      </c>
      <c r="F399" s="169" t="str">
        <f>IF(ISERROR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=TRUE," ",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)</f>
        <v xml:space="preserve"> </v>
      </c>
      <c r="G399" s="138" t="str">
        <f>IF(ISERROR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=TRUE," ",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)</f>
        <v xml:space="preserve"> </v>
      </c>
      <c r="H399" s="169" t="str">
        <f>IF(ISERROR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=TRUE," ",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)</f>
        <v xml:space="preserve"> </v>
      </c>
      <c r="I399" s="170" t="str">
        <f>IF(ISERROR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=TRUE," ",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)</f>
        <v xml:space="preserve"> </v>
      </c>
      <c r="J399" s="170" t="str">
        <f>IF(ISERROR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=TRUE," ",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)</f>
        <v xml:space="preserve"> </v>
      </c>
      <c r="K399" s="170" t="str">
        <f>IF(ISERROR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=TRUE," ",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)</f>
        <v xml:space="preserve"> </v>
      </c>
      <c r="L399" s="171" t="str">
        <f>IF(ISERROR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=TRUE," ",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)</f>
        <v xml:space="preserve"> </v>
      </c>
      <c r="M399" s="171" t="str">
        <f>IF(ISERROR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=TRUE," ",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)</f>
        <v xml:space="preserve"> </v>
      </c>
      <c r="N399" s="155" t="str">
        <f>IF(ISERROR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=TRUE," ",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)</f>
        <v xml:space="preserve"> </v>
      </c>
      <c r="O399" s="171" t="str">
        <f>IF(ISERROR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=TRUE," ",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)</f>
        <v xml:space="preserve"> </v>
      </c>
      <c r="P399" s="171" t="str">
        <f>IF(ISERROR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=TRUE," ",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)</f>
        <v xml:space="preserve"> </v>
      </c>
      <c r="Q399" s="155" t="str">
        <f>IF(ISERROR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=TRUE," ",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)</f>
        <v xml:space="preserve"> </v>
      </c>
      <c r="R399" s="155" t="str">
        <f>IF(ISERROR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=TRUE," ",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)</f>
        <v xml:space="preserve"> </v>
      </c>
      <c r="S399" s="155" t="str">
        <f>IF(ISERROR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=TRUE," ",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)</f>
        <v xml:space="preserve"> </v>
      </c>
    </row>
    <row r="400" spans="1:19" ht="14.1" customHeight="1" x14ac:dyDescent="0.2">
      <c r="A400" s="180" t="s">
        <v>1195</v>
      </c>
      <c r="B400" s="154" t="e">
        <f>IF($U$16=1,(VLOOKUP(A400,$AC$44:$AH$80,2,FALSE)),IF((IF($X$1=1,'X1'!B359,(IF($X$1=2,'X2'!B359,(IF($X$1=3,'X3'!B359,(IF($X$1=4,'X4'!B359,(IF($X$1=5,'X5'!B359,'X6'!B359))))))))))="","",(IF($X$1=1,'X1'!B359,(IF($X$1=2,'X2'!B359,(IF($X$1=3,'X3'!B359,(IF($X$1=4,'X4'!B359,(IF($X$1=5,'X5'!B359,'X6'!B359))))))))))))</f>
        <v>#N/A</v>
      </c>
      <c r="C400" s="154" t="str">
        <f>IF(ISERROR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=TRUE," ",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)</f>
        <v xml:space="preserve"> </v>
      </c>
      <c r="D400" s="154" t="str">
        <f>IF(ISERROR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=TRUE," ",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)</f>
        <v xml:space="preserve"> </v>
      </c>
      <c r="E400" s="169" t="str">
        <f>IF(ISERROR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=TRUE," ",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)</f>
        <v xml:space="preserve"> </v>
      </c>
      <c r="F400" s="169" t="str">
        <f>IF(ISERROR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=TRUE," ",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)</f>
        <v xml:space="preserve"> </v>
      </c>
      <c r="G400" s="138" t="str">
        <f>IF(ISERROR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=TRUE," ",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)</f>
        <v xml:space="preserve"> </v>
      </c>
      <c r="H400" s="169" t="str">
        <f>IF(ISERROR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=TRUE," ",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)</f>
        <v xml:space="preserve"> </v>
      </c>
      <c r="I400" s="170" t="str">
        <f>IF(ISERROR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=TRUE," ",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)</f>
        <v xml:space="preserve"> </v>
      </c>
      <c r="J400" s="170" t="str">
        <f>IF(ISERROR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=TRUE," ",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)</f>
        <v xml:space="preserve"> </v>
      </c>
      <c r="K400" s="170" t="str">
        <f>IF(ISERROR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=TRUE," ",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)</f>
        <v xml:space="preserve"> </v>
      </c>
      <c r="L400" s="171" t="str">
        <f>IF(ISERROR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=TRUE," ",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)</f>
        <v xml:space="preserve"> </v>
      </c>
      <c r="M400" s="171" t="str">
        <f>IF(ISERROR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=TRUE," ",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)</f>
        <v xml:space="preserve"> </v>
      </c>
      <c r="N400" s="155" t="str">
        <f>IF(ISERROR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=TRUE," ",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)</f>
        <v xml:space="preserve"> </v>
      </c>
      <c r="O400" s="171" t="str">
        <f>IF(ISERROR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=TRUE," ",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)</f>
        <v xml:space="preserve"> </v>
      </c>
      <c r="P400" s="171" t="str">
        <f>IF(ISERROR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=TRUE," ",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)</f>
        <v xml:space="preserve"> </v>
      </c>
      <c r="Q400" s="155" t="str">
        <f>IF(ISERROR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=TRUE," ",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)</f>
        <v xml:space="preserve"> </v>
      </c>
      <c r="R400" s="155" t="str">
        <f>IF(ISERROR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=TRUE," ",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)</f>
        <v xml:space="preserve"> </v>
      </c>
      <c r="S400" s="155" t="str">
        <f>IF(ISERROR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=TRUE," ",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)</f>
        <v xml:space="preserve"> </v>
      </c>
    </row>
    <row r="401" spans="1:19" ht="14.1" customHeight="1" x14ac:dyDescent="0.2">
      <c r="A401" s="180" t="s">
        <v>1195</v>
      </c>
      <c r="B401" s="154" t="e">
        <f>IF($U$16=1,(VLOOKUP(A401,$AC$44:$AH$80,2,FALSE)),IF((IF($X$1=1,'X1'!B360,(IF($X$1=2,'X2'!B360,(IF($X$1=3,'X3'!B360,(IF($X$1=4,'X4'!B360,(IF($X$1=5,'X5'!B360,'X6'!B360))))))))))="","",(IF($X$1=1,'X1'!B360,(IF($X$1=2,'X2'!B360,(IF($X$1=3,'X3'!B360,(IF($X$1=4,'X4'!B360,(IF($X$1=5,'X5'!B360,'X6'!B360))))))))))))</f>
        <v>#N/A</v>
      </c>
      <c r="C401" s="154" t="str">
        <f>IF(ISERROR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=TRUE," ",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)</f>
        <v xml:space="preserve"> </v>
      </c>
      <c r="D401" s="154" t="str">
        <f>IF(ISERROR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=TRUE," ",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)</f>
        <v xml:space="preserve"> </v>
      </c>
      <c r="E401" s="169" t="str">
        <f>IF(ISERROR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=TRUE," ",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)</f>
        <v xml:space="preserve"> </v>
      </c>
      <c r="F401" s="169" t="str">
        <f>IF(ISERROR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=TRUE," ",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)</f>
        <v xml:space="preserve"> </v>
      </c>
      <c r="G401" s="138" t="str">
        <f>IF(ISERROR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=TRUE," ",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)</f>
        <v xml:space="preserve"> </v>
      </c>
      <c r="H401" s="169" t="str">
        <f>IF(ISERROR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=TRUE," ",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)</f>
        <v xml:space="preserve"> </v>
      </c>
      <c r="I401" s="170" t="str">
        <f>IF(ISERROR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=TRUE," ",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)</f>
        <v xml:space="preserve"> </v>
      </c>
      <c r="J401" s="170" t="str">
        <f>IF(ISERROR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=TRUE," ",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)</f>
        <v xml:space="preserve"> </v>
      </c>
      <c r="K401" s="170" t="str">
        <f>IF(ISERROR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=TRUE," ",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)</f>
        <v xml:space="preserve"> </v>
      </c>
      <c r="L401" s="171" t="str">
        <f>IF(ISERROR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=TRUE," ",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)</f>
        <v xml:space="preserve"> </v>
      </c>
      <c r="M401" s="171" t="str">
        <f>IF(ISERROR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=TRUE," ",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)</f>
        <v xml:space="preserve"> </v>
      </c>
      <c r="N401" s="155" t="str">
        <f>IF(ISERROR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=TRUE," ",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)</f>
        <v xml:space="preserve"> </v>
      </c>
      <c r="O401" s="171" t="str">
        <f>IF(ISERROR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=TRUE," ",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)</f>
        <v xml:space="preserve"> </v>
      </c>
      <c r="P401" s="171" t="str">
        <f>IF(ISERROR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=TRUE," ",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)</f>
        <v xml:space="preserve"> </v>
      </c>
      <c r="Q401" s="155" t="str">
        <f>IF(ISERROR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=TRUE," ",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)</f>
        <v xml:space="preserve"> </v>
      </c>
      <c r="R401" s="155" t="str">
        <f>IF(ISERROR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=TRUE," ",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)</f>
        <v xml:space="preserve"> </v>
      </c>
      <c r="S401" s="155" t="str">
        <f>IF(ISERROR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=TRUE," ",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)</f>
        <v xml:space="preserve"> </v>
      </c>
    </row>
    <row r="402" spans="1:19" ht="14.1" customHeight="1" x14ac:dyDescent="0.2">
      <c r="A402" s="180" t="s">
        <v>1195</v>
      </c>
      <c r="B402" s="154" t="e">
        <f>IF($U$16=1,(VLOOKUP(A402,$AC$44:$AH$80,2,FALSE)),IF((IF($X$1=1,'X1'!B361,(IF($X$1=2,'X2'!B361,(IF($X$1=3,'X3'!B361,(IF($X$1=4,'X4'!B361,(IF($X$1=5,'X5'!B361,'X6'!B361))))))))))="","",(IF($X$1=1,'X1'!B361,(IF($X$1=2,'X2'!B361,(IF($X$1=3,'X3'!B361,(IF($X$1=4,'X4'!B361,(IF($X$1=5,'X5'!B361,'X6'!B361))))))))))))</f>
        <v>#N/A</v>
      </c>
      <c r="C402" s="154" t="str">
        <f>IF(ISERROR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=TRUE," ",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)</f>
        <v xml:space="preserve"> </v>
      </c>
      <c r="D402" s="154" t="str">
        <f>IF(ISERROR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=TRUE," ",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)</f>
        <v xml:space="preserve"> </v>
      </c>
      <c r="E402" s="169" t="str">
        <f>IF(ISERROR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=TRUE," ",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)</f>
        <v xml:space="preserve"> </v>
      </c>
      <c r="F402" s="169" t="str">
        <f>IF(ISERROR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=TRUE," ",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)</f>
        <v xml:space="preserve"> </v>
      </c>
      <c r="G402" s="138" t="str">
        <f>IF(ISERROR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=TRUE," ",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)</f>
        <v xml:space="preserve"> </v>
      </c>
      <c r="H402" s="169" t="str">
        <f>IF(ISERROR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=TRUE," ",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)</f>
        <v xml:space="preserve"> </v>
      </c>
      <c r="I402" s="170" t="str">
        <f>IF(ISERROR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=TRUE," ",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)</f>
        <v xml:space="preserve"> </v>
      </c>
      <c r="J402" s="170" t="str">
        <f>IF(ISERROR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=TRUE," ",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)</f>
        <v xml:space="preserve"> </v>
      </c>
      <c r="K402" s="170" t="str">
        <f>IF(ISERROR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=TRUE," ",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)</f>
        <v xml:space="preserve"> </v>
      </c>
      <c r="L402" s="171" t="str">
        <f>IF(ISERROR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=TRUE," ",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)</f>
        <v xml:space="preserve"> </v>
      </c>
      <c r="M402" s="171" t="str">
        <f>IF(ISERROR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=TRUE," ",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)</f>
        <v xml:space="preserve"> </v>
      </c>
      <c r="N402" s="155" t="str">
        <f>IF(ISERROR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=TRUE," ",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)</f>
        <v xml:space="preserve"> </v>
      </c>
      <c r="O402" s="171" t="str">
        <f>IF(ISERROR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=TRUE," ",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)</f>
        <v xml:space="preserve"> </v>
      </c>
      <c r="P402" s="171" t="str">
        <f>IF(ISERROR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=TRUE," ",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)</f>
        <v xml:space="preserve"> </v>
      </c>
      <c r="Q402" s="155" t="str">
        <f>IF(ISERROR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=TRUE," ",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)</f>
        <v xml:space="preserve"> </v>
      </c>
      <c r="R402" s="155" t="str">
        <f>IF(ISERROR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=TRUE," ",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)</f>
        <v xml:space="preserve"> </v>
      </c>
      <c r="S402" s="155" t="str">
        <f>IF(ISERROR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=TRUE," ",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)</f>
        <v xml:space="preserve"> </v>
      </c>
    </row>
    <row r="403" spans="1:19" ht="14.1" customHeight="1" x14ac:dyDescent="0.2">
      <c r="A403" s="180" t="s">
        <v>1195</v>
      </c>
      <c r="B403" s="154" t="e">
        <f>IF($U$16=1,(VLOOKUP(A403,$AC$44:$AH$80,2,FALSE)),IF((IF($X$1=1,'X1'!B362,(IF($X$1=2,'X2'!B362,(IF($X$1=3,'X3'!B362,(IF($X$1=4,'X4'!B362,(IF($X$1=5,'X5'!B362,'X6'!B362))))))))))="","",(IF($X$1=1,'X1'!B362,(IF($X$1=2,'X2'!B362,(IF($X$1=3,'X3'!B362,(IF($X$1=4,'X4'!B362,(IF($X$1=5,'X5'!B362,'X6'!B362))))))))))))</f>
        <v>#N/A</v>
      </c>
      <c r="C403" s="154" t="str">
        <f>IF(ISERROR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=TRUE," ",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)</f>
        <v xml:space="preserve"> </v>
      </c>
      <c r="D403" s="154" t="str">
        <f>IF(ISERROR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=TRUE," ",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)</f>
        <v xml:space="preserve"> </v>
      </c>
      <c r="E403" s="169" t="str">
        <f>IF(ISERROR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=TRUE," ",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)</f>
        <v xml:space="preserve"> </v>
      </c>
      <c r="F403" s="169" t="str">
        <f>IF(ISERROR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=TRUE," ",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)</f>
        <v xml:space="preserve"> </v>
      </c>
      <c r="G403" s="138" t="str">
        <f>IF(ISERROR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=TRUE," ",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)</f>
        <v xml:space="preserve"> </v>
      </c>
      <c r="H403" s="169" t="str">
        <f>IF(ISERROR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=TRUE," ",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)</f>
        <v xml:space="preserve"> </v>
      </c>
      <c r="I403" s="170" t="str">
        <f>IF(ISERROR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=TRUE," ",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)</f>
        <v xml:space="preserve"> </v>
      </c>
      <c r="J403" s="170" t="str">
        <f>IF(ISERROR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=TRUE," ",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)</f>
        <v xml:space="preserve"> </v>
      </c>
      <c r="K403" s="170" t="str">
        <f>IF(ISERROR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=TRUE," ",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)</f>
        <v xml:space="preserve"> </v>
      </c>
      <c r="L403" s="171" t="str">
        <f>IF(ISERROR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=TRUE," ",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)</f>
        <v xml:space="preserve"> </v>
      </c>
      <c r="M403" s="171" t="str">
        <f>IF(ISERROR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=TRUE," ",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)</f>
        <v xml:space="preserve"> </v>
      </c>
      <c r="N403" s="155" t="str">
        <f>IF(ISERROR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=TRUE," ",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)</f>
        <v xml:space="preserve"> </v>
      </c>
      <c r="O403" s="171" t="str">
        <f>IF(ISERROR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=TRUE," ",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)</f>
        <v xml:space="preserve"> </v>
      </c>
      <c r="P403" s="171" t="str">
        <f>IF(ISERROR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=TRUE," ",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)</f>
        <v xml:space="preserve"> </v>
      </c>
      <c r="Q403" s="155" t="str">
        <f>IF(ISERROR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=TRUE," ",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)</f>
        <v xml:space="preserve"> </v>
      </c>
      <c r="R403" s="155" t="str">
        <f>IF(ISERROR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=TRUE," ",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)</f>
        <v xml:space="preserve"> </v>
      </c>
      <c r="S403" s="155" t="str">
        <f>IF(ISERROR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=TRUE," ",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)</f>
        <v xml:space="preserve"> </v>
      </c>
    </row>
    <row r="404" spans="1:19" ht="14.1" customHeight="1" x14ac:dyDescent="0.2">
      <c r="A404" s="180" t="s">
        <v>1195</v>
      </c>
      <c r="B404" s="154" t="e">
        <f>IF($U$16=1,(VLOOKUP(A404,$AC$44:$AH$80,2,FALSE)),IF((IF($X$1=1,'X1'!B363,(IF($X$1=2,'X2'!B363,(IF($X$1=3,'X3'!B363,(IF($X$1=4,'X4'!B363,(IF($X$1=5,'X5'!B363,'X6'!B363))))))))))="","",(IF($X$1=1,'X1'!B363,(IF($X$1=2,'X2'!B363,(IF($X$1=3,'X3'!B363,(IF($X$1=4,'X4'!B363,(IF($X$1=5,'X5'!B363,'X6'!B363))))))))))))</f>
        <v>#N/A</v>
      </c>
      <c r="C404" s="154" t="str">
        <f>IF(ISERROR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=TRUE," ",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)</f>
        <v xml:space="preserve"> </v>
      </c>
      <c r="D404" s="154" t="str">
        <f>IF(ISERROR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=TRUE," ",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)</f>
        <v xml:space="preserve"> </v>
      </c>
      <c r="E404" s="169" t="str">
        <f>IF(ISERROR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=TRUE," ",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)</f>
        <v xml:space="preserve"> </v>
      </c>
      <c r="F404" s="169" t="str">
        <f>IF(ISERROR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=TRUE," ",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)</f>
        <v xml:space="preserve"> </v>
      </c>
      <c r="G404" s="138" t="str">
        <f>IF(ISERROR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=TRUE," ",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)</f>
        <v xml:space="preserve"> </v>
      </c>
      <c r="H404" s="169" t="str">
        <f>IF(ISERROR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=TRUE," ",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)</f>
        <v xml:space="preserve"> </v>
      </c>
      <c r="I404" s="170" t="str">
        <f>IF(ISERROR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=TRUE," ",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)</f>
        <v xml:space="preserve"> </v>
      </c>
      <c r="J404" s="170" t="str">
        <f>IF(ISERROR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=TRUE," ",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)</f>
        <v xml:space="preserve"> </v>
      </c>
      <c r="K404" s="170" t="str">
        <f>IF(ISERROR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=TRUE," ",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)</f>
        <v xml:space="preserve"> </v>
      </c>
      <c r="L404" s="171" t="str">
        <f>IF(ISERROR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=TRUE," ",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)</f>
        <v xml:space="preserve"> </v>
      </c>
      <c r="M404" s="171" t="str">
        <f>IF(ISERROR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=TRUE," ",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)</f>
        <v xml:space="preserve"> </v>
      </c>
      <c r="N404" s="155" t="str">
        <f>IF(ISERROR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=TRUE," ",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)</f>
        <v xml:space="preserve"> </v>
      </c>
      <c r="O404" s="171" t="str">
        <f>IF(ISERROR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=TRUE," ",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)</f>
        <v xml:space="preserve"> </v>
      </c>
      <c r="P404" s="171" t="str">
        <f>IF(ISERROR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=TRUE," ",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)</f>
        <v xml:space="preserve"> </v>
      </c>
      <c r="Q404" s="155" t="str">
        <f>IF(ISERROR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=TRUE," ",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)</f>
        <v xml:space="preserve"> </v>
      </c>
      <c r="R404" s="155" t="str">
        <f>IF(ISERROR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=TRUE," ",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)</f>
        <v xml:space="preserve"> </v>
      </c>
      <c r="S404" s="155" t="str">
        <f>IF(ISERROR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=TRUE," ",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)</f>
        <v xml:space="preserve"> </v>
      </c>
    </row>
    <row r="405" spans="1:19" ht="14.1" customHeight="1" x14ac:dyDescent="0.2">
      <c r="A405" s="180" t="s">
        <v>1195</v>
      </c>
      <c r="B405" s="154" t="e">
        <f>IF($U$16=1,(VLOOKUP(A405,$AC$44:$AH$80,2,FALSE)),IF((IF($X$1=1,'X1'!B364,(IF($X$1=2,'X2'!B364,(IF($X$1=3,'X3'!B364,(IF($X$1=4,'X4'!B364,(IF($X$1=5,'X5'!B364,'X6'!B364))))))))))="","",(IF($X$1=1,'X1'!B364,(IF($X$1=2,'X2'!B364,(IF($X$1=3,'X3'!B364,(IF($X$1=4,'X4'!B364,(IF($X$1=5,'X5'!B364,'X6'!B364))))))))))))</f>
        <v>#N/A</v>
      </c>
      <c r="C405" s="154" t="str">
        <f>IF(ISERROR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=TRUE," ",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)</f>
        <v xml:space="preserve"> </v>
      </c>
      <c r="D405" s="154" t="str">
        <f>IF(ISERROR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=TRUE," ",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)</f>
        <v xml:space="preserve"> </v>
      </c>
      <c r="E405" s="169" t="str">
        <f>IF(ISERROR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=TRUE," ",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)</f>
        <v xml:space="preserve"> </v>
      </c>
      <c r="F405" s="169" t="str">
        <f>IF(ISERROR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=TRUE," ",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)</f>
        <v xml:space="preserve"> </v>
      </c>
      <c r="G405" s="138" t="str">
        <f>IF(ISERROR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=TRUE," ",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)</f>
        <v xml:space="preserve"> </v>
      </c>
      <c r="H405" s="169" t="str">
        <f>IF(ISERROR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=TRUE," ",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)</f>
        <v xml:space="preserve"> </v>
      </c>
      <c r="I405" s="170" t="str">
        <f>IF(ISERROR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=TRUE," ",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)</f>
        <v xml:space="preserve"> </v>
      </c>
      <c r="J405" s="170" t="str">
        <f>IF(ISERROR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=TRUE," ",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)</f>
        <v xml:space="preserve"> </v>
      </c>
      <c r="K405" s="170" t="str">
        <f>IF(ISERROR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=TRUE," ",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)</f>
        <v xml:space="preserve"> </v>
      </c>
      <c r="L405" s="171" t="str">
        <f>IF(ISERROR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=TRUE," ",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)</f>
        <v xml:space="preserve"> </v>
      </c>
      <c r="M405" s="171" t="str">
        <f>IF(ISERROR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=TRUE," ",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)</f>
        <v xml:space="preserve"> </v>
      </c>
      <c r="N405" s="155" t="str">
        <f>IF(ISERROR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=TRUE," ",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)</f>
        <v xml:space="preserve"> </v>
      </c>
      <c r="O405" s="171" t="str">
        <f>IF(ISERROR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=TRUE," ",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)</f>
        <v xml:space="preserve"> </v>
      </c>
      <c r="P405" s="171" t="str">
        <f>IF(ISERROR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=TRUE," ",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)</f>
        <v xml:space="preserve"> </v>
      </c>
      <c r="Q405" s="155" t="str">
        <f>IF(ISERROR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=TRUE," ",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)</f>
        <v xml:space="preserve"> </v>
      </c>
      <c r="R405" s="155" t="str">
        <f>IF(ISERROR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=TRUE," ",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)</f>
        <v xml:space="preserve"> </v>
      </c>
      <c r="S405" s="155" t="str">
        <f>IF(ISERROR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=TRUE," ",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)</f>
        <v xml:space="preserve"> </v>
      </c>
    </row>
    <row r="406" spans="1:19" ht="14.1" customHeight="1" x14ac:dyDescent="0.2">
      <c r="A406" s="180" t="s">
        <v>1195</v>
      </c>
      <c r="B406" s="154" t="e">
        <f>IF($U$16=1,(VLOOKUP(A406,$AC$44:$AH$80,2,FALSE)),IF((IF($X$1=1,'X1'!B365,(IF($X$1=2,'X2'!B365,(IF($X$1=3,'X3'!B365,(IF($X$1=4,'X4'!B365,(IF($X$1=5,'X5'!B365,'X6'!B365))))))))))="","",(IF($X$1=1,'X1'!B365,(IF($X$1=2,'X2'!B365,(IF($X$1=3,'X3'!B365,(IF($X$1=4,'X4'!B365,(IF($X$1=5,'X5'!B365,'X6'!B365))))))))))))</f>
        <v>#N/A</v>
      </c>
      <c r="C406" s="154" t="str">
        <f>IF(ISERROR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=TRUE," ",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)</f>
        <v xml:space="preserve"> </v>
      </c>
      <c r="D406" s="154" t="str">
        <f>IF(ISERROR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=TRUE," ",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)</f>
        <v xml:space="preserve"> </v>
      </c>
      <c r="E406" s="169" t="str">
        <f>IF(ISERROR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=TRUE," ",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)</f>
        <v xml:space="preserve"> </v>
      </c>
      <c r="F406" s="169" t="str">
        <f>IF(ISERROR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=TRUE," ",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)</f>
        <v xml:space="preserve"> </v>
      </c>
      <c r="G406" s="138" t="str">
        <f>IF(ISERROR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=TRUE," ",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)</f>
        <v xml:space="preserve"> </v>
      </c>
      <c r="H406" s="169" t="str">
        <f>IF(ISERROR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=TRUE," ",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)</f>
        <v xml:space="preserve"> </v>
      </c>
      <c r="I406" s="170" t="str">
        <f>IF(ISERROR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=TRUE," ",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)</f>
        <v xml:space="preserve"> </v>
      </c>
      <c r="J406" s="170" t="str">
        <f>IF(ISERROR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=TRUE," ",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)</f>
        <v xml:space="preserve"> </v>
      </c>
      <c r="K406" s="170" t="str">
        <f>IF(ISERROR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=TRUE," ",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)</f>
        <v xml:space="preserve"> </v>
      </c>
      <c r="L406" s="171" t="str">
        <f>IF(ISERROR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=TRUE," ",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)</f>
        <v xml:space="preserve"> </v>
      </c>
      <c r="M406" s="171" t="str">
        <f>IF(ISERROR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=TRUE," ",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)</f>
        <v xml:space="preserve"> </v>
      </c>
      <c r="N406" s="155" t="str">
        <f>IF(ISERROR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=TRUE," ",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)</f>
        <v xml:space="preserve"> </v>
      </c>
      <c r="O406" s="171" t="str">
        <f>IF(ISERROR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=TRUE," ",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)</f>
        <v xml:space="preserve"> </v>
      </c>
      <c r="P406" s="171" t="str">
        <f>IF(ISERROR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=TRUE," ",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)</f>
        <v xml:space="preserve"> </v>
      </c>
      <c r="Q406" s="155" t="str">
        <f>IF(ISERROR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=TRUE," ",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)</f>
        <v xml:space="preserve"> </v>
      </c>
      <c r="R406" s="155" t="str">
        <f>IF(ISERROR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=TRUE," ",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)</f>
        <v xml:space="preserve"> </v>
      </c>
      <c r="S406" s="155" t="str">
        <f>IF(ISERROR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=TRUE," ",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)</f>
        <v xml:space="preserve"> </v>
      </c>
    </row>
    <row r="407" spans="1:19" ht="14.1" customHeight="1" x14ac:dyDescent="0.2">
      <c r="A407" s="180" t="s">
        <v>1195</v>
      </c>
      <c r="B407" s="154" t="e">
        <f>IF($U$16=1,(VLOOKUP(A407,$AC$44:$AH$80,2,FALSE)),IF((IF($X$1=1,'X1'!B366,(IF($X$1=2,'X2'!B366,(IF($X$1=3,'X3'!B366,(IF($X$1=4,'X4'!B366,(IF($X$1=5,'X5'!B366,'X6'!B366))))))))))="","",(IF($X$1=1,'X1'!B366,(IF($X$1=2,'X2'!B366,(IF($X$1=3,'X3'!B366,(IF($X$1=4,'X4'!B366,(IF($X$1=5,'X5'!B366,'X6'!B366))))))))))))</f>
        <v>#N/A</v>
      </c>
      <c r="C407" s="154" t="str">
        <f>IF(ISERROR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=TRUE," ",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)</f>
        <v xml:space="preserve"> </v>
      </c>
      <c r="D407" s="154" t="str">
        <f>IF(ISERROR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=TRUE," ",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)</f>
        <v xml:space="preserve"> </v>
      </c>
      <c r="E407" s="169" t="str">
        <f>IF(ISERROR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=TRUE," ",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)</f>
        <v xml:space="preserve"> </v>
      </c>
      <c r="F407" s="169" t="str">
        <f>IF(ISERROR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=TRUE," ",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)</f>
        <v xml:space="preserve"> </v>
      </c>
      <c r="G407" s="138" t="str">
        <f>IF(ISERROR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=TRUE," ",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)</f>
        <v xml:space="preserve"> </v>
      </c>
      <c r="H407" s="169" t="str">
        <f>IF(ISERROR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=TRUE," ",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)</f>
        <v xml:space="preserve"> </v>
      </c>
      <c r="I407" s="170" t="str">
        <f>IF(ISERROR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=TRUE," ",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)</f>
        <v xml:space="preserve"> </v>
      </c>
      <c r="J407" s="170" t="str">
        <f>IF(ISERROR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=TRUE," ",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)</f>
        <v xml:space="preserve"> </v>
      </c>
      <c r="K407" s="170" t="str">
        <f>IF(ISERROR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=TRUE," ",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)</f>
        <v xml:space="preserve"> </v>
      </c>
      <c r="L407" s="171" t="str">
        <f>IF(ISERROR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=TRUE," ",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)</f>
        <v xml:space="preserve"> </v>
      </c>
      <c r="M407" s="171" t="str">
        <f>IF(ISERROR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=TRUE," ",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)</f>
        <v xml:space="preserve"> </v>
      </c>
      <c r="N407" s="155" t="str">
        <f>IF(ISERROR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=TRUE," ",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)</f>
        <v xml:space="preserve"> </v>
      </c>
      <c r="O407" s="171" t="str">
        <f>IF(ISERROR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=TRUE," ",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)</f>
        <v xml:space="preserve"> </v>
      </c>
      <c r="P407" s="171" t="str">
        <f>IF(ISERROR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=TRUE," ",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)</f>
        <v xml:space="preserve"> </v>
      </c>
      <c r="Q407" s="155" t="str">
        <f>IF(ISERROR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=TRUE," ",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)</f>
        <v xml:space="preserve"> </v>
      </c>
      <c r="R407" s="155" t="str">
        <f>IF(ISERROR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=TRUE," ",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)</f>
        <v xml:space="preserve"> </v>
      </c>
      <c r="S407" s="155" t="str">
        <f>IF(ISERROR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=TRUE," ",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)</f>
        <v xml:space="preserve"> </v>
      </c>
    </row>
    <row r="408" spans="1:19" ht="14.1" customHeight="1" x14ac:dyDescent="0.2">
      <c r="A408" s="180" t="s">
        <v>1195</v>
      </c>
      <c r="B408" s="154" t="e">
        <f>IF($U$16=1,(VLOOKUP(A408,$AC$44:$AH$80,2,FALSE)),IF((IF($X$1=1,'X1'!B367,(IF($X$1=2,'X2'!B367,(IF($X$1=3,'X3'!B367,(IF($X$1=4,'X4'!B367,(IF($X$1=5,'X5'!B367,'X6'!B367))))))))))="","",(IF($X$1=1,'X1'!B367,(IF($X$1=2,'X2'!B367,(IF($X$1=3,'X3'!B367,(IF($X$1=4,'X4'!B367,(IF($X$1=5,'X5'!B367,'X6'!B367))))))))))))</f>
        <v>#N/A</v>
      </c>
      <c r="C408" s="154" t="str">
        <f>IF(ISERROR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=TRUE," ",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)</f>
        <v xml:space="preserve"> </v>
      </c>
      <c r="D408" s="154" t="str">
        <f>IF(ISERROR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=TRUE," ",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)</f>
        <v xml:space="preserve"> </v>
      </c>
      <c r="E408" s="169" t="str">
        <f>IF(ISERROR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=TRUE," ",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)</f>
        <v xml:space="preserve"> </v>
      </c>
      <c r="F408" s="169" t="str">
        <f>IF(ISERROR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=TRUE," ",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)</f>
        <v xml:space="preserve"> </v>
      </c>
      <c r="G408" s="138" t="str">
        <f>IF(ISERROR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=TRUE," ",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)</f>
        <v xml:space="preserve"> </v>
      </c>
      <c r="H408" s="169" t="str">
        <f>IF(ISERROR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=TRUE," ",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)</f>
        <v xml:space="preserve"> </v>
      </c>
      <c r="I408" s="170" t="str">
        <f>IF(ISERROR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=TRUE," ",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)</f>
        <v xml:space="preserve"> </v>
      </c>
      <c r="J408" s="170" t="str">
        <f>IF(ISERROR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=TRUE," ",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)</f>
        <v xml:space="preserve"> </v>
      </c>
      <c r="K408" s="170" t="str">
        <f>IF(ISERROR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=TRUE," ",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)</f>
        <v xml:space="preserve"> </v>
      </c>
      <c r="L408" s="171" t="str">
        <f>IF(ISERROR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=TRUE," ",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)</f>
        <v xml:space="preserve"> </v>
      </c>
      <c r="M408" s="171" t="str">
        <f>IF(ISERROR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=TRUE," ",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)</f>
        <v xml:space="preserve"> </v>
      </c>
      <c r="N408" s="155" t="str">
        <f>IF(ISERROR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=TRUE," ",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)</f>
        <v xml:space="preserve"> </v>
      </c>
      <c r="O408" s="171" t="str">
        <f>IF(ISERROR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=TRUE," ",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)</f>
        <v xml:space="preserve"> </v>
      </c>
      <c r="P408" s="171" t="str">
        <f>IF(ISERROR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=TRUE," ",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)</f>
        <v xml:space="preserve"> </v>
      </c>
      <c r="Q408" s="155" t="str">
        <f>IF(ISERROR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=TRUE," ",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)</f>
        <v xml:space="preserve"> </v>
      </c>
      <c r="R408" s="155" t="str">
        <f>IF(ISERROR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=TRUE," ",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)</f>
        <v xml:space="preserve"> </v>
      </c>
      <c r="S408" s="155" t="str">
        <f>IF(ISERROR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=TRUE," ",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)</f>
        <v xml:space="preserve"> </v>
      </c>
    </row>
    <row r="409" spans="1:19" ht="14.1" customHeight="1" x14ac:dyDescent="0.2">
      <c r="A409" s="180" t="s">
        <v>1195</v>
      </c>
      <c r="B409" s="154" t="e">
        <f>IF($U$16=1,(VLOOKUP(A409,$AC$44:$AH$80,2,FALSE)),IF((IF($X$1=1,'X1'!B368,(IF($X$1=2,'X2'!B368,(IF($X$1=3,'X3'!B368,(IF($X$1=4,'X4'!B368,(IF($X$1=5,'X5'!B368,'X6'!B368))))))))))="","",(IF($X$1=1,'X1'!B368,(IF($X$1=2,'X2'!B368,(IF($X$1=3,'X3'!B368,(IF($X$1=4,'X4'!B368,(IF($X$1=5,'X5'!B368,'X6'!B368))))))))))))</f>
        <v>#N/A</v>
      </c>
      <c r="C409" s="154" t="str">
        <f>IF(ISERROR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=TRUE," ",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)</f>
        <v xml:space="preserve"> </v>
      </c>
      <c r="D409" s="154" t="str">
        <f>IF(ISERROR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=TRUE," ",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)</f>
        <v xml:space="preserve"> </v>
      </c>
      <c r="E409" s="169" t="str">
        <f>IF(ISERROR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=TRUE," ",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)</f>
        <v xml:space="preserve"> </v>
      </c>
      <c r="F409" s="169" t="str">
        <f>IF(ISERROR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=TRUE," ",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)</f>
        <v xml:space="preserve"> </v>
      </c>
      <c r="G409" s="138" t="str">
        <f>IF(ISERROR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=TRUE," ",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)</f>
        <v xml:space="preserve"> </v>
      </c>
      <c r="H409" s="169" t="str">
        <f>IF(ISERROR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=TRUE," ",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)</f>
        <v xml:space="preserve"> </v>
      </c>
      <c r="I409" s="170" t="str">
        <f>IF(ISERROR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=TRUE," ",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)</f>
        <v xml:space="preserve"> </v>
      </c>
      <c r="J409" s="170" t="str">
        <f>IF(ISERROR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=TRUE," ",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)</f>
        <v xml:space="preserve"> </v>
      </c>
      <c r="K409" s="170" t="str">
        <f>IF(ISERROR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=TRUE," ",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)</f>
        <v xml:space="preserve"> </v>
      </c>
      <c r="L409" s="171" t="str">
        <f>IF(ISERROR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=TRUE," ",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)</f>
        <v xml:space="preserve"> </v>
      </c>
      <c r="M409" s="171" t="str">
        <f>IF(ISERROR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=TRUE," ",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)</f>
        <v xml:space="preserve"> </v>
      </c>
      <c r="N409" s="155" t="str">
        <f>IF(ISERROR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=TRUE," ",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)</f>
        <v xml:space="preserve"> </v>
      </c>
      <c r="O409" s="171" t="str">
        <f>IF(ISERROR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=TRUE," ",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)</f>
        <v xml:space="preserve"> </v>
      </c>
      <c r="P409" s="171" t="str">
        <f>IF(ISERROR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=TRUE," ",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)</f>
        <v xml:space="preserve"> </v>
      </c>
      <c r="Q409" s="155" t="str">
        <f>IF(ISERROR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=TRUE," ",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)</f>
        <v xml:space="preserve"> </v>
      </c>
      <c r="R409" s="155" t="str">
        <f>IF(ISERROR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=TRUE," ",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)</f>
        <v xml:space="preserve"> </v>
      </c>
      <c r="S409" s="155" t="str">
        <f>IF(ISERROR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=TRUE," ",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)</f>
        <v xml:space="preserve"> </v>
      </c>
    </row>
    <row r="410" spans="1:19" ht="14.1" customHeight="1" x14ac:dyDescent="0.2">
      <c r="A410" s="180" t="s">
        <v>1195</v>
      </c>
      <c r="B410" s="154" t="e">
        <f>IF($U$16=1,(VLOOKUP(A410,$AC$44:$AH$80,2,FALSE)),IF((IF($X$1=1,'X1'!B369,(IF($X$1=2,'X2'!B369,(IF($X$1=3,'X3'!B369,(IF($X$1=4,'X4'!B369,(IF($X$1=5,'X5'!B369,'X6'!B369))))))))))="","",(IF($X$1=1,'X1'!B369,(IF($X$1=2,'X2'!B369,(IF($X$1=3,'X3'!B369,(IF($X$1=4,'X4'!B369,(IF($X$1=5,'X5'!B369,'X6'!B369))))))))))))</f>
        <v>#N/A</v>
      </c>
      <c r="C410" s="154" t="str">
        <f>IF(ISERROR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=TRUE," ",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)</f>
        <v xml:space="preserve"> </v>
      </c>
      <c r="D410" s="154" t="str">
        <f>IF(ISERROR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=TRUE," ",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)</f>
        <v xml:space="preserve"> </v>
      </c>
      <c r="E410" s="169" t="str">
        <f>IF(ISERROR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=TRUE," ",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)</f>
        <v xml:space="preserve"> </v>
      </c>
      <c r="F410" s="169" t="str">
        <f>IF(ISERROR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=TRUE," ",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)</f>
        <v xml:space="preserve"> </v>
      </c>
      <c r="G410" s="138" t="str">
        <f>IF(ISERROR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=TRUE," ",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)</f>
        <v xml:space="preserve"> </v>
      </c>
      <c r="H410" s="169" t="str">
        <f>IF(ISERROR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=TRUE," ",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)</f>
        <v xml:space="preserve"> </v>
      </c>
      <c r="I410" s="170" t="str">
        <f>IF(ISERROR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=TRUE," ",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)</f>
        <v xml:space="preserve"> </v>
      </c>
      <c r="J410" s="170" t="str">
        <f>IF(ISERROR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=TRUE," ",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)</f>
        <v xml:space="preserve"> </v>
      </c>
      <c r="K410" s="170" t="str">
        <f>IF(ISERROR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=TRUE," ",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)</f>
        <v xml:space="preserve"> </v>
      </c>
      <c r="L410" s="171" t="str">
        <f>IF(ISERROR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=TRUE," ",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)</f>
        <v xml:space="preserve"> </v>
      </c>
      <c r="M410" s="171" t="str">
        <f>IF(ISERROR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=TRUE," ",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)</f>
        <v xml:space="preserve"> </v>
      </c>
      <c r="N410" s="155" t="str">
        <f>IF(ISERROR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=TRUE," ",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)</f>
        <v xml:space="preserve"> </v>
      </c>
      <c r="O410" s="171" t="str">
        <f>IF(ISERROR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=TRUE," ",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)</f>
        <v xml:space="preserve"> </v>
      </c>
      <c r="P410" s="171" t="str">
        <f>IF(ISERROR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=TRUE," ",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)</f>
        <v xml:space="preserve"> </v>
      </c>
      <c r="Q410" s="155" t="str">
        <f>IF(ISERROR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=TRUE," ",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)</f>
        <v xml:space="preserve"> </v>
      </c>
      <c r="R410" s="155" t="str">
        <f>IF(ISERROR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=TRUE," ",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)</f>
        <v xml:space="preserve"> </v>
      </c>
      <c r="S410" s="155" t="str">
        <f>IF(ISERROR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=TRUE," ",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)</f>
        <v xml:space="preserve"> </v>
      </c>
    </row>
    <row r="411" spans="1:19" ht="14.1" customHeight="1" x14ac:dyDescent="0.2">
      <c r="A411" s="180" t="s">
        <v>1195</v>
      </c>
      <c r="B411" s="154" t="e">
        <f>IF($U$16=1,(VLOOKUP(A411,$AC$44:$AH$80,2,FALSE)),IF((IF($X$1=1,'X1'!B370,(IF($X$1=2,'X2'!B370,(IF($X$1=3,'X3'!B370,(IF($X$1=4,'X4'!B370,(IF($X$1=5,'X5'!B370,'X6'!B370))))))))))="","",(IF($X$1=1,'X1'!B370,(IF($X$1=2,'X2'!B370,(IF($X$1=3,'X3'!B370,(IF($X$1=4,'X4'!B370,(IF($X$1=5,'X5'!B370,'X6'!B370))))))))))))</f>
        <v>#N/A</v>
      </c>
      <c r="C411" s="154" t="str">
        <f>IF(ISERROR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=TRUE," ",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)</f>
        <v xml:space="preserve"> </v>
      </c>
      <c r="D411" s="154" t="str">
        <f>IF(ISERROR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=TRUE," ",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)</f>
        <v xml:space="preserve"> </v>
      </c>
      <c r="E411" s="169" t="str">
        <f>IF(ISERROR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=TRUE," ",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)</f>
        <v xml:space="preserve"> </v>
      </c>
      <c r="F411" s="169" t="str">
        <f>IF(ISERROR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=TRUE," ",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)</f>
        <v xml:space="preserve"> </v>
      </c>
      <c r="G411" s="138" t="str">
        <f>IF(ISERROR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=TRUE," ",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)</f>
        <v xml:space="preserve"> </v>
      </c>
      <c r="H411" s="169" t="str">
        <f>IF(ISERROR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=TRUE," ",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)</f>
        <v xml:space="preserve"> </v>
      </c>
      <c r="I411" s="170" t="str">
        <f>IF(ISERROR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=TRUE," ",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)</f>
        <v xml:space="preserve"> </v>
      </c>
      <c r="J411" s="170" t="str">
        <f>IF(ISERROR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=TRUE," ",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)</f>
        <v xml:space="preserve"> </v>
      </c>
      <c r="K411" s="170" t="str">
        <f>IF(ISERROR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=TRUE," ",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)</f>
        <v xml:space="preserve"> </v>
      </c>
      <c r="L411" s="171" t="str">
        <f>IF(ISERROR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=TRUE," ",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)</f>
        <v xml:space="preserve"> </v>
      </c>
      <c r="M411" s="171" t="str">
        <f>IF(ISERROR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=TRUE," ",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)</f>
        <v xml:space="preserve"> </v>
      </c>
      <c r="N411" s="155" t="str">
        <f>IF(ISERROR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=TRUE," ",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)</f>
        <v xml:space="preserve"> </v>
      </c>
      <c r="O411" s="171" t="str">
        <f>IF(ISERROR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=TRUE," ",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)</f>
        <v xml:space="preserve"> </v>
      </c>
      <c r="P411" s="171" t="str">
        <f>IF(ISERROR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=TRUE," ",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)</f>
        <v xml:space="preserve"> </v>
      </c>
      <c r="Q411" s="155" t="str">
        <f>IF(ISERROR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=TRUE," ",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)</f>
        <v xml:space="preserve"> </v>
      </c>
      <c r="R411" s="155" t="str">
        <f>IF(ISERROR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=TRUE," ",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)</f>
        <v xml:space="preserve"> </v>
      </c>
      <c r="S411" s="155" t="str">
        <f>IF(ISERROR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=TRUE," ",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)</f>
        <v xml:space="preserve"> </v>
      </c>
    </row>
    <row r="412" spans="1:19" ht="14.1" customHeight="1" x14ac:dyDescent="0.2">
      <c r="A412" s="180" t="s">
        <v>1195</v>
      </c>
      <c r="B412" s="154" t="e">
        <f>IF($U$16=1,(VLOOKUP(A412,$AC$44:$AH$80,2,FALSE)),IF((IF($X$1=1,'X1'!B371,(IF($X$1=2,'X2'!B371,(IF($X$1=3,'X3'!B371,(IF($X$1=4,'X4'!B371,(IF($X$1=5,'X5'!B371,'X6'!B371))))))))))="","",(IF($X$1=1,'X1'!B371,(IF($X$1=2,'X2'!B371,(IF($X$1=3,'X3'!B371,(IF($X$1=4,'X4'!B371,(IF($X$1=5,'X5'!B371,'X6'!B371))))))))))))</f>
        <v>#N/A</v>
      </c>
      <c r="C412" s="154" t="str">
        <f>IF(ISERROR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=TRUE," ",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)</f>
        <v xml:space="preserve"> </v>
      </c>
      <c r="D412" s="154" t="str">
        <f>IF(ISERROR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=TRUE," ",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)</f>
        <v xml:space="preserve"> </v>
      </c>
      <c r="E412" s="169" t="str">
        <f>IF(ISERROR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=TRUE," ",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)</f>
        <v xml:space="preserve"> </v>
      </c>
      <c r="F412" s="169" t="str">
        <f>IF(ISERROR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=TRUE," ",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)</f>
        <v xml:space="preserve"> </v>
      </c>
      <c r="G412" s="138" t="str">
        <f>IF(ISERROR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=TRUE," ",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)</f>
        <v xml:space="preserve"> </v>
      </c>
      <c r="H412" s="169" t="str">
        <f>IF(ISERROR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=TRUE," ",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)</f>
        <v xml:space="preserve"> </v>
      </c>
      <c r="I412" s="170" t="str">
        <f>IF(ISERROR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=TRUE," ",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)</f>
        <v xml:space="preserve"> </v>
      </c>
      <c r="J412" s="170" t="str">
        <f>IF(ISERROR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=TRUE," ",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)</f>
        <v xml:space="preserve"> </v>
      </c>
      <c r="K412" s="170" t="str">
        <f>IF(ISERROR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=TRUE," ",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)</f>
        <v xml:space="preserve"> </v>
      </c>
      <c r="L412" s="171" t="str">
        <f>IF(ISERROR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=TRUE," ",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)</f>
        <v xml:space="preserve"> </v>
      </c>
      <c r="M412" s="171" t="str">
        <f>IF(ISERROR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=TRUE," ",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)</f>
        <v xml:space="preserve"> </v>
      </c>
      <c r="N412" s="155" t="str">
        <f>IF(ISERROR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=TRUE," ",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)</f>
        <v xml:space="preserve"> </v>
      </c>
      <c r="O412" s="171" t="str">
        <f>IF(ISERROR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=TRUE," ",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)</f>
        <v xml:space="preserve"> </v>
      </c>
      <c r="P412" s="171" t="str">
        <f>IF(ISERROR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=TRUE," ",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)</f>
        <v xml:space="preserve"> </v>
      </c>
      <c r="Q412" s="155" t="str">
        <f>IF(ISERROR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=TRUE," ",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)</f>
        <v xml:space="preserve"> </v>
      </c>
      <c r="R412" s="155" t="str">
        <f>IF(ISERROR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=TRUE," ",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)</f>
        <v xml:space="preserve"> </v>
      </c>
      <c r="S412" s="155" t="str">
        <f>IF(ISERROR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=TRUE," ",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)</f>
        <v xml:space="preserve"> </v>
      </c>
    </row>
    <row r="413" spans="1:19" ht="14.1" customHeight="1" x14ac:dyDescent="0.2">
      <c r="A413" s="180" t="s">
        <v>1195</v>
      </c>
      <c r="B413" s="154" t="e">
        <f>IF($U$16=1,(VLOOKUP(A413,$AC$44:$AH$80,2,FALSE)),IF((IF($X$1=1,'X1'!B372,(IF($X$1=2,'X2'!B372,(IF($X$1=3,'X3'!B372,(IF($X$1=4,'X4'!B372,(IF($X$1=5,'X5'!B372,'X6'!B372))))))))))="","",(IF($X$1=1,'X1'!B372,(IF($X$1=2,'X2'!B372,(IF($X$1=3,'X3'!B372,(IF($X$1=4,'X4'!B372,(IF($X$1=5,'X5'!B372,'X6'!B372))))))))))))</f>
        <v>#N/A</v>
      </c>
      <c r="C413" s="154" t="str">
        <f>IF(ISERROR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=TRUE," ",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)</f>
        <v xml:space="preserve"> </v>
      </c>
      <c r="D413" s="154" t="str">
        <f>IF(ISERROR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=TRUE," ",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)</f>
        <v xml:space="preserve"> </v>
      </c>
      <c r="E413" s="169" t="str">
        <f>IF(ISERROR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=TRUE," ",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)</f>
        <v xml:space="preserve"> </v>
      </c>
      <c r="F413" s="169" t="str">
        <f>IF(ISERROR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=TRUE," ",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)</f>
        <v xml:space="preserve"> </v>
      </c>
      <c r="G413" s="138" t="str">
        <f>IF(ISERROR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=TRUE," ",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)</f>
        <v xml:space="preserve"> </v>
      </c>
      <c r="H413" s="169" t="str">
        <f>IF(ISERROR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=TRUE," ",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)</f>
        <v xml:space="preserve"> </v>
      </c>
      <c r="I413" s="170" t="str">
        <f>IF(ISERROR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=TRUE," ",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)</f>
        <v xml:space="preserve"> </v>
      </c>
      <c r="J413" s="170" t="str">
        <f>IF(ISERROR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=TRUE," ",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)</f>
        <v xml:space="preserve"> </v>
      </c>
      <c r="K413" s="170" t="str">
        <f>IF(ISERROR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=TRUE," ",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)</f>
        <v xml:space="preserve"> </v>
      </c>
      <c r="L413" s="171" t="str">
        <f>IF(ISERROR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=TRUE," ",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)</f>
        <v xml:space="preserve"> </v>
      </c>
      <c r="M413" s="171" t="str">
        <f>IF(ISERROR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=TRUE," ",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)</f>
        <v xml:space="preserve"> </v>
      </c>
      <c r="N413" s="155" t="str">
        <f>IF(ISERROR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=TRUE," ",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)</f>
        <v xml:space="preserve"> </v>
      </c>
      <c r="O413" s="171" t="str">
        <f>IF(ISERROR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=TRUE," ",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)</f>
        <v xml:space="preserve"> </v>
      </c>
      <c r="P413" s="171" t="str">
        <f>IF(ISERROR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=TRUE," ",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)</f>
        <v xml:space="preserve"> </v>
      </c>
      <c r="Q413" s="155" t="str">
        <f>IF(ISERROR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=TRUE," ",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)</f>
        <v xml:space="preserve"> </v>
      </c>
      <c r="R413" s="155" t="str">
        <f>IF(ISERROR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=TRUE," ",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)</f>
        <v xml:space="preserve"> </v>
      </c>
      <c r="S413" s="155" t="str">
        <f>IF(ISERROR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=TRUE," ",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)</f>
        <v xml:space="preserve"> </v>
      </c>
    </row>
    <row r="414" spans="1:19" ht="14.1" customHeight="1" x14ac:dyDescent="0.2">
      <c r="A414" s="180" t="s">
        <v>1195</v>
      </c>
      <c r="B414" s="154" t="e">
        <f>IF($U$16=1,(VLOOKUP(A414,$AC$44:$AH$80,2,FALSE)),IF((IF($X$1=1,'X1'!B373,(IF($X$1=2,'X2'!B373,(IF($X$1=3,'X3'!B373,(IF($X$1=4,'X4'!B373,(IF($X$1=5,'X5'!B373,'X6'!B373))))))))))="","",(IF($X$1=1,'X1'!B373,(IF($X$1=2,'X2'!B373,(IF($X$1=3,'X3'!B373,(IF($X$1=4,'X4'!B373,(IF($X$1=5,'X5'!B373,'X6'!B373))))))))))))</f>
        <v>#N/A</v>
      </c>
      <c r="C414" s="154" t="str">
        <f>IF(ISERROR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=TRUE," ",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)</f>
        <v xml:space="preserve"> </v>
      </c>
      <c r="D414" s="154" t="str">
        <f>IF(ISERROR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=TRUE," ",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)</f>
        <v xml:space="preserve"> </v>
      </c>
      <c r="E414" s="169" t="str">
        <f>IF(ISERROR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=TRUE," ",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)</f>
        <v xml:space="preserve"> </v>
      </c>
      <c r="F414" s="169" t="str">
        <f>IF(ISERROR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=TRUE," ",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)</f>
        <v xml:space="preserve"> </v>
      </c>
      <c r="G414" s="138" t="str">
        <f>IF(ISERROR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=TRUE," ",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)</f>
        <v xml:space="preserve"> </v>
      </c>
      <c r="H414" s="169" t="str">
        <f>IF(ISERROR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=TRUE," ",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)</f>
        <v xml:space="preserve"> </v>
      </c>
      <c r="I414" s="170" t="str">
        <f>IF(ISERROR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=TRUE," ",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)</f>
        <v xml:space="preserve"> </v>
      </c>
      <c r="J414" s="170" t="str">
        <f>IF(ISERROR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=TRUE," ",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)</f>
        <v xml:space="preserve"> </v>
      </c>
      <c r="K414" s="170" t="str">
        <f>IF(ISERROR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=TRUE," ",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)</f>
        <v xml:space="preserve"> </v>
      </c>
      <c r="L414" s="171" t="str">
        <f>IF(ISERROR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=TRUE," ",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)</f>
        <v xml:space="preserve"> </v>
      </c>
      <c r="M414" s="171" t="str">
        <f>IF(ISERROR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=TRUE," ",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)</f>
        <v xml:space="preserve"> </v>
      </c>
      <c r="N414" s="155" t="str">
        <f>IF(ISERROR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=TRUE," ",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)</f>
        <v xml:space="preserve"> </v>
      </c>
      <c r="O414" s="171" t="str">
        <f>IF(ISERROR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=TRUE," ",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)</f>
        <v xml:space="preserve"> </v>
      </c>
      <c r="P414" s="171" t="str">
        <f>IF(ISERROR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=TRUE," ",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)</f>
        <v xml:space="preserve"> </v>
      </c>
      <c r="Q414" s="155" t="str">
        <f>IF(ISERROR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=TRUE," ",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)</f>
        <v xml:space="preserve"> </v>
      </c>
      <c r="R414" s="155" t="str">
        <f>IF(ISERROR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=TRUE," ",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)</f>
        <v xml:space="preserve"> </v>
      </c>
      <c r="S414" s="155" t="str">
        <f>IF(ISERROR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=TRUE," ",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)</f>
        <v xml:space="preserve"> </v>
      </c>
    </row>
    <row r="415" spans="1:19" ht="14.1" customHeight="1" x14ac:dyDescent="0.2">
      <c r="A415" s="180" t="s">
        <v>1195</v>
      </c>
      <c r="B415" s="154" t="e">
        <f>IF($U$16=1,(VLOOKUP(A415,$AC$44:$AH$80,2,FALSE)),IF((IF($X$1=1,'X1'!B374,(IF($X$1=2,'X2'!B374,(IF($X$1=3,'X3'!B374,(IF($X$1=4,'X4'!B374,(IF($X$1=5,'X5'!B374,'X6'!B374))))))))))="","",(IF($X$1=1,'X1'!B374,(IF($X$1=2,'X2'!B374,(IF($X$1=3,'X3'!B374,(IF($X$1=4,'X4'!B374,(IF($X$1=5,'X5'!B374,'X6'!B374))))))))))))</f>
        <v>#N/A</v>
      </c>
      <c r="C415" s="154" t="str">
        <f>IF(ISERROR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=TRUE," ",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)</f>
        <v xml:space="preserve"> </v>
      </c>
      <c r="D415" s="154" t="str">
        <f>IF(ISERROR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=TRUE," ",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)</f>
        <v xml:space="preserve"> </v>
      </c>
      <c r="E415" s="169" t="str">
        <f>IF(ISERROR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=TRUE," ",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)</f>
        <v xml:space="preserve"> </v>
      </c>
      <c r="F415" s="169" t="str">
        <f>IF(ISERROR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=TRUE," ",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)</f>
        <v xml:space="preserve"> </v>
      </c>
      <c r="G415" s="138" t="str">
        <f>IF(ISERROR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=TRUE," ",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)</f>
        <v xml:space="preserve"> </v>
      </c>
      <c r="H415" s="169" t="str">
        <f>IF(ISERROR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=TRUE," ",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)</f>
        <v xml:space="preserve"> </v>
      </c>
      <c r="I415" s="170" t="str">
        <f>IF(ISERROR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=TRUE," ",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)</f>
        <v xml:space="preserve"> </v>
      </c>
      <c r="J415" s="170" t="str">
        <f>IF(ISERROR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=TRUE," ",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)</f>
        <v xml:space="preserve"> </v>
      </c>
      <c r="K415" s="170" t="str">
        <f>IF(ISERROR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=TRUE," ",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)</f>
        <v xml:space="preserve"> </v>
      </c>
      <c r="L415" s="171" t="str">
        <f>IF(ISERROR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=TRUE," ",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)</f>
        <v xml:space="preserve"> </v>
      </c>
      <c r="M415" s="171" t="str">
        <f>IF(ISERROR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=TRUE," ",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)</f>
        <v xml:space="preserve"> </v>
      </c>
      <c r="N415" s="155" t="str">
        <f>IF(ISERROR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=TRUE," ",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)</f>
        <v xml:space="preserve"> </v>
      </c>
      <c r="O415" s="171" t="str">
        <f>IF(ISERROR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=TRUE," ",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)</f>
        <v xml:space="preserve"> </v>
      </c>
      <c r="P415" s="171" t="str">
        <f>IF(ISERROR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=TRUE," ",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)</f>
        <v xml:space="preserve"> </v>
      </c>
      <c r="Q415" s="155" t="str">
        <f>IF(ISERROR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=TRUE," ",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)</f>
        <v xml:space="preserve"> </v>
      </c>
      <c r="R415" s="155" t="str">
        <f>IF(ISERROR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=TRUE," ",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)</f>
        <v xml:space="preserve"> </v>
      </c>
      <c r="S415" s="155" t="str">
        <f>IF(ISERROR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=TRUE," ",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)</f>
        <v xml:space="preserve"> </v>
      </c>
    </row>
    <row r="416" spans="1:19" ht="14.1" customHeight="1" x14ac:dyDescent="0.2">
      <c r="A416" s="180" t="s">
        <v>1195</v>
      </c>
      <c r="B416" s="154" t="e">
        <f>IF($U$16=1,(VLOOKUP(A416,$AC$44:$AH$80,2,FALSE)),IF((IF($X$1=1,'X1'!B375,(IF($X$1=2,'X2'!B375,(IF($X$1=3,'X3'!B375,(IF($X$1=4,'X4'!B375,(IF($X$1=5,'X5'!B375,'X6'!B375))))))))))="","",(IF($X$1=1,'X1'!B375,(IF($X$1=2,'X2'!B375,(IF($X$1=3,'X3'!B375,(IF($X$1=4,'X4'!B375,(IF($X$1=5,'X5'!B375,'X6'!B375))))))))))))</f>
        <v>#N/A</v>
      </c>
      <c r="C416" s="154" t="str">
        <f>IF(ISERROR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=TRUE," ",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)</f>
        <v xml:space="preserve"> </v>
      </c>
      <c r="D416" s="154" t="str">
        <f>IF(ISERROR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=TRUE," ",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)</f>
        <v xml:space="preserve"> </v>
      </c>
      <c r="E416" s="169" t="str">
        <f>IF(ISERROR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=TRUE," ",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)</f>
        <v xml:space="preserve"> </v>
      </c>
      <c r="F416" s="169" t="str">
        <f>IF(ISERROR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=TRUE," ",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)</f>
        <v xml:space="preserve"> </v>
      </c>
      <c r="G416" s="138" t="str">
        <f>IF(ISERROR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=TRUE," ",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)</f>
        <v xml:space="preserve"> </v>
      </c>
      <c r="H416" s="169" t="str">
        <f>IF(ISERROR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=TRUE," ",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)</f>
        <v xml:space="preserve"> </v>
      </c>
      <c r="I416" s="170" t="str">
        <f>IF(ISERROR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=TRUE," ",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)</f>
        <v xml:space="preserve"> </v>
      </c>
      <c r="J416" s="170" t="str">
        <f>IF(ISERROR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=TRUE," ",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)</f>
        <v xml:space="preserve"> </v>
      </c>
      <c r="K416" s="170" t="str">
        <f>IF(ISERROR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=TRUE," ",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)</f>
        <v xml:space="preserve"> </v>
      </c>
      <c r="L416" s="171" t="str">
        <f>IF(ISERROR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=TRUE," ",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)</f>
        <v xml:space="preserve"> </v>
      </c>
      <c r="M416" s="171" t="str">
        <f>IF(ISERROR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=TRUE," ",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)</f>
        <v xml:space="preserve"> </v>
      </c>
      <c r="N416" s="155" t="str">
        <f>IF(ISERROR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=TRUE," ",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)</f>
        <v xml:space="preserve"> </v>
      </c>
      <c r="O416" s="171" t="str">
        <f>IF(ISERROR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=TRUE," ",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)</f>
        <v xml:space="preserve"> </v>
      </c>
      <c r="P416" s="171" t="str">
        <f>IF(ISERROR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=TRUE," ",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)</f>
        <v xml:space="preserve"> </v>
      </c>
      <c r="Q416" s="155" t="str">
        <f>IF(ISERROR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=TRUE," ",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)</f>
        <v xml:space="preserve"> </v>
      </c>
      <c r="R416" s="155" t="str">
        <f>IF(ISERROR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=TRUE," ",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)</f>
        <v xml:space="preserve"> </v>
      </c>
      <c r="S416" s="155" t="str">
        <f>IF(ISERROR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=TRUE," ",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)</f>
        <v xml:space="preserve"> </v>
      </c>
    </row>
    <row r="417" spans="1:19" ht="14.1" customHeight="1" x14ac:dyDescent="0.2">
      <c r="A417" s="180" t="s">
        <v>1195</v>
      </c>
      <c r="B417" s="154" t="e">
        <f>IF($U$16=1,(VLOOKUP(A417,$AC$44:$AH$80,2,FALSE)),IF((IF($X$1=1,'X1'!B376,(IF($X$1=2,'X2'!B376,(IF($X$1=3,'X3'!B376,(IF($X$1=4,'X4'!B376,(IF($X$1=5,'X5'!B376,'X6'!B376))))))))))="","",(IF($X$1=1,'X1'!B376,(IF($X$1=2,'X2'!B376,(IF($X$1=3,'X3'!B376,(IF($X$1=4,'X4'!B376,(IF($X$1=5,'X5'!B376,'X6'!B376))))))))))))</f>
        <v>#N/A</v>
      </c>
      <c r="C417" s="154" t="str">
        <f>IF(ISERROR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=TRUE," ",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)</f>
        <v xml:space="preserve"> </v>
      </c>
      <c r="D417" s="154" t="str">
        <f>IF(ISERROR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=TRUE," ",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)</f>
        <v xml:space="preserve"> </v>
      </c>
      <c r="E417" s="169" t="str">
        <f>IF(ISERROR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=TRUE," ",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)</f>
        <v xml:space="preserve"> </v>
      </c>
      <c r="F417" s="169" t="str">
        <f>IF(ISERROR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=TRUE," ",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)</f>
        <v xml:space="preserve"> </v>
      </c>
      <c r="G417" s="138" t="str">
        <f>IF(ISERROR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=TRUE," ",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)</f>
        <v xml:space="preserve"> </v>
      </c>
      <c r="H417" s="169" t="str">
        <f>IF(ISERROR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=TRUE," ",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)</f>
        <v xml:space="preserve"> </v>
      </c>
      <c r="I417" s="170" t="str">
        <f>IF(ISERROR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=TRUE," ",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)</f>
        <v xml:space="preserve"> </v>
      </c>
      <c r="J417" s="170" t="str">
        <f>IF(ISERROR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=TRUE," ",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)</f>
        <v xml:space="preserve"> </v>
      </c>
      <c r="K417" s="170" t="str">
        <f>IF(ISERROR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=TRUE," ",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)</f>
        <v xml:space="preserve"> </v>
      </c>
      <c r="L417" s="171" t="str">
        <f>IF(ISERROR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=TRUE," ",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)</f>
        <v xml:space="preserve"> </v>
      </c>
      <c r="M417" s="171" t="str">
        <f>IF(ISERROR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=TRUE," ",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)</f>
        <v xml:space="preserve"> </v>
      </c>
      <c r="N417" s="155" t="str">
        <f>IF(ISERROR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=TRUE," ",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)</f>
        <v xml:space="preserve"> </v>
      </c>
      <c r="O417" s="171" t="str">
        <f>IF(ISERROR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=TRUE," ",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)</f>
        <v xml:space="preserve"> </v>
      </c>
      <c r="P417" s="171" t="str">
        <f>IF(ISERROR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=TRUE," ",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)</f>
        <v xml:space="preserve"> </v>
      </c>
      <c r="Q417" s="155" t="str">
        <f>IF(ISERROR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=TRUE," ",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)</f>
        <v xml:space="preserve"> </v>
      </c>
      <c r="R417" s="155" t="str">
        <f>IF(ISERROR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=TRUE," ",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)</f>
        <v xml:space="preserve"> </v>
      </c>
      <c r="S417" s="155" t="str">
        <f>IF(ISERROR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=TRUE," ",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)</f>
        <v xml:space="preserve"> </v>
      </c>
    </row>
    <row r="418" spans="1:19" ht="14.1" customHeight="1" x14ac:dyDescent="0.2">
      <c r="A418" s="180" t="s">
        <v>1195</v>
      </c>
      <c r="B418" s="154" t="e">
        <f>IF($U$16=1,(VLOOKUP(A418,$AC$44:$AH$80,2,FALSE)),IF((IF($X$1=1,'X1'!B377,(IF($X$1=2,'X2'!B377,(IF($X$1=3,'X3'!B377,(IF($X$1=4,'X4'!B377,(IF($X$1=5,'X5'!B377,'X6'!B377))))))))))="","",(IF($X$1=1,'X1'!B377,(IF($X$1=2,'X2'!B377,(IF($X$1=3,'X3'!B377,(IF($X$1=4,'X4'!B377,(IF($X$1=5,'X5'!B377,'X6'!B377))))))))))))</f>
        <v>#N/A</v>
      </c>
      <c r="C418" s="154" t="str">
        <f>IF(ISERROR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=TRUE," ",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)</f>
        <v xml:space="preserve"> </v>
      </c>
      <c r="D418" s="154" t="str">
        <f>IF(ISERROR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=TRUE," ",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)</f>
        <v xml:space="preserve"> </v>
      </c>
      <c r="E418" s="169" t="str">
        <f>IF(ISERROR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=TRUE," ",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)</f>
        <v xml:space="preserve"> </v>
      </c>
      <c r="F418" s="169" t="str">
        <f>IF(ISERROR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=TRUE," ",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)</f>
        <v xml:space="preserve"> </v>
      </c>
      <c r="G418" s="138" t="str">
        <f>IF(ISERROR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=TRUE," ",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)</f>
        <v xml:space="preserve"> </v>
      </c>
      <c r="H418" s="169" t="str">
        <f>IF(ISERROR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=TRUE," ",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)</f>
        <v xml:space="preserve"> </v>
      </c>
      <c r="I418" s="170" t="str">
        <f>IF(ISERROR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=TRUE," ",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)</f>
        <v xml:space="preserve"> </v>
      </c>
      <c r="J418" s="170" t="str">
        <f>IF(ISERROR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=TRUE," ",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)</f>
        <v xml:space="preserve"> </v>
      </c>
      <c r="K418" s="170" t="str">
        <f>IF(ISERROR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=TRUE," ",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)</f>
        <v xml:space="preserve"> </v>
      </c>
      <c r="L418" s="171" t="str">
        <f>IF(ISERROR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=TRUE," ",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)</f>
        <v xml:space="preserve"> </v>
      </c>
      <c r="M418" s="171" t="str">
        <f>IF(ISERROR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=TRUE," ",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)</f>
        <v xml:space="preserve"> </v>
      </c>
      <c r="N418" s="155" t="str">
        <f>IF(ISERROR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=TRUE," ",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)</f>
        <v xml:space="preserve"> </v>
      </c>
      <c r="O418" s="171" t="str">
        <f>IF(ISERROR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=TRUE," ",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)</f>
        <v xml:space="preserve"> </v>
      </c>
      <c r="P418" s="171" t="str">
        <f>IF(ISERROR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=TRUE," ",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)</f>
        <v xml:space="preserve"> </v>
      </c>
      <c r="Q418" s="155" t="str">
        <f>IF(ISERROR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=TRUE," ",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)</f>
        <v xml:space="preserve"> </v>
      </c>
      <c r="R418" s="155" t="str">
        <f>IF(ISERROR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=TRUE," ",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)</f>
        <v xml:space="preserve"> </v>
      </c>
      <c r="S418" s="155" t="str">
        <f>IF(ISERROR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=TRUE," ",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)</f>
        <v xml:space="preserve"> </v>
      </c>
    </row>
    <row r="419" spans="1:19" ht="14.1" customHeight="1" x14ac:dyDescent="0.2">
      <c r="A419" s="180" t="s">
        <v>1195</v>
      </c>
      <c r="B419" s="154" t="e">
        <f>IF($U$16=1,(VLOOKUP(A419,$AC$44:$AH$80,2,FALSE)),IF((IF($X$1=1,'X1'!B378,(IF($X$1=2,'X2'!B378,(IF($X$1=3,'X3'!B378,(IF($X$1=4,'X4'!B378,(IF($X$1=5,'X5'!B378,'X6'!B378))))))))))="","",(IF($X$1=1,'X1'!B378,(IF($X$1=2,'X2'!B378,(IF($X$1=3,'X3'!B378,(IF($X$1=4,'X4'!B378,(IF($X$1=5,'X5'!B378,'X6'!B378))))))))))))</f>
        <v>#N/A</v>
      </c>
      <c r="C419" s="154" t="str">
        <f>IF(ISERROR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=TRUE," ",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)</f>
        <v xml:space="preserve"> </v>
      </c>
      <c r="D419" s="154" t="str">
        <f>IF(ISERROR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=TRUE," ",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)</f>
        <v xml:space="preserve"> </v>
      </c>
      <c r="E419" s="169" t="str">
        <f>IF(ISERROR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=TRUE," ",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)</f>
        <v xml:space="preserve"> </v>
      </c>
      <c r="F419" s="169" t="str">
        <f>IF(ISERROR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=TRUE," ",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)</f>
        <v xml:space="preserve"> </v>
      </c>
      <c r="G419" s="138" t="str">
        <f>IF(ISERROR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=TRUE," ",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)</f>
        <v xml:space="preserve"> </v>
      </c>
      <c r="H419" s="169" t="str">
        <f>IF(ISERROR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=TRUE," ",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)</f>
        <v xml:space="preserve"> </v>
      </c>
      <c r="I419" s="170" t="str">
        <f>IF(ISERROR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=TRUE," ",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)</f>
        <v xml:space="preserve"> </v>
      </c>
      <c r="J419" s="170" t="str">
        <f>IF(ISERROR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=TRUE," ",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)</f>
        <v xml:space="preserve"> </v>
      </c>
      <c r="K419" s="170" t="str">
        <f>IF(ISERROR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=TRUE," ",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)</f>
        <v xml:space="preserve"> </v>
      </c>
      <c r="L419" s="171" t="str">
        <f>IF(ISERROR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=TRUE," ",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)</f>
        <v xml:space="preserve"> </v>
      </c>
      <c r="M419" s="171" t="str">
        <f>IF(ISERROR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=TRUE," ",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)</f>
        <v xml:space="preserve"> </v>
      </c>
      <c r="N419" s="155" t="str">
        <f>IF(ISERROR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=TRUE," ",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)</f>
        <v xml:space="preserve"> </v>
      </c>
      <c r="O419" s="171" t="str">
        <f>IF(ISERROR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=TRUE," ",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)</f>
        <v xml:space="preserve"> </v>
      </c>
      <c r="P419" s="171" t="str">
        <f>IF(ISERROR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=TRUE," ",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)</f>
        <v xml:space="preserve"> </v>
      </c>
      <c r="Q419" s="155" t="str">
        <f>IF(ISERROR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=TRUE," ",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)</f>
        <v xml:space="preserve"> </v>
      </c>
      <c r="R419" s="155" t="str">
        <f>IF(ISERROR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=TRUE," ",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)</f>
        <v xml:space="preserve"> </v>
      </c>
      <c r="S419" s="155" t="str">
        <f>IF(ISERROR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=TRUE," ",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)</f>
        <v xml:space="preserve"> </v>
      </c>
    </row>
    <row r="420" spans="1:19" ht="14.1" customHeight="1" x14ac:dyDescent="0.2">
      <c r="A420" s="180" t="s">
        <v>1195</v>
      </c>
      <c r="B420" s="154" t="e">
        <f>IF($U$16=1,(VLOOKUP(A420,$AC$44:$AH$80,2,FALSE)),IF((IF($X$1=1,'X1'!B379,(IF($X$1=2,'X2'!B379,(IF($X$1=3,'X3'!B379,(IF($X$1=4,'X4'!B379,(IF($X$1=5,'X5'!B379,'X6'!B379))))))))))="","",(IF($X$1=1,'X1'!B379,(IF($X$1=2,'X2'!B379,(IF($X$1=3,'X3'!B379,(IF($X$1=4,'X4'!B379,(IF($X$1=5,'X5'!B379,'X6'!B379))))))))))))</f>
        <v>#N/A</v>
      </c>
      <c r="C420" s="154" t="str">
        <f>IF(ISERROR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=TRUE," ",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)</f>
        <v xml:space="preserve"> </v>
      </c>
      <c r="D420" s="154" t="str">
        <f>IF(ISERROR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=TRUE," ",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)</f>
        <v xml:space="preserve"> </v>
      </c>
      <c r="E420" s="169" t="str">
        <f>IF(ISERROR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=TRUE," ",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)</f>
        <v xml:space="preserve"> </v>
      </c>
      <c r="F420" s="169" t="str">
        <f>IF(ISERROR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=TRUE," ",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)</f>
        <v xml:space="preserve"> </v>
      </c>
      <c r="G420" s="138" t="str">
        <f>IF(ISERROR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=TRUE," ",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)</f>
        <v xml:space="preserve"> </v>
      </c>
      <c r="H420" s="169" t="str">
        <f>IF(ISERROR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=TRUE," ",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)</f>
        <v xml:space="preserve"> </v>
      </c>
      <c r="I420" s="170" t="str">
        <f>IF(ISERROR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=TRUE," ",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)</f>
        <v xml:space="preserve"> </v>
      </c>
      <c r="J420" s="170" t="str">
        <f>IF(ISERROR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=TRUE," ",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)</f>
        <v xml:space="preserve"> </v>
      </c>
      <c r="K420" s="170" t="str">
        <f>IF(ISERROR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=TRUE," ",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)</f>
        <v xml:space="preserve"> </v>
      </c>
      <c r="L420" s="171" t="str">
        <f>IF(ISERROR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=TRUE," ",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)</f>
        <v xml:space="preserve"> </v>
      </c>
      <c r="M420" s="171" t="str">
        <f>IF(ISERROR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=TRUE," ",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)</f>
        <v xml:space="preserve"> </v>
      </c>
      <c r="N420" s="155" t="str">
        <f>IF(ISERROR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=TRUE," ",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)</f>
        <v xml:space="preserve"> </v>
      </c>
      <c r="O420" s="171" t="str">
        <f>IF(ISERROR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=TRUE," ",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)</f>
        <v xml:space="preserve"> </v>
      </c>
      <c r="P420" s="171" t="str">
        <f>IF(ISERROR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=TRUE," ",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)</f>
        <v xml:space="preserve"> </v>
      </c>
      <c r="Q420" s="155" t="str">
        <f>IF(ISERROR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=TRUE," ",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)</f>
        <v xml:space="preserve"> </v>
      </c>
      <c r="R420" s="155" t="str">
        <f>IF(ISERROR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=TRUE," ",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)</f>
        <v xml:space="preserve"> </v>
      </c>
      <c r="S420" s="155" t="str">
        <f>IF(ISERROR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=TRUE," ",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)</f>
        <v xml:space="preserve"> </v>
      </c>
    </row>
    <row r="421" spans="1:19" ht="14.1" customHeight="1" x14ac:dyDescent="0.2">
      <c r="A421" s="180" t="s">
        <v>1195</v>
      </c>
      <c r="B421" s="154" t="e">
        <f>IF($U$16=1,(VLOOKUP(A421,$AC$44:$AH$80,2,FALSE)),IF((IF($X$1=1,'X1'!B380,(IF($X$1=2,'X2'!B380,(IF($X$1=3,'X3'!B380,(IF($X$1=4,'X4'!B380,(IF($X$1=5,'X5'!B380,'X6'!B380))))))))))="","",(IF($X$1=1,'X1'!B380,(IF($X$1=2,'X2'!B380,(IF($X$1=3,'X3'!B380,(IF($X$1=4,'X4'!B380,(IF($X$1=5,'X5'!B380,'X6'!B380))))))))))))</f>
        <v>#N/A</v>
      </c>
      <c r="C421" s="154" t="str">
        <f>IF(ISERROR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=TRUE," ",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)</f>
        <v xml:space="preserve"> </v>
      </c>
      <c r="D421" s="154" t="str">
        <f>IF(ISERROR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=TRUE," ",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)</f>
        <v xml:space="preserve"> </v>
      </c>
      <c r="E421" s="169" t="str">
        <f>IF(ISERROR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=TRUE," ",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)</f>
        <v xml:space="preserve"> </v>
      </c>
      <c r="F421" s="169" t="str">
        <f>IF(ISERROR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=TRUE," ",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)</f>
        <v xml:space="preserve"> </v>
      </c>
      <c r="G421" s="138" t="str">
        <f>IF(ISERROR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=TRUE," ",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)</f>
        <v xml:space="preserve"> </v>
      </c>
      <c r="H421" s="169" t="str">
        <f>IF(ISERROR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=TRUE," ",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)</f>
        <v xml:space="preserve"> </v>
      </c>
      <c r="I421" s="170" t="str">
        <f>IF(ISERROR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=TRUE," ",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)</f>
        <v xml:space="preserve"> </v>
      </c>
      <c r="J421" s="170" t="str">
        <f>IF(ISERROR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=TRUE," ",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)</f>
        <v xml:space="preserve"> </v>
      </c>
      <c r="K421" s="170" t="str">
        <f>IF(ISERROR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=TRUE," ",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)</f>
        <v xml:space="preserve"> </v>
      </c>
      <c r="L421" s="171" t="str">
        <f>IF(ISERROR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=TRUE," ",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)</f>
        <v xml:space="preserve"> </v>
      </c>
      <c r="M421" s="171" t="str">
        <f>IF(ISERROR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=TRUE," ",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)</f>
        <v xml:space="preserve"> </v>
      </c>
      <c r="N421" s="155" t="str">
        <f>IF(ISERROR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=TRUE," ",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)</f>
        <v xml:space="preserve"> </v>
      </c>
      <c r="O421" s="171" t="str">
        <f>IF(ISERROR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=TRUE," ",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)</f>
        <v xml:space="preserve"> </v>
      </c>
      <c r="P421" s="171" t="str">
        <f>IF(ISERROR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=TRUE," ",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)</f>
        <v xml:space="preserve"> </v>
      </c>
      <c r="Q421" s="155" t="str">
        <f>IF(ISERROR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=TRUE," ",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)</f>
        <v xml:space="preserve"> </v>
      </c>
      <c r="R421" s="155" t="str">
        <f>IF(ISERROR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=TRUE," ",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)</f>
        <v xml:space="preserve"> </v>
      </c>
      <c r="S421" s="155" t="str">
        <f>IF(ISERROR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=TRUE," ",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)</f>
        <v xml:space="preserve"> </v>
      </c>
    </row>
    <row r="422" spans="1:19" ht="14.1" customHeight="1" x14ac:dyDescent="0.2">
      <c r="A422" s="180" t="s">
        <v>1195</v>
      </c>
      <c r="B422" s="154" t="e">
        <f>IF($U$16=1,(VLOOKUP(A422,$AC$44:$AH$80,2,FALSE)),IF((IF($X$1=1,'X1'!B381,(IF($X$1=2,'X2'!B381,(IF($X$1=3,'X3'!B381,(IF($X$1=4,'X4'!B381,(IF($X$1=5,'X5'!B381,'X6'!B381))))))))))="","",(IF($X$1=1,'X1'!B381,(IF($X$1=2,'X2'!B381,(IF($X$1=3,'X3'!B381,(IF($X$1=4,'X4'!B381,(IF($X$1=5,'X5'!B381,'X6'!B381))))))))))))</f>
        <v>#N/A</v>
      </c>
      <c r="C422" s="154" t="str">
        <f>IF(ISERROR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=TRUE," ",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)</f>
        <v xml:space="preserve"> </v>
      </c>
      <c r="D422" s="154" t="str">
        <f>IF(ISERROR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=TRUE," ",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)</f>
        <v xml:space="preserve"> </v>
      </c>
      <c r="E422" s="169" t="str">
        <f>IF(ISERROR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=TRUE," ",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)</f>
        <v xml:space="preserve"> </v>
      </c>
      <c r="F422" s="169" t="str">
        <f>IF(ISERROR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=TRUE," ",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)</f>
        <v xml:space="preserve"> </v>
      </c>
      <c r="G422" s="138" t="str">
        <f>IF(ISERROR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=TRUE," ",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)</f>
        <v xml:space="preserve"> </v>
      </c>
      <c r="H422" s="169" t="str">
        <f>IF(ISERROR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=TRUE," ",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)</f>
        <v xml:space="preserve"> </v>
      </c>
      <c r="I422" s="170" t="str">
        <f>IF(ISERROR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=TRUE," ",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)</f>
        <v xml:space="preserve"> </v>
      </c>
      <c r="J422" s="170" t="str">
        <f>IF(ISERROR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=TRUE," ",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)</f>
        <v xml:space="preserve"> </v>
      </c>
      <c r="K422" s="170" t="str">
        <f>IF(ISERROR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=TRUE," ",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)</f>
        <v xml:space="preserve"> </v>
      </c>
      <c r="L422" s="171" t="str">
        <f>IF(ISERROR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=TRUE," ",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)</f>
        <v xml:space="preserve"> </v>
      </c>
      <c r="M422" s="171" t="str">
        <f>IF(ISERROR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=TRUE," ",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)</f>
        <v xml:space="preserve"> </v>
      </c>
      <c r="N422" s="155" t="str">
        <f>IF(ISERROR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=TRUE," ",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)</f>
        <v xml:space="preserve"> </v>
      </c>
      <c r="O422" s="171" t="str">
        <f>IF(ISERROR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=TRUE," ",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)</f>
        <v xml:space="preserve"> </v>
      </c>
      <c r="P422" s="171" t="str">
        <f>IF(ISERROR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=TRUE," ",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)</f>
        <v xml:space="preserve"> </v>
      </c>
      <c r="Q422" s="155" t="str">
        <f>IF(ISERROR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=TRUE," ",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)</f>
        <v xml:space="preserve"> </v>
      </c>
      <c r="R422" s="155" t="str">
        <f>IF(ISERROR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=TRUE," ",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)</f>
        <v xml:space="preserve"> </v>
      </c>
      <c r="S422" s="155" t="str">
        <f>IF(ISERROR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=TRUE," ",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)</f>
        <v xml:space="preserve"> </v>
      </c>
    </row>
    <row r="423" spans="1:19" ht="14.1" customHeight="1" x14ac:dyDescent="0.2">
      <c r="A423" s="180" t="s">
        <v>1195</v>
      </c>
      <c r="B423" s="154" t="e">
        <f>IF($U$16=1,(VLOOKUP(A423,$AC$44:$AH$80,2,FALSE)),IF((IF($X$1=1,'X1'!B382,(IF($X$1=2,'X2'!B382,(IF($X$1=3,'X3'!B382,(IF($X$1=4,'X4'!B382,(IF($X$1=5,'X5'!B382,'X6'!B382))))))))))="","",(IF($X$1=1,'X1'!B382,(IF($X$1=2,'X2'!B382,(IF($X$1=3,'X3'!B382,(IF($X$1=4,'X4'!B382,(IF($X$1=5,'X5'!B382,'X6'!B382))))))))))))</f>
        <v>#N/A</v>
      </c>
      <c r="C423" s="154" t="str">
        <f>IF(ISERROR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=TRUE," ",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)</f>
        <v xml:space="preserve"> </v>
      </c>
      <c r="D423" s="154" t="str">
        <f>IF(ISERROR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=TRUE," ",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)</f>
        <v xml:space="preserve"> </v>
      </c>
      <c r="E423" s="169" t="str">
        <f>IF(ISERROR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=TRUE," ",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)</f>
        <v xml:space="preserve"> </v>
      </c>
      <c r="F423" s="169" t="str">
        <f>IF(ISERROR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=TRUE," ",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)</f>
        <v xml:space="preserve"> </v>
      </c>
      <c r="G423" s="138" t="str">
        <f>IF(ISERROR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=TRUE," ",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)</f>
        <v xml:space="preserve"> </v>
      </c>
      <c r="H423" s="169" t="str">
        <f>IF(ISERROR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=TRUE," ",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)</f>
        <v xml:space="preserve"> </v>
      </c>
      <c r="I423" s="170" t="str">
        <f>IF(ISERROR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=TRUE," ",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)</f>
        <v xml:space="preserve"> </v>
      </c>
      <c r="J423" s="170" t="str">
        <f>IF(ISERROR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=TRUE," ",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)</f>
        <v xml:space="preserve"> </v>
      </c>
      <c r="K423" s="170" t="str">
        <f>IF(ISERROR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=TRUE," ",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)</f>
        <v xml:space="preserve"> </v>
      </c>
      <c r="L423" s="171" t="str">
        <f>IF(ISERROR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=TRUE," ",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)</f>
        <v xml:space="preserve"> </v>
      </c>
      <c r="M423" s="171" t="str">
        <f>IF(ISERROR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=TRUE," ",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)</f>
        <v xml:space="preserve"> </v>
      </c>
      <c r="N423" s="155" t="str">
        <f>IF(ISERROR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=TRUE," ",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)</f>
        <v xml:space="preserve"> </v>
      </c>
      <c r="O423" s="171" t="str">
        <f>IF(ISERROR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=TRUE," ",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)</f>
        <v xml:space="preserve"> </v>
      </c>
      <c r="P423" s="171" t="str">
        <f>IF(ISERROR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=TRUE," ",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)</f>
        <v xml:space="preserve"> </v>
      </c>
      <c r="Q423" s="155" t="str">
        <f>IF(ISERROR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=TRUE," ",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)</f>
        <v xml:space="preserve"> </v>
      </c>
      <c r="R423" s="155" t="str">
        <f>IF(ISERROR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=TRUE," ",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)</f>
        <v xml:space="preserve"> </v>
      </c>
      <c r="S423" s="155" t="str">
        <f>IF(ISERROR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=TRUE," ",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)</f>
        <v xml:space="preserve"> </v>
      </c>
    </row>
    <row r="424" spans="1:19" ht="14.1" customHeight="1" x14ac:dyDescent="0.2">
      <c r="A424" s="180" t="s">
        <v>1195</v>
      </c>
      <c r="B424" s="154" t="e">
        <f>IF($U$16=1,(VLOOKUP(A424,$AC$44:$AH$80,2,FALSE)),IF((IF($X$1=1,'X1'!B383,(IF($X$1=2,'X2'!B383,(IF($X$1=3,'X3'!B383,(IF($X$1=4,'X4'!B383,(IF($X$1=5,'X5'!B383,'X6'!B383))))))))))="","",(IF($X$1=1,'X1'!B383,(IF($X$1=2,'X2'!B383,(IF($X$1=3,'X3'!B383,(IF($X$1=4,'X4'!B383,(IF($X$1=5,'X5'!B383,'X6'!B383))))))))))))</f>
        <v>#N/A</v>
      </c>
      <c r="C424" s="154" t="str">
        <f>IF(ISERROR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=TRUE," ",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)</f>
        <v xml:space="preserve"> </v>
      </c>
      <c r="D424" s="154" t="str">
        <f>IF(ISERROR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=TRUE," ",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)</f>
        <v xml:space="preserve"> </v>
      </c>
      <c r="E424" s="169" t="str">
        <f>IF(ISERROR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=TRUE," ",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)</f>
        <v xml:space="preserve"> </v>
      </c>
      <c r="F424" s="169" t="str">
        <f>IF(ISERROR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=TRUE," ",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)</f>
        <v xml:space="preserve"> </v>
      </c>
      <c r="G424" s="138" t="str">
        <f>IF(ISERROR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=TRUE," ",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)</f>
        <v xml:space="preserve"> </v>
      </c>
      <c r="H424" s="169" t="str">
        <f>IF(ISERROR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=TRUE," ",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)</f>
        <v xml:space="preserve"> </v>
      </c>
      <c r="I424" s="170" t="str">
        <f>IF(ISERROR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=TRUE," ",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)</f>
        <v xml:space="preserve"> </v>
      </c>
      <c r="J424" s="170" t="str">
        <f>IF(ISERROR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=TRUE," ",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)</f>
        <v xml:space="preserve"> </v>
      </c>
      <c r="K424" s="170" t="str">
        <f>IF(ISERROR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=TRUE," ",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)</f>
        <v xml:space="preserve"> </v>
      </c>
      <c r="L424" s="171" t="str">
        <f>IF(ISERROR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=TRUE," ",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)</f>
        <v xml:space="preserve"> </v>
      </c>
      <c r="M424" s="171" t="str">
        <f>IF(ISERROR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=TRUE," ",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)</f>
        <v xml:space="preserve"> </v>
      </c>
      <c r="N424" s="155" t="str">
        <f>IF(ISERROR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=TRUE," ",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)</f>
        <v xml:space="preserve"> </v>
      </c>
      <c r="O424" s="171" t="str">
        <f>IF(ISERROR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=TRUE," ",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)</f>
        <v xml:space="preserve"> </v>
      </c>
      <c r="P424" s="171" t="str">
        <f>IF(ISERROR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=TRUE," ",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)</f>
        <v xml:space="preserve"> </v>
      </c>
      <c r="Q424" s="155" t="str">
        <f>IF(ISERROR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=TRUE," ",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)</f>
        <v xml:space="preserve"> </v>
      </c>
      <c r="R424" s="155" t="str">
        <f>IF(ISERROR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=TRUE," ",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)</f>
        <v xml:space="preserve"> </v>
      </c>
      <c r="S424" s="155" t="str">
        <f>IF(ISERROR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=TRUE," ",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)</f>
        <v xml:space="preserve"> </v>
      </c>
    </row>
    <row r="425" spans="1:19" ht="14.1" customHeight="1" x14ac:dyDescent="0.2">
      <c r="A425" s="180" t="s">
        <v>1195</v>
      </c>
      <c r="B425" s="154" t="e">
        <f>IF($U$16=1,(VLOOKUP(A425,$AC$44:$AH$80,2,FALSE)),IF((IF($X$1=1,'X1'!B384,(IF($X$1=2,'X2'!B384,(IF($X$1=3,'X3'!B384,(IF($X$1=4,'X4'!B384,(IF($X$1=5,'X5'!B384,'X6'!B384))))))))))="","",(IF($X$1=1,'X1'!B384,(IF($X$1=2,'X2'!B384,(IF($X$1=3,'X3'!B384,(IF($X$1=4,'X4'!B384,(IF($X$1=5,'X5'!B384,'X6'!B384))))))))))))</f>
        <v>#N/A</v>
      </c>
      <c r="C425" s="154" t="str">
        <f>IF(ISERROR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=TRUE," ",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)</f>
        <v xml:space="preserve"> </v>
      </c>
      <c r="D425" s="154" t="str">
        <f>IF(ISERROR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=TRUE," ",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)</f>
        <v xml:space="preserve"> </v>
      </c>
      <c r="E425" s="169" t="str">
        <f>IF(ISERROR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=TRUE," ",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)</f>
        <v xml:space="preserve"> </v>
      </c>
      <c r="F425" s="169" t="str">
        <f>IF(ISERROR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=TRUE," ",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)</f>
        <v xml:space="preserve"> </v>
      </c>
      <c r="G425" s="138" t="str">
        <f>IF(ISERROR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=TRUE," ",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)</f>
        <v xml:space="preserve"> </v>
      </c>
      <c r="H425" s="169" t="str">
        <f>IF(ISERROR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=TRUE," ",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)</f>
        <v xml:space="preserve"> </v>
      </c>
      <c r="I425" s="170" t="str">
        <f>IF(ISERROR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=TRUE," ",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)</f>
        <v xml:space="preserve"> </v>
      </c>
      <c r="J425" s="170" t="str">
        <f>IF(ISERROR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=TRUE," ",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)</f>
        <v xml:space="preserve"> </v>
      </c>
      <c r="K425" s="170" t="str">
        <f>IF(ISERROR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=TRUE," ",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)</f>
        <v xml:space="preserve"> </v>
      </c>
      <c r="L425" s="171" t="str">
        <f>IF(ISERROR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=TRUE," ",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)</f>
        <v xml:space="preserve"> </v>
      </c>
      <c r="M425" s="171" t="str">
        <f>IF(ISERROR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=TRUE," ",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)</f>
        <v xml:space="preserve"> </v>
      </c>
      <c r="N425" s="155" t="str">
        <f>IF(ISERROR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=TRUE," ",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)</f>
        <v xml:space="preserve"> </v>
      </c>
      <c r="O425" s="171" t="str">
        <f>IF(ISERROR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=TRUE," ",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)</f>
        <v xml:space="preserve"> </v>
      </c>
      <c r="P425" s="171" t="str">
        <f>IF(ISERROR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=TRUE," ",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)</f>
        <v xml:space="preserve"> </v>
      </c>
      <c r="Q425" s="155" t="str">
        <f>IF(ISERROR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=TRUE," ",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)</f>
        <v xml:space="preserve"> </v>
      </c>
      <c r="R425" s="155" t="str">
        <f>IF(ISERROR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=TRUE," ",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)</f>
        <v xml:space="preserve"> </v>
      </c>
      <c r="S425" s="155" t="str">
        <f>IF(ISERROR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=TRUE," ",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)</f>
        <v xml:space="preserve"> </v>
      </c>
    </row>
    <row r="426" spans="1:19" ht="14.1" customHeight="1" x14ac:dyDescent="0.2">
      <c r="A426" s="180" t="s">
        <v>1195</v>
      </c>
      <c r="B426" s="154" t="e">
        <f>IF($U$16=1,(VLOOKUP(A426,$AC$44:$AH$80,2,FALSE)),IF((IF($X$1=1,'X1'!B385,(IF($X$1=2,'X2'!B385,(IF($X$1=3,'X3'!B385,(IF($X$1=4,'X4'!B385,(IF($X$1=5,'X5'!B385,'X6'!B385))))))))))="","",(IF($X$1=1,'X1'!B385,(IF($X$1=2,'X2'!B385,(IF($X$1=3,'X3'!B385,(IF($X$1=4,'X4'!B385,(IF($X$1=5,'X5'!B385,'X6'!B385))))))))))))</f>
        <v>#N/A</v>
      </c>
      <c r="C426" s="154" t="str">
        <f>IF(ISERROR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=TRUE," ",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)</f>
        <v xml:space="preserve"> </v>
      </c>
      <c r="D426" s="154" t="str">
        <f>IF(ISERROR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=TRUE," ",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)</f>
        <v xml:space="preserve"> </v>
      </c>
      <c r="E426" s="169" t="str">
        <f>IF(ISERROR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=TRUE," ",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)</f>
        <v xml:space="preserve"> </v>
      </c>
      <c r="F426" s="169" t="str">
        <f>IF(ISERROR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=TRUE," ",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)</f>
        <v xml:space="preserve"> </v>
      </c>
      <c r="G426" s="138" t="str">
        <f>IF(ISERROR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=TRUE," ",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)</f>
        <v xml:space="preserve"> </v>
      </c>
      <c r="H426" s="169" t="str">
        <f>IF(ISERROR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=TRUE," ",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)</f>
        <v xml:space="preserve"> </v>
      </c>
      <c r="I426" s="170" t="str">
        <f>IF(ISERROR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=TRUE," ",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)</f>
        <v xml:space="preserve"> </v>
      </c>
      <c r="J426" s="170" t="str">
        <f>IF(ISERROR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=TRUE," ",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)</f>
        <v xml:space="preserve"> </v>
      </c>
      <c r="K426" s="170" t="str">
        <f>IF(ISERROR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=TRUE," ",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)</f>
        <v xml:space="preserve"> </v>
      </c>
      <c r="L426" s="171" t="str">
        <f>IF(ISERROR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=TRUE," ",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)</f>
        <v xml:space="preserve"> </v>
      </c>
      <c r="M426" s="171" t="str">
        <f>IF(ISERROR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=TRUE," ",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)</f>
        <v xml:space="preserve"> </v>
      </c>
      <c r="N426" s="155" t="str">
        <f>IF(ISERROR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=TRUE," ",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)</f>
        <v xml:space="preserve"> </v>
      </c>
      <c r="O426" s="171" t="str">
        <f>IF(ISERROR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=TRUE," ",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)</f>
        <v xml:space="preserve"> </v>
      </c>
      <c r="P426" s="171" t="str">
        <f>IF(ISERROR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=TRUE," ",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)</f>
        <v xml:space="preserve"> </v>
      </c>
      <c r="Q426" s="155" t="str">
        <f>IF(ISERROR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=TRUE," ",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)</f>
        <v xml:space="preserve"> </v>
      </c>
      <c r="R426" s="155" t="str">
        <f>IF(ISERROR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=TRUE," ",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)</f>
        <v xml:space="preserve"> </v>
      </c>
      <c r="S426" s="155" t="str">
        <f>IF(ISERROR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=TRUE," ",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)</f>
        <v xml:space="preserve"> </v>
      </c>
    </row>
    <row r="427" spans="1:19" ht="14.1" customHeight="1" x14ac:dyDescent="0.2">
      <c r="A427" s="180" t="s">
        <v>1195</v>
      </c>
      <c r="B427" s="154" t="e">
        <f>IF($U$16=1,(VLOOKUP(A427,$AC$44:$AH$80,2,FALSE)),IF((IF($X$1=1,'X1'!B386,(IF($X$1=2,'X2'!B386,(IF($X$1=3,'X3'!B386,(IF($X$1=4,'X4'!B386,(IF($X$1=5,'X5'!B386,'X6'!B386))))))))))="","",(IF($X$1=1,'X1'!B386,(IF($X$1=2,'X2'!B386,(IF($X$1=3,'X3'!B386,(IF($X$1=4,'X4'!B386,(IF($X$1=5,'X5'!B386,'X6'!B386))))))))))))</f>
        <v>#N/A</v>
      </c>
      <c r="C427" s="154" t="str">
        <f>IF(ISERROR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=TRUE," ",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)</f>
        <v xml:space="preserve"> </v>
      </c>
      <c r="D427" s="154" t="str">
        <f>IF(ISERROR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=TRUE," ",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)</f>
        <v xml:space="preserve"> </v>
      </c>
      <c r="E427" s="169" t="str">
        <f>IF(ISERROR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=TRUE," ",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)</f>
        <v xml:space="preserve"> </v>
      </c>
      <c r="F427" s="169" t="str">
        <f>IF(ISERROR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=TRUE," ",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)</f>
        <v xml:space="preserve"> </v>
      </c>
      <c r="G427" s="138" t="str">
        <f>IF(ISERROR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=TRUE," ",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)</f>
        <v xml:space="preserve"> </v>
      </c>
      <c r="H427" s="169" t="str">
        <f>IF(ISERROR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=TRUE," ",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)</f>
        <v xml:space="preserve"> </v>
      </c>
      <c r="I427" s="170" t="str">
        <f>IF(ISERROR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=TRUE," ",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)</f>
        <v xml:space="preserve"> </v>
      </c>
      <c r="J427" s="170" t="str">
        <f>IF(ISERROR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=TRUE," ",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)</f>
        <v xml:space="preserve"> </v>
      </c>
      <c r="K427" s="170" t="str">
        <f>IF(ISERROR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=TRUE," ",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)</f>
        <v xml:space="preserve"> </v>
      </c>
      <c r="L427" s="171" t="str">
        <f>IF(ISERROR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=TRUE," ",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)</f>
        <v xml:space="preserve"> </v>
      </c>
      <c r="M427" s="171" t="str">
        <f>IF(ISERROR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=TRUE," ",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)</f>
        <v xml:space="preserve"> </v>
      </c>
      <c r="N427" s="155" t="str">
        <f>IF(ISERROR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=TRUE," ",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)</f>
        <v xml:space="preserve"> </v>
      </c>
      <c r="O427" s="171" t="str">
        <f>IF(ISERROR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=TRUE," ",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)</f>
        <v xml:space="preserve"> </v>
      </c>
      <c r="P427" s="171" t="str">
        <f>IF(ISERROR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=TRUE," ",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)</f>
        <v xml:space="preserve"> </v>
      </c>
      <c r="Q427" s="155" t="str">
        <f>IF(ISERROR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=TRUE," ",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)</f>
        <v xml:space="preserve"> </v>
      </c>
      <c r="R427" s="155" t="str">
        <f>IF(ISERROR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=TRUE," ",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)</f>
        <v xml:space="preserve"> </v>
      </c>
      <c r="S427" s="155" t="str">
        <f>IF(ISERROR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=TRUE," ",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)</f>
        <v xml:space="preserve"> </v>
      </c>
    </row>
    <row r="428" spans="1:19" ht="14.1" customHeight="1" x14ac:dyDescent="0.2">
      <c r="A428" s="180" t="s">
        <v>1195</v>
      </c>
      <c r="B428" s="154" t="e">
        <f>IF($U$16=1,(VLOOKUP(A428,$AC$44:$AH$80,2,FALSE)),IF((IF($X$1=1,'X1'!B387,(IF($X$1=2,'X2'!B387,(IF($X$1=3,'X3'!B387,(IF($X$1=4,'X4'!B387,(IF($X$1=5,'X5'!B387,'X6'!B387))))))))))="","",(IF($X$1=1,'X1'!B387,(IF($X$1=2,'X2'!B387,(IF($X$1=3,'X3'!B387,(IF($X$1=4,'X4'!B387,(IF($X$1=5,'X5'!B387,'X6'!B387))))))))))))</f>
        <v>#N/A</v>
      </c>
      <c r="C428" s="154" t="str">
        <f>IF(ISERROR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=TRUE," ",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)</f>
        <v xml:space="preserve"> </v>
      </c>
      <c r="D428" s="154" t="str">
        <f>IF(ISERROR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=TRUE," ",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)</f>
        <v xml:space="preserve"> </v>
      </c>
      <c r="E428" s="169" t="str">
        <f>IF(ISERROR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=TRUE," ",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)</f>
        <v xml:space="preserve"> </v>
      </c>
      <c r="F428" s="169" t="str">
        <f>IF(ISERROR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=TRUE," ",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)</f>
        <v xml:space="preserve"> </v>
      </c>
      <c r="G428" s="138" t="str">
        <f>IF(ISERROR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=TRUE," ",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)</f>
        <v xml:space="preserve"> </v>
      </c>
      <c r="H428" s="169" t="str">
        <f>IF(ISERROR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=TRUE," ",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)</f>
        <v xml:space="preserve"> </v>
      </c>
      <c r="I428" s="170" t="str">
        <f>IF(ISERROR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=TRUE," ",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)</f>
        <v xml:space="preserve"> </v>
      </c>
      <c r="J428" s="170" t="str">
        <f>IF(ISERROR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=TRUE," ",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)</f>
        <v xml:space="preserve"> </v>
      </c>
      <c r="K428" s="170" t="str">
        <f>IF(ISERROR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=TRUE," ",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)</f>
        <v xml:space="preserve"> </v>
      </c>
      <c r="L428" s="171" t="str">
        <f>IF(ISERROR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=TRUE," ",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)</f>
        <v xml:space="preserve"> </v>
      </c>
      <c r="M428" s="171" t="str">
        <f>IF(ISERROR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=TRUE," ",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)</f>
        <v xml:space="preserve"> </v>
      </c>
      <c r="N428" s="155" t="str">
        <f>IF(ISERROR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=TRUE," ",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)</f>
        <v xml:space="preserve"> </v>
      </c>
      <c r="O428" s="171" t="str">
        <f>IF(ISERROR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=TRUE," ",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)</f>
        <v xml:space="preserve"> </v>
      </c>
      <c r="P428" s="171" t="str">
        <f>IF(ISERROR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=TRUE," ",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)</f>
        <v xml:space="preserve"> </v>
      </c>
      <c r="Q428" s="155" t="str">
        <f>IF(ISERROR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=TRUE," ",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)</f>
        <v xml:space="preserve"> </v>
      </c>
      <c r="R428" s="155" t="str">
        <f>IF(ISERROR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=TRUE," ",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)</f>
        <v xml:space="preserve"> </v>
      </c>
      <c r="S428" s="155" t="str">
        <f>IF(ISERROR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=TRUE," ",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)</f>
        <v xml:space="preserve"> </v>
      </c>
    </row>
    <row r="429" spans="1:19" ht="14.1" customHeight="1" x14ac:dyDescent="0.2">
      <c r="A429" s="180" t="s">
        <v>1195</v>
      </c>
      <c r="B429" s="154" t="e">
        <f>IF($U$16=1,(VLOOKUP(A429,$AC$44:$AH$80,2,FALSE)),IF((IF($X$1=1,'X1'!B388,(IF($X$1=2,'X2'!B388,(IF($X$1=3,'X3'!B388,(IF($X$1=4,'X4'!B388,(IF($X$1=5,'X5'!B388,'X6'!B388))))))))))="","",(IF($X$1=1,'X1'!B388,(IF($X$1=2,'X2'!B388,(IF($X$1=3,'X3'!B388,(IF($X$1=4,'X4'!B388,(IF($X$1=5,'X5'!B388,'X6'!B388))))))))))))</f>
        <v>#N/A</v>
      </c>
      <c r="C429" s="154" t="str">
        <f>IF(ISERROR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=TRUE," ",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)</f>
        <v xml:space="preserve"> </v>
      </c>
      <c r="D429" s="154" t="str">
        <f>IF(ISERROR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=TRUE," ",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)</f>
        <v xml:space="preserve"> </v>
      </c>
      <c r="E429" s="169" t="str">
        <f>IF(ISERROR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=TRUE," ",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)</f>
        <v xml:space="preserve"> </v>
      </c>
      <c r="F429" s="169" t="str">
        <f>IF(ISERROR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=TRUE," ",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)</f>
        <v xml:space="preserve"> </v>
      </c>
      <c r="G429" s="138" t="str">
        <f>IF(ISERROR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=TRUE," ",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)</f>
        <v xml:space="preserve"> </v>
      </c>
      <c r="H429" s="169" t="str">
        <f>IF(ISERROR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=TRUE," ",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)</f>
        <v xml:space="preserve"> </v>
      </c>
      <c r="I429" s="170" t="str">
        <f>IF(ISERROR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=TRUE," ",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)</f>
        <v xml:space="preserve"> </v>
      </c>
      <c r="J429" s="170" t="str">
        <f>IF(ISERROR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=TRUE," ",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)</f>
        <v xml:space="preserve"> </v>
      </c>
      <c r="K429" s="170" t="str">
        <f>IF(ISERROR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=TRUE," ",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)</f>
        <v xml:space="preserve"> </v>
      </c>
      <c r="L429" s="171" t="str">
        <f>IF(ISERROR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=TRUE," ",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)</f>
        <v xml:space="preserve"> </v>
      </c>
      <c r="M429" s="171" t="str">
        <f>IF(ISERROR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=TRUE," ",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)</f>
        <v xml:space="preserve"> </v>
      </c>
      <c r="N429" s="155" t="str">
        <f>IF(ISERROR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=TRUE," ",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)</f>
        <v xml:space="preserve"> </v>
      </c>
      <c r="O429" s="171" t="str">
        <f>IF(ISERROR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=TRUE," ",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)</f>
        <v xml:space="preserve"> </v>
      </c>
      <c r="P429" s="171" t="str">
        <f>IF(ISERROR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=TRUE," ",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)</f>
        <v xml:space="preserve"> </v>
      </c>
      <c r="Q429" s="155" t="str">
        <f>IF(ISERROR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=TRUE," ",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)</f>
        <v xml:space="preserve"> </v>
      </c>
      <c r="R429" s="155" t="str">
        <f>IF(ISERROR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=TRUE," ",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)</f>
        <v xml:space="preserve"> </v>
      </c>
      <c r="S429" s="155" t="str">
        <f>IF(ISERROR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=TRUE," ",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)</f>
        <v xml:space="preserve"> </v>
      </c>
    </row>
    <row r="430" spans="1:19" ht="14.1" customHeight="1" x14ac:dyDescent="0.2">
      <c r="A430" s="180" t="s">
        <v>1195</v>
      </c>
      <c r="B430" s="154" t="e">
        <f>IF($U$16=1,(VLOOKUP(A430,$AC$44:$AH$80,2,FALSE)),IF((IF($X$1=1,'X1'!B389,(IF($X$1=2,'X2'!B389,(IF($X$1=3,'X3'!B389,(IF($X$1=4,'X4'!B389,(IF($X$1=5,'X5'!B389,'X6'!B389))))))))))="","",(IF($X$1=1,'X1'!B389,(IF($X$1=2,'X2'!B389,(IF($X$1=3,'X3'!B389,(IF($X$1=4,'X4'!B389,(IF($X$1=5,'X5'!B389,'X6'!B389))))))))))))</f>
        <v>#N/A</v>
      </c>
      <c r="C430" s="154" t="str">
        <f>IF(ISERROR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=TRUE," ",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)</f>
        <v xml:space="preserve"> </v>
      </c>
      <c r="D430" s="154" t="str">
        <f>IF(ISERROR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=TRUE," ",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)</f>
        <v xml:space="preserve"> </v>
      </c>
      <c r="E430" s="169" t="str">
        <f>IF(ISERROR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=TRUE," ",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)</f>
        <v xml:space="preserve"> </v>
      </c>
      <c r="F430" s="169" t="str">
        <f>IF(ISERROR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=TRUE," ",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)</f>
        <v xml:space="preserve"> </v>
      </c>
      <c r="G430" s="138" t="str">
        <f>IF(ISERROR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=TRUE," ",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)</f>
        <v xml:space="preserve"> </v>
      </c>
      <c r="H430" s="169" t="str">
        <f>IF(ISERROR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=TRUE," ",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)</f>
        <v xml:space="preserve"> </v>
      </c>
      <c r="I430" s="170" t="str">
        <f>IF(ISERROR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=TRUE," ",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)</f>
        <v xml:space="preserve"> </v>
      </c>
      <c r="J430" s="170" t="str">
        <f>IF(ISERROR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=TRUE," ",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)</f>
        <v xml:space="preserve"> </v>
      </c>
      <c r="K430" s="170" t="str">
        <f>IF(ISERROR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=TRUE," ",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)</f>
        <v xml:space="preserve"> </v>
      </c>
      <c r="L430" s="171" t="str">
        <f>IF(ISERROR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=TRUE," ",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)</f>
        <v xml:space="preserve"> </v>
      </c>
      <c r="M430" s="171" t="str">
        <f>IF(ISERROR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=TRUE," ",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)</f>
        <v xml:space="preserve"> </v>
      </c>
      <c r="N430" s="155" t="str">
        <f>IF(ISERROR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=TRUE," ",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)</f>
        <v xml:space="preserve"> </v>
      </c>
      <c r="O430" s="171" t="str">
        <f>IF(ISERROR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=TRUE," ",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)</f>
        <v xml:space="preserve"> </v>
      </c>
      <c r="P430" s="171" t="str">
        <f>IF(ISERROR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=TRUE," ",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)</f>
        <v xml:space="preserve"> </v>
      </c>
      <c r="Q430" s="155" t="str">
        <f>IF(ISERROR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=TRUE," ",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)</f>
        <v xml:space="preserve"> </v>
      </c>
      <c r="R430" s="155" t="str">
        <f>IF(ISERROR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=TRUE," ",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)</f>
        <v xml:space="preserve"> </v>
      </c>
      <c r="S430" s="155" t="str">
        <f>IF(ISERROR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=TRUE," ",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)</f>
        <v xml:space="preserve"> </v>
      </c>
    </row>
    <row r="431" spans="1:19" ht="14.1" customHeight="1" x14ac:dyDescent="0.2">
      <c r="A431" s="180" t="s">
        <v>1195</v>
      </c>
      <c r="B431" s="154" t="e">
        <f>IF($U$16=1,(VLOOKUP(A431,$AC$44:$AH$80,2,FALSE)),IF((IF($X$1=1,'X1'!B390,(IF($X$1=2,'X2'!B390,(IF($X$1=3,'X3'!B390,(IF($X$1=4,'X4'!B390,(IF($X$1=5,'X5'!B390,'X6'!B390))))))))))="","",(IF($X$1=1,'X1'!B390,(IF($X$1=2,'X2'!B390,(IF($X$1=3,'X3'!B390,(IF($X$1=4,'X4'!B390,(IF($X$1=5,'X5'!B390,'X6'!B390))))))))))))</f>
        <v>#N/A</v>
      </c>
      <c r="C431" s="154" t="str">
        <f>IF(ISERROR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=TRUE," ",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)</f>
        <v xml:space="preserve"> </v>
      </c>
      <c r="D431" s="154" t="str">
        <f>IF(ISERROR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=TRUE," ",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)</f>
        <v xml:space="preserve"> </v>
      </c>
      <c r="E431" s="169" t="str">
        <f>IF(ISERROR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=TRUE," ",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)</f>
        <v xml:space="preserve"> </v>
      </c>
      <c r="F431" s="169" t="str">
        <f>IF(ISERROR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=TRUE," ",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)</f>
        <v xml:space="preserve"> </v>
      </c>
      <c r="G431" s="138" t="str">
        <f>IF(ISERROR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=TRUE," ",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)</f>
        <v xml:space="preserve"> </v>
      </c>
      <c r="H431" s="169" t="str">
        <f>IF(ISERROR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=TRUE," ",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)</f>
        <v xml:space="preserve"> </v>
      </c>
      <c r="I431" s="170" t="str">
        <f>IF(ISERROR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=TRUE," ",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)</f>
        <v xml:space="preserve"> </v>
      </c>
      <c r="J431" s="170" t="str">
        <f>IF(ISERROR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=TRUE," ",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)</f>
        <v xml:space="preserve"> </v>
      </c>
      <c r="K431" s="170" t="str">
        <f>IF(ISERROR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=TRUE," ",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)</f>
        <v xml:space="preserve"> </v>
      </c>
      <c r="L431" s="171" t="str">
        <f>IF(ISERROR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=TRUE," ",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)</f>
        <v xml:space="preserve"> </v>
      </c>
      <c r="M431" s="171" t="str">
        <f>IF(ISERROR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=TRUE," ",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)</f>
        <v xml:space="preserve"> </v>
      </c>
      <c r="N431" s="155" t="str">
        <f>IF(ISERROR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=TRUE," ",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)</f>
        <v xml:space="preserve"> </v>
      </c>
      <c r="O431" s="171" t="str">
        <f>IF(ISERROR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=TRUE," ",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)</f>
        <v xml:space="preserve"> </v>
      </c>
      <c r="P431" s="171" t="str">
        <f>IF(ISERROR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=TRUE," ",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)</f>
        <v xml:space="preserve"> </v>
      </c>
      <c r="Q431" s="155" t="str">
        <f>IF(ISERROR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=TRUE," ",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)</f>
        <v xml:space="preserve"> </v>
      </c>
      <c r="R431" s="155" t="str">
        <f>IF(ISERROR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=TRUE," ",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)</f>
        <v xml:space="preserve"> </v>
      </c>
      <c r="S431" s="155" t="str">
        <f>IF(ISERROR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=TRUE," ",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)</f>
        <v xml:space="preserve"> </v>
      </c>
    </row>
    <row r="432" spans="1:19" ht="14.1" customHeight="1" x14ac:dyDescent="0.2">
      <c r="A432" s="180" t="s">
        <v>1195</v>
      </c>
      <c r="B432" s="154" t="e">
        <f>IF($U$16=1,(VLOOKUP(A432,$AC$44:$AH$80,2,FALSE)),IF((IF($X$1=1,'X1'!B391,(IF($X$1=2,'X2'!B391,(IF($X$1=3,'X3'!B391,(IF($X$1=4,'X4'!B391,(IF($X$1=5,'X5'!B391,'X6'!B391))))))))))="","",(IF($X$1=1,'X1'!B391,(IF($X$1=2,'X2'!B391,(IF($X$1=3,'X3'!B391,(IF($X$1=4,'X4'!B391,(IF($X$1=5,'X5'!B391,'X6'!B391))))))))))))</f>
        <v>#N/A</v>
      </c>
      <c r="C432" s="154" t="str">
        <f>IF(ISERROR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=TRUE," ",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)</f>
        <v xml:space="preserve"> </v>
      </c>
      <c r="D432" s="154" t="str">
        <f>IF(ISERROR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=TRUE," ",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)</f>
        <v xml:space="preserve"> </v>
      </c>
      <c r="E432" s="169" t="str">
        <f>IF(ISERROR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=TRUE," ",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)</f>
        <v xml:space="preserve"> </v>
      </c>
      <c r="F432" s="169" t="str">
        <f>IF(ISERROR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=TRUE," ",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)</f>
        <v xml:space="preserve"> </v>
      </c>
      <c r="G432" s="138" t="str">
        <f>IF(ISERROR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=TRUE," ",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)</f>
        <v xml:space="preserve"> </v>
      </c>
      <c r="H432" s="169" t="str">
        <f>IF(ISERROR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=TRUE," ",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)</f>
        <v xml:space="preserve"> </v>
      </c>
      <c r="I432" s="170" t="str">
        <f>IF(ISERROR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=TRUE," ",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)</f>
        <v xml:space="preserve"> </v>
      </c>
      <c r="J432" s="170" t="str">
        <f>IF(ISERROR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=TRUE," ",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)</f>
        <v xml:space="preserve"> </v>
      </c>
      <c r="K432" s="170" t="str">
        <f>IF(ISERROR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=TRUE," ",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)</f>
        <v xml:space="preserve"> </v>
      </c>
      <c r="L432" s="171" t="str">
        <f>IF(ISERROR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=TRUE," ",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)</f>
        <v xml:space="preserve"> </v>
      </c>
      <c r="M432" s="171" t="str">
        <f>IF(ISERROR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=TRUE," ",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)</f>
        <v xml:space="preserve"> </v>
      </c>
      <c r="N432" s="155" t="str">
        <f>IF(ISERROR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=TRUE," ",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)</f>
        <v xml:space="preserve"> </v>
      </c>
      <c r="O432" s="171" t="str">
        <f>IF(ISERROR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=TRUE," ",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)</f>
        <v xml:space="preserve"> </v>
      </c>
      <c r="P432" s="171" t="str">
        <f>IF(ISERROR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=TRUE," ",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)</f>
        <v xml:space="preserve"> </v>
      </c>
      <c r="Q432" s="155" t="str">
        <f>IF(ISERROR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=TRUE," ",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)</f>
        <v xml:space="preserve"> </v>
      </c>
      <c r="R432" s="155" t="str">
        <f>IF(ISERROR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=TRUE," ",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)</f>
        <v xml:space="preserve"> </v>
      </c>
      <c r="S432" s="155" t="str">
        <f>IF(ISERROR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=TRUE," ",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)</f>
        <v xml:space="preserve"> </v>
      </c>
    </row>
    <row r="433" spans="1:19" ht="14.1" customHeight="1" x14ac:dyDescent="0.2">
      <c r="A433" s="180" t="s">
        <v>1195</v>
      </c>
      <c r="B433" s="154" t="e">
        <f>IF($U$16=1,(VLOOKUP(A433,$AC$44:$AH$80,2,FALSE)),IF((IF($X$1=1,'X1'!B392,(IF($X$1=2,'X2'!B392,(IF($X$1=3,'X3'!B392,(IF($X$1=4,'X4'!B392,(IF($X$1=5,'X5'!B392,'X6'!B392))))))))))="","",(IF($X$1=1,'X1'!B392,(IF($X$1=2,'X2'!B392,(IF($X$1=3,'X3'!B392,(IF($X$1=4,'X4'!B392,(IF($X$1=5,'X5'!B392,'X6'!B392))))))))))))</f>
        <v>#N/A</v>
      </c>
      <c r="C433" s="154" t="str">
        <f>IF(ISERROR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=TRUE," ",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)</f>
        <v xml:space="preserve"> </v>
      </c>
      <c r="D433" s="154" t="str">
        <f>IF(ISERROR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=TRUE," ",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)</f>
        <v xml:space="preserve"> </v>
      </c>
      <c r="E433" s="169" t="str">
        <f>IF(ISERROR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=TRUE," ",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)</f>
        <v xml:space="preserve"> </v>
      </c>
      <c r="F433" s="169" t="str">
        <f>IF(ISERROR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=TRUE," ",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)</f>
        <v xml:space="preserve"> </v>
      </c>
      <c r="G433" s="138" t="str">
        <f>IF(ISERROR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=TRUE," ",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)</f>
        <v xml:space="preserve"> </v>
      </c>
      <c r="H433" s="169" t="str">
        <f>IF(ISERROR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=TRUE," ",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)</f>
        <v xml:space="preserve"> </v>
      </c>
      <c r="I433" s="170" t="str">
        <f>IF(ISERROR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=TRUE," ",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)</f>
        <v xml:space="preserve"> </v>
      </c>
      <c r="J433" s="170" t="str">
        <f>IF(ISERROR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=TRUE," ",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)</f>
        <v xml:space="preserve"> </v>
      </c>
      <c r="K433" s="170" t="str">
        <f>IF(ISERROR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=TRUE," ",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)</f>
        <v xml:space="preserve"> </v>
      </c>
      <c r="L433" s="171" t="str">
        <f>IF(ISERROR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=TRUE," ",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)</f>
        <v xml:space="preserve"> </v>
      </c>
      <c r="M433" s="171" t="str">
        <f>IF(ISERROR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=TRUE," ",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)</f>
        <v xml:space="preserve"> </v>
      </c>
      <c r="N433" s="155" t="str">
        <f>IF(ISERROR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=TRUE," ",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)</f>
        <v xml:space="preserve"> </v>
      </c>
      <c r="O433" s="171" t="str">
        <f>IF(ISERROR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=TRUE," ",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)</f>
        <v xml:space="preserve"> </v>
      </c>
      <c r="P433" s="171" t="str">
        <f>IF(ISERROR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=TRUE," ",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)</f>
        <v xml:space="preserve"> </v>
      </c>
      <c r="Q433" s="155" t="str">
        <f>IF(ISERROR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=TRUE," ",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)</f>
        <v xml:space="preserve"> </v>
      </c>
      <c r="R433" s="155" t="str">
        <f>IF(ISERROR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=TRUE," ",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)</f>
        <v xml:space="preserve"> </v>
      </c>
      <c r="S433" s="155" t="str">
        <f>IF(ISERROR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=TRUE," ",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)</f>
        <v xml:space="preserve"> </v>
      </c>
    </row>
    <row r="434" spans="1:19" ht="14.1" customHeight="1" x14ac:dyDescent="0.2">
      <c r="A434" s="180" t="s">
        <v>1195</v>
      </c>
      <c r="B434" s="154" t="e">
        <f>IF($U$16=1,(VLOOKUP(A434,$AC$44:$AH$80,2,FALSE)),IF((IF($X$1=1,'X1'!B393,(IF($X$1=2,'X2'!B393,(IF($X$1=3,'X3'!B393,(IF($X$1=4,'X4'!B393,(IF($X$1=5,'X5'!B393,'X6'!B393))))))))))="","",(IF($X$1=1,'X1'!B393,(IF($X$1=2,'X2'!B393,(IF($X$1=3,'X3'!B393,(IF($X$1=4,'X4'!B393,(IF($X$1=5,'X5'!B393,'X6'!B393))))))))))))</f>
        <v>#N/A</v>
      </c>
      <c r="C434" s="154" t="str">
        <f>IF(ISERROR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=TRUE," ",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)</f>
        <v xml:space="preserve"> </v>
      </c>
      <c r="D434" s="154" t="str">
        <f>IF(ISERROR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=TRUE," ",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)</f>
        <v xml:space="preserve"> </v>
      </c>
      <c r="E434" s="169" t="str">
        <f>IF(ISERROR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=TRUE," ",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)</f>
        <v xml:space="preserve"> </v>
      </c>
      <c r="F434" s="169" t="str">
        <f>IF(ISERROR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=TRUE," ",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)</f>
        <v xml:space="preserve"> </v>
      </c>
      <c r="G434" s="138" t="str">
        <f>IF(ISERROR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=TRUE," ",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)</f>
        <v xml:space="preserve"> </v>
      </c>
      <c r="H434" s="169" t="str">
        <f>IF(ISERROR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=TRUE," ",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)</f>
        <v xml:space="preserve"> </v>
      </c>
      <c r="I434" s="170" t="str">
        <f>IF(ISERROR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=TRUE," ",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)</f>
        <v xml:space="preserve"> </v>
      </c>
      <c r="J434" s="170" t="str">
        <f>IF(ISERROR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=TRUE," ",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)</f>
        <v xml:space="preserve"> </v>
      </c>
      <c r="K434" s="170" t="str">
        <f>IF(ISERROR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=TRUE," ",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)</f>
        <v xml:space="preserve"> </v>
      </c>
      <c r="L434" s="171" t="str">
        <f>IF(ISERROR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=TRUE," ",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)</f>
        <v xml:space="preserve"> </v>
      </c>
      <c r="M434" s="171" t="str">
        <f>IF(ISERROR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=TRUE," ",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)</f>
        <v xml:space="preserve"> </v>
      </c>
      <c r="N434" s="155" t="str">
        <f>IF(ISERROR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=TRUE," ",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)</f>
        <v xml:space="preserve"> </v>
      </c>
      <c r="O434" s="171" t="str">
        <f>IF(ISERROR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=TRUE," ",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)</f>
        <v xml:space="preserve"> </v>
      </c>
      <c r="P434" s="171" t="str">
        <f>IF(ISERROR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=TRUE," ",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)</f>
        <v xml:space="preserve"> </v>
      </c>
      <c r="Q434" s="155" t="str">
        <f>IF(ISERROR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=TRUE," ",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)</f>
        <v xml:space="preserve"> </v>
      </c>
      <c r="R434" s="155" t="str">
        <f>IF(ISERROR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=TRUE," ",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)</f>
        <v xml:space="preserve"> </v>
      </c>
      <c r="S434" s="155" t="str">
        <f>IF(ISERROR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=TRUE," ",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)</f>
        <v xml:space="preserve"> </v>
      </c>
    </row>
    <row r="435" spans="1:19" ht="14.1" customHeight="1" x14ac:dyDescent="0.2">
      <c r="A435" s="180" t="s">
        <v>1195</v>
      </c>
      <c r="B435" s="154" t="e">
        <f>IF($U$16=1,(VLOOKUP(A435,$AC$44:$AH$80,2,FALSE)),IF((IF($X$1=1,'X1'!B394,(IF($X$1=2,'X2'!B394,(IF($X$1=3,'X3'!B394,(IF($X$1=4,'X4'!B394,(IF($X$1=5,'X5'!B394,'X6'!B394))))))))))="","",(IF($X$1=1,'X1'!B394,(IF($X$1=2,'X2'!B394,(IF($X$1=3,'X3'!B394,(IF($X$1=4,'X4'!B394,(IF($X$1=5,'X5'!B394,'X6'!B394))))))))))))</f>
        <v>#N/A</v>
      </c>
      <c r="C435" s="154" t="str">
        <f>IF(ISERROR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=TRUE," ",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)</f>
        <v xml:space="preserve"> </v>
      </c>
      <c r="D435" s="154" t="str">
        <f>IF(ISERROR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=TRUE," ",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)</f>
        <v xml:space="preserve"> </v>
      </c>
      <c r="E435" s="169" t="str">
        <f>IF(ISERROR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=TRUE," ",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)</f>
        <v xml:space="preserve"> </v>
      </c>
      <c r="F435" s="169" t="str">
        <f>IF(ISERROR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=TRUE," ",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)</f>
        <v xml:space="preserve"> </v>
      </c>
      <c r="G435" s="138" t="str">
        <f>IF(ISERROR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=TRUE," ",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)</f>
        <v xml:space="preserve"> </v>
      </c>
      <c r="H435" s="169" t="str">
        <f>IF(ISERROR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=TRUE," ",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)</f>
        <v xml:space="preserve"> </v>
      </c>
      <c r="I435" s="170" t="str">
        <f>IF(ISERROR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=TRUE," ",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)</f>
        <v xml:space="preserve"> </v>
      </c>
      <c r="J435" s="170" t="str">
        <f>IF(ISERROR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=TRUE," ",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)</f>
        <v xml:space="preserve"> </v>
      </c>
      <c r="K435" s="170" t="str">
        <f>IF(ISERROR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=TRUE," ",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)</f>
        <v xml:space="preserve"> </v>
      </c>
      <c r="L435" s="171" t="str">
        <f>IF(ISERROR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=TRUE," ",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)</f>
        <v xml:space="preserve"> </v>
      </c>
      <c r="M435" s="171" t="str">
        <f>IF(ISERROR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=TRUE," ",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)</f>
        <v xml:space="preserve"> </v>
      </c>
      <c r="N435" s="155" t="str">
        <f>IF(ISERROR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=TRUE," ",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)</f>
        <v xml:space="preserve"> </v>
      </c>
      <c r="O435" s="171" t="str">
        <f>IF(ISERROR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=TRUE," ",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)</f>
        <v xml:space="preserve"> </v>
      </c>
      <c r="P435" s="171" t="str">
        <f>IF(ISERROR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=TRUE," ",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)</f>
        <v xml:space="preserve"> </v>
      </c>
      <c r="Q435" s="155" t="str">
        <f>IF(ISERROR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=TRUE," ",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)</f>
        <v xml:space="preserve"> </v>
      </c>
      <c r="R435" s="155" t="str">
        <f>IF(ISERROR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=TRUE," ",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)</f>
        <v xml:space="preserve"> </v>
      </c>
      <c r="S435" s="155" t="str">
        <f>IF(ISERROR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=TRUE," ",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)</f>
        <v xml:space="preserve"> </v>
      </c>
    </row>
    <row r="436" spans="1:19" ht="14.1" customHeight="1" x14ac:dyDescent="0.2">
      <c r="A436" s="180" t="s">
        <v>1195</v>
      </c>
      <c r="B436" s="154" t="e">
        <f>IF($U$16=1,(VLOOKUP(A436,$AC$44:$AH$80,2,FALSE)),IF((IF($X$1=1,'X1'!B395,(IF($X$1=2,'X2'!B395,(IF($X$1=3,'X3'!B395,(IF($X$1=4,'X4'!B395,(IF($X$1=5,'X5'!B395,'X6'!B395))))))))))="","",(IF($X$1=1,'X1'!B395,(IF($X$1=2,'X2'!B395,(IF($X$1=3,'X3'!B395,(IF($X$1=4,'X4'!B395,(IF($X$1=5,'X5'!B395,'X6'!B395))))))))))))</f>
        <v>#N/A</v>
      </c>
      <c r="C436" s="154" t="str">
        <f>IF(ISERROR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=TRUE," ",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)</f>
        <v xml:space="preserve"> </v>
      </c>
      <c r="D436" s="154" t="str">
        <f>IF(ISERROR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=TRUE," ",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)</f>
        <v xml:space="preserve"> </v>
      </c>
      <c r="E436" s="169" t="str">
        <f>IF(ISERROR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=TRUE," ",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)</f>
        <v xml:space="preserve"> </v>
      </c>
      <c r="F436" s="169" t="str">
        <f>IF(ISERROR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=TRUE," ",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)</f>
        <v xml:space="preserve"> </v>
      </c>
      <c r="G436" s="138" t="str">
        <f>IF(ISERROR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=TRUE," ",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)</f>
        <v xml:space="preserve"> </v>
      </c>
      <c r="H436" s="169" t="str">
        <f>IF(ISERROR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=TRUE," ",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)</f>
        <v xml:space="preserve"> </v>
      </c>
      <c r="I436" s="170" t="str">
        <f>IF(ISERROR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=TRUE," ",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)</f>
        <v xml:space="preserve"> </v>
      </c>
      <c r="J436" s="170" t="str">
        <f>IF(ISERROR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=TRUE," ",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)</f>
        <v xml:space="preserve"> </v>
      </c>
      <c r="K436" s="170" t="str">
        <f>IF(ISERROR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=TRUE," ",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)</f>
        <v xml:space="preserve"> </v>
      </c>
      <c r="L436" s="171" t="str">
        <f>IF(ISERROR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=TRUE," ",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)</f>
        <v xml:space="preserve"> </v>
      </c>
      <c r="M436" s="171" t="str">
        <f>IF(ISERROR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=TRUE," ",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)</f>
        <v xml:space="preserve"> </v>
      </c>
      <c r="N436" s="155" t="str">
        <f>IF(ISERROR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=TRUE," ",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)</f>
        <v xml:space="preserve"> </v>
      </c>
      <c r="O436" s="171" t="str">
        <f>IF(ISERROR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=TRUE," ",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)</f>
        <v xml:space="preserve"> </v>
      </c>
      <c r="P436" s="171" t="str">
        <f>IF(ISERROR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=TRUE," ",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)</f>
        <v xml:space="preserve"> </v>
      </c>
      <c r="Q436" s="155" t="str">
        <f>IF(ISERROR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=TRUE," ",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)</f>
        <v xml:space="preserve"> </v>
      </c>
      <c r="R436" s="155" t="str">
        <f>IF(ISERROR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=TRUE," ",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)</f>
        <v xml:space="preserve"> </v>
      </c>
      <c r="S436" s="155" t="str">
        <f>IF(ISERROR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=TRUE," ",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)</f>
        <v xml:space="preserve"> </v>
      </c>
    </row>
    <row r="437" spans="1:19" ht="14.1" customHeight="1" x14ac:dyDescent="0.2">
      <c r="A437" s="180" t="s">
        <v>1195</v>
      </c>
      <c r="B437" s="154" t="e">
        <f>IF($U$16=1,(VLOOKUP(A437,$AC$44:$AH$80,2,FALSE)),IF((IF($X$1=1,'X1'!B396,(IF($X$1=2,'X2'!B396,(IF($X$1=3,'X3'!B396,(IF($X$1=4,'X4'!B396,(IF($X$1=5,'X5'!B396,'X6'!B396))))))))))="","",(IF($X$1=1,'X1'!B396,(IF($X$1=2,'X2'!B396,(IF($X$1=3,'X3'!B396,(IF($X$1=4,'X4'!B396,(IF($X$1=5,'X5'!B396,'X6'!B396))))))))))))</f>
        <v>#N/A</v>
      </c>
      <c r="C437" s="154" t="str">
        <f>IF(ISERROR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=TRUE," ",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)</f>
        <v xml:space="preserve"> </v>
      </c>
      <c r="D437" s="154" t="str">
        <f>IF(ISERROR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=TRUE," ",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)</f>
        <v xml:space="preserve"> </v>
      </c>
      <c r="E437" s="169" t="str">
        <f>IF(ISERROR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=TRUE," ",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)</f>
        <v xml:space="preserve"> </v>
      </c>
      <c r="F437" s="169" t="str">
        <f>IF(ISERROR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=TRUE," ",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)</f>
        <v xml:space="preserve"> </v>
      </c>
      <c r="G437" s="138" t="str">
        <f>IF(ISERROR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=TRUE," ",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)</f>
        <v xml:space="preserve"> </v>
      </c>
      <c r="H437" s="169" t="str">
        <f>IF(ISERROR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=TRUE," ",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)</f>
        <v xml:space="preserve"> </v>
      </c>
      <c r="I437" s="170" t="str">
        <f>IF(ISERROR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=TRUE," ",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)</f>
        <v xml:space="preserve"> </v>
      </c>
      <c r="J437" s="170" t="str">
        <f>IF(ISERROR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=TRUE," ",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)</f>
        <v xml:space="preserve"> </v>
      </c>
      <c r="K437" s="170" t="str">
        <f>IF(ISERROR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=TRUE," ",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)</f>
        <v xml:space="preserve"> </v>
      </c>
      <c r="L437" s="171" t="str">
        <f>IF(ISERROR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=TRUE," ",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)</f>
        <v xml:space="preserve"> </v>
      </c>
      <c r="M437" s="171" t="str">
        <f>IF(ISERROR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=TRUE," ",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)</f>
        <v xml:space="preserve"> </v>
      </c>
      <c r="N437" s="155" t="str">
        <f>IF(ISERROR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=TRUE," ",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)</f>
        <v xml:space="preserve"> </v>
      </c>
      <c r="O437" s="171" t="str">
        <f>IF(ISERROR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=TRUE," ",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)</f>
        <v xml:space="preserve"> </v>
      </c>
      <c r="P437" s="171" t="str">
        <f>IF(ISERROR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=TRUE," ",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)</f>
        <v xml:space="preserve"> </v>
      </c>
      <c r="Q437" s="155" t="str">
        <f>IF(ISERROR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=TRUE," ",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)</f>
        <v xml:space="preserve"> </v>
      </c>
      <c r="R437" s="155" t="str">
        <f>IF(ISERROR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=TRUE," ",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)</f>
        <v xml:space="preserve"> </v>
      </c>
      <c r="S437" s="155" t="str">
        <f>IF(ISERROR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=TRUE," ",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)</f>
        <v xml:space="preserve"> </v>
      </c>
    </row>
    <row r="438" spans="1:19" ht="14.1" customHeight="1" x14ac:dyDescent="0.2">
      <c r="A438" s="180" t="s">
        <v>1195</v>
      </c>
      <c r="B438" s="154" t="e">
        <f>IF($U$16=1,(VLOOKUP(A438,$AC$44:$AH$80,2,FALSE)),IF((IF($X$1=1,'X1'!B397,(IF($X$1=2,'X2'!B397,(IF($X$1=3,'X3'!B397,(IF($X$1=4,'X4'!B397,(IF($X$1=5,'X5'!B397,'X6'!B397))))))))))="","",(IF($X$1=1,'X1'!B397,(IF($X$1=2,'X2'!B397,(IF($X$1=3,'X3'!B397,(IF($X$1=4,'X4'!B397,(IF($X$1=5,'X5'!B397,'X6'!B397))))))))))))</f>
        <v>#N/A</v>
      </c>
      <c r="C438" s="154" t="str">
        <f>IF(ISERROR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=TRUE," ",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)</f>
        <v xml:space="preserve"> </v>
      </c>
      <c r="D438" s="154" t="str">
        <f>IF(ISERROR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=TRUE," ",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)</f>
        <v xml:space="preserve"> </v>
      </c>
      <c r="E438" s="169" t="str">
        <f>IF(ISERROR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=TRUE," ",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)</f>
        <v xml:space="preserve"> </v>
      </c>
      <c r="F438" s="169" t="str">
        <f>IF(ISERROR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=TRUE," ",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)</f>
        <v xml:space="preserve"> </v>
      </c>
      <c r="G438" s="138" t="str">
        <f>IF(ISERROR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=TRUE," ",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)</f>
        <v xml:space="preserve"> </v>
      </c>
      <c r="H438" s="169" t="str">
        <f>IF(ISERROR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=TRUE," ",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)</f>
        <v xml:space="preserve"> </v>
      </c>
      <c r="I438" s="170" t="str">
        <f>IF(ISERROR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=TRUE," ",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)</f>
        <v xml:space="preserve"> </v>
      </c>
      <c r="J438" s="170" t="str">
        <f>IF(ISERROR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=TRUE," ",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)</f>
        <v xml:space="preserve"> </v>
      </c>
      <c r="K438" s="170" t="str">
        <f>IF(ISERROR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=TRUE," ",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)</f>
        <v xml:space="preserve"> </v>
      </c>
      <c r="L438" s="171" t="str">
        <f>IF(ISERROR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=TRUE," ",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)</f>
        <v xml:space="preserve"> </v>
      </c>
      <c r="M438" s="171" t="str">
        <f>IF(ISERROR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=TRUE," ",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)</f>
        <v xml:space="preserve"> </v>
      </c>
      <c r="N438" s="155" t="str">
        <f>IF(ISERROR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=TRUE," ",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)</f>
        <v xml:space="preserve"> </v>
      </c>
      <c r="O438" s="171" t="str">
        <f>IF(ISERROR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=TRUE," ",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)</f>
        <v xml:space="preserve"> </v>
      </c>
      <c r="P438" s="171" t="str">
        <f>IF(ISERROR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=TRUE," ",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)</f>
        <v xml:space="preserve"> </v>
      </c>
      <c r="Q438" s="155" t="str">
        <f>IF(ISERROR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=TRUE," ",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)</f>
        <v xml:space="preserve"> </v>
      </c>
      <c r="R438" s="155" t="str">
        <f>IF(ISERROR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=TRUE," ",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)</f>
        <v xml:space="preserve"> </v>
      </c>
      <c r="S438" s="155" t="str">
        <f>IF(ISERROR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=TRUE," ",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)</f>
        <v xml:space="preserve"> </v>
      </c>
    </row>
    <row r="439" spans="1:19" ht="14.1" customHeight="1" x14ac:dyDescent="0.2">
      <c r="A439" s="180" t="s">
        <v>1195</v>
      </c>
      <c r="B439" s="154" t="e">
        <f>IF($U$16=1,(VLOOKUP(A439,$AC$44:$AH$80,2,FALSE)),IF((IF($X$1=1,'X1'!B398,(IF($X$1=2,'X2'!B398,(IF($X$1=3,'X3'!B398,(IF($X$1=4,'X4'!B398,(IF($X$1=5,'X5'!B398,'X6'!B398))))))))))="","",(IF($X$1=1,'X1'!B398,(IF($X$1=2,'X2'!B398,(IF($X$1=3,'X3'!B398,(IF($X$1=4,'X4'!B398,(IF($X$1=5,'X5'!B398,'X6'!B398))))))))))))</f>
        <v>#N/A</v>
      </c>
      <c r="C439" s="154" t="str">
        <f>IF(ISERROR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=TRUE," ",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)</f>
        <v xml:space="preserve"> </v>
      </c>
      <c r="D439" s="154" t="str">
        <f>IF(ISERROR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=TRUE," ",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)</f>
        <v xml:space="preserve"> </v>
      </c>
      <c r="E439" s="169" t="str">
        <f>IF(ISERROR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=TRUE," ",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)</f>
        <v xml:space="preserve"> </v>
      </c>
      <c r="F439" s="169" t="str">
        <f>IF(ISERROR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=TRUE," ",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)</f>
        <v xml:space="preserve"> </v>
      </c>
      <c r="G439" s="138" t="str">
        <f>IF(ISERROR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=TRUE," ",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)</f>
        <v xml:space="preserve"> </v>
      </c>
      <c r="H439" s="169" t="str">
        <f>IF(ISERROR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=TRUE," ",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)</f>
        <v xml:space="preserve"> </v>
      </c>
      <c r="I439" s="170" t="str">
        <f>IF(ISERROR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=TRUE," ",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)</f>
        <v xml:space="preserve"> </v>
      </c>
      <c r="J439" s="170" t="str">
        <f>IF(ISERROR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=TRUE," ",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)</f>
        <v xml:space="preserve"> </v>
      </c>
      <c r="K439" s="170" t="str">
        <f>IF(ISERROR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=TRUE," ",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)</f>
        <v xml:space="preserve"> </v>
      </c>
      <c r="L439" s="171" t="str">
        <f>IF(ISERROR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=TRUE," ",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)</f>
        <v xml:space="preserve"> </v>
      </c>
      <c r="M439" s="171" t="str">
        <f>IF(ISERROR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=TRUE," ",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)</f>
        <v xml:space="preserve"> </v>
      </c>
      <c r="N439" s="155" t="str">
        <f>IF(ISERROR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=TRUE," ",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)</f>
        <v xml:space="preserve"> </v>
      </c>
      <c r="O439" s="171" t="str">
        <f>IF(ISERROR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=TRUE," ",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)</f>
        <v xml:space="preserve"> </v>
      </c>
      <c r="P439" s="171" t="str">
        <f>IF(ISERROR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=TRUE," ",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)</f>
        <v xml:space="preserve"> </v>
      </c>
      <c r="Q439" s="155" t="str">
        <f>IF(ISERROR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=TRUE," ",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)</f>
        <v xml:space="preserve"> </v>
      </c>
      <c r="R439" s="155" t="str">
        <f>IF(ISERROR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=TRUE," ",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)</f>
        <v xml:space="preserve"> </v>
      </c>
      <c r="S439" s="155" t="str">
        <f>IF(ISERROR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=TRUE," ",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)</f>
        <v xml:space="preserve"> </v>
      </c>
    </row>
    <row r="440" spans="1:19" ht="14.1" customHeight="1" x14ac:dyDescent="0.2">
      <c r="A440" s="180" t="s">
        <v>1195</v>
      </c>
      <c r="B440" s="154" t="e">
        <f>IF($U$16=1,(VLOOKUP(A440,$AC$44:$AH$80,2,FALSE)),IF((IF($X$1=1,'X1'!B399,(IF($X$1=2,'X2'!B399,(IF($X$1=3,'X3'!B399,(IF($X$1=4,'X4'!B399,(IF($X$1=5,'X5'!B399,'X6'!B399))))))))))="","",(IF($X$1=1,'X1'!B399,(IF($X$1=2,'X2'!B399,(IF($X$1=3,'X3'!B399,(IF($X$1=4,'X4'!B399,(IF($X$1=5,'X5'!B399,'X6'!B399))))))))))))</f>
        <v>#N/A</v>
      </c>
      <c r="C440" s="154" t="str">
        <f>IF(ISERROR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=TRUE," ",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)</f>
        <v xml:space="preserve"> </v>
      </c>
      <c r="D440" s="154" t="str">
        <f>IF(ISERROR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=TRUE," ",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)</f>
        <v xml:space="preserve"> </v>
      </c>
      <c r="E440" s="169" t="str">
        <f>IF(ISERROR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=TRUE," ",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)</f>
        <v xml:space="preserve"> </v>
      </c>
      <c r="F440" s="169" t="str">
        <f>IF(ISERROR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=TRUE," ",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)</f>
        <v xml:space="preserve"> </v>
      </c>
      <c r="G440" s="138" t="str">
        <f>IF(ISERROR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=TRUE," ",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)</f>
        <v xml:space="preserve"> </v>
      </c>
      <c r="H440" s="169" t="str">
        <f>IF(ISERROR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=TRUE," ",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)</f>
        <v xml:space="preserve"> </v>
      </c>
      <c r="I440" s="170" t="str">
        <f>IF(ISERROR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=TRUE," ",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)</f>
        <v xml:space="preserve"> </v>
      </c>
      <c r="J440" s="170" t="str">
        <f>IF(ISERROR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=TRUE," ",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)</f>
        <v xml:space="preserve"> </v>
      </c>
      <c r="K440" s="170" t="str">
        <f>IF(ISERROR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=TRUE," ",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)</f>
        <v xml:space="preserve"> </v>
      </c>
      <c r="L440" s="171" t="str">
        <f>IF(ISERROR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=TRUE," ",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)</f>
        <v xml:space="preserve"> </v>
      </c>
      <c r="M440" s="171" t="str">
        <f>IF(ISERROR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=TRUE," ",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)</f>
        <v xml:space="preserve"> </v>
      </c>
      <c r="N440" s="155" t="str">
        <f>IF(ISERROR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=TRUE," ",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)</f>
        <v xml:space="preserve"> </v>
      </c>
      <c r="O440" s="171" t="str">
        <f>IF(ISERROR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=TRUE," ",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)</f>
        <v xml:space="preserve"> </v>
      </c>
      <c r="P440" s="171" t="str">
        <f>IF(ISERROR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=TRUE," ",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)</f>
        <v xml:space="preserve"> </v>
      </c>
      <c r="Q440" s="155" t="str">
        <f>IF(ISERROR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=TRUE," ",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)</f>
        <v xml:space="preserve"> </v>
      </c>
      <c r="R440" s="155" t="str">
        <f>IF(ISERROR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=TRUE," ",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)</f>
        <v xml:space="preserve"> </v>
      </c>
      <c r="S440" s="155" t="str">
        <f>IF(ISERROR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=TRUE," ",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)</f>
        <v xml:space="preserve"> </v>
      </c>
    </row>
    <row r="441" spans="1:19" ht="14.1" customHeight="1" x14ac:dyDescent="0.2">
      <c r="A441" s="180" t="s">
        <v>1195</v>
      </c>
      <c r="B441" s="154" t="e">
        <f>IF($U$16=1,(VLOOKUP(A441,$AC$44:$AH$80,2,FALSE)),IF((IF($X$1=1,'X1'!B400,(IF($X$1=2,'X2'!B400,(IF($X$1=3,'X3'!B400,(IF($X$1=4,'X4'!B400,(IF($X$1=5,'X5'!B400,'X6'!B400))))))))))="","",(IF($X$1=1,'X1'!B400,(IF($X$1=2,'X2'!B400,(IF($X$1=3,'X3'!B400,(IF($X$1=4,'X4'!B400,(IF($X$1=5,'X5'!B400,'X6'!B400))))))))))))</f>
        <v>#N/A</v>
      </c>
      <c r="C441" s="154" t="str">
        <f>IF(ISERROR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=TRUE," ",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)</f>
        <v xml:space="preserve"> </v>
      </c>
      <c r="D441" s="154" t="str">
        <f>IF(ISERROR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=TRUE," ",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)</f>
        <v xml:space="preserve"> </v>
      </c>
      <c r="E441" s="169" t="str">
        <f>IF(ISERROR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=TRUE," ",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)</f>
        <v xml:space="preserve"> </v>
      </c>
      <c r="F441" s="169" t="str">
        <f>IF(ISERROR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=TRUE," ",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)</f>
        <v xml:space="preserve"> </v>
      </c>
      <c r="G441" s="138" t="str">
        <f>IF(ISERROR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=TRUE," ",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)</f>
        <v xml:space="preserve"> </v>
      </c>
      <c r="H441" s="169" t="str">
        <f>IF(ISERROR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=TRUE," ",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)</f>
        <v xml:space="preserve"> </v>
      </c>
      <c r="I441" s="170" t="str">
        <f>IF(ISERROR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=TRUE," ",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)</f>
        <v xml:space="preserve"> </v>
      </c>
      <c r="J441" s="170" t="str">
        <f>IF(ISERROR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=TRUE," ",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)</f>
        <v xml:space="preserve"> </v>
      </c>
      <c r="K441" s="170" t="str">
        <f>IF(ISERROR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=TRUE," ",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)</f>
        <v xml:space="preserve"> </v>
      </c>
      <c r="L441" s="171" t="str">
        <f>IF(ISERROR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=TRUE," ",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)</f>
        <v xml:space="preserve"> </v>
      </c>
      <c r="M441" s="171" t="str">
        <f>IF(ISERROR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=TRUE," ",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)</f>
        <v xml:space="preserve"> </v>
      </c>
      <c r="N441" s="155" t="str">
        <f>IF(ISERROR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=TRUE," ",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)</f>
        <v xml:space="preserve"> </v>
      </c>
      <c r="O441" s="171" t="str">
        <f>IF(ISERROR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=TRUE," ",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)</f>
        <v xml:space="preserve"> </v>
      </c>
      <c r="P441" s="171" t="str">
        <f>IF(ISERROR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=TRUE," ",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)</f>
        <v xml:space="preserve"> </v>
      </c>
      <c r="Q441" s="155" t="str">
        <f>IF(ISERROR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=TRUE," ",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)</f>
        <v xml:space="preserve"> </v>
      </c>
      <c r="R441" s="155" t="str">
        <f>IF(ISERROR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=TRUE," ",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)</f>
        <v xml:space="preserve"> </v>
      </c>
      <c r="S441" s="155" t="str">
        <f>IF(ISERROR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=TRUE," ",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)</f>
        <v xml:space="preserve"> </v>
      </c>
    </row>
    <row r="442" spans="1:19" ht="14.1" customHeight="1" x14ac:dyDescent="0.2">
      <c r="A442" s="180" t="s">
        <v>1195</v>
      </c>
      <c r="B442" s="154" t="e">
        <f>IF($U$16=1,(VLOOKUP(A442,$AC$44:$AH$80,2,FALSE)),IF((IF($X$1=1,'X1'!B401,(IF($X$1=2,'X2'!B401,(IF($X$1=3,'X3'!B401,(IF($X$1=4,'X4'!B401,(IF($X$1=5,'X5'!B401,'X6'!B401))))))))))="","",(IF($X$1=1,'X1'!B401,(IF($X$1=2,'X2'!B401,(IF($X$1=3,'X3'!B401,(IF($X$1=4,'X4'!B401,(IF($X$1=5,'X5'!B401,'X6'!B401))))))))))))</f>
        <v>#N/A</v>
      </c>
      <c r="C442" s="154" t="str">
        <f>IF(ISERROR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=TRUE," ",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)</f>
        <v xml:space="preserve"> </v>
      </c>
      <c r="D442" s="154" t="str">
        <f>IF(ISERROR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=TRUE," ",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)</f>
        <v xml:space="preserve"> </v>
      </c>
      <c r="E442" s="169" t="str">
        <f>IF(ISERROR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=TRUE," ",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)</f>
        <v xml:space="preserve"> </v>
      </c>
      <c r="F442" s="169" t="str">
        <f>IF(ISERROR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=TRUE," ",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)</f>
        <v xml:space="preserve"> </v>
      </c>
      <c r="G442" s="138" t="str">
        <f>IF(ISERROR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=TRUE," ",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)</f>
        <v xml:space="preserve"> </v>
      </c>
      <c r="H442" s="169" t="str">
        <f>IF(ISERROR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=TRUE," ",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)</f>
        <v xml:space="preserve"> </v>
      </c>
      <c r="I442" s="170" t="str">
        <f>IF(ISERROR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=TRUE," ",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)</f>
        <v xml:space="preserve"> </v>
      </c>
      <c r="J442" s="170" t="str">
        <f>IF(ISERROR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=TRUE," ",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)</f>
        <v xml:space="preserve"> </v>
      </c>
      <c r="K442" s="170" t="str">
        <f>IF(ISERROR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=TRUE," ",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)</f>
        <v xml:space="preserve"> </v>
      </c>
      <c r="L442" s="171" t="str">
        <f>IF(ISERROR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=TRUE," ",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)</f>
        <v xml:space="preserve"> </v>
      </c>
      <c r="M442" s="171" t="str">
        <f>IF(ISERROR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=TRUE," ",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)</f>
        <v xml:space="preserve"> </v>
      </c>
      <c r="N442" s="155" t="str">
        <f>IF(ISERROR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=TRUE," ",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)</f>
        <v xml:space="preserve"> </v>
      </c>
      <c r="O442" s="171" t="str">
        <f>IF(ISERROR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=TRUE," ",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)</f>
        <v xml:space="preserve"> </v>
      </c>
      <c r="P442" s="171" t="str">
        <f>IF(ISERROR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=TRUE," ",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)</f>
        <v xml:space="preserve"> </v>
      </c>
      <c r="Q442" s="155" t="str">
        <f>IF(ISERROR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=TRUE," ",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)</f>
        <v xml:space="preserve"> </v>
      </c>
      <c r="R442" s="155" t="str">
        <f>IF(ISERROR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=TRUE," ",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)</f>
        <v xml:space="preserve"> </v>
      </c>
      <c r="S442" s="155" t="str">
        <f>IF(ISERROR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=TRUE," ",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)</f>
        <v xml:space="preserve"> </v>
      </c>
    </row>
    <row r="443" spans="1:19" ht="14.1" customHeight="1" x14ac:dyDescent="0.2">
      <c r="A443" s="180" t="s">
        <v>1195</v>
      </c>
      <c r="B443" s="154" t="e">
        <f>IF($U$16=1,(VLOOKUP(A443,$AC$44:$AH$80,2,FALSE)),IF((IF($X$1=1,'X1'!B402,(IF($X$1=2,'X2'!B402,(IF($X$1=3,'X3'!B402,(IF($X$1=4,'X4'!B402,(IF($X$1=5,'X5'!B402,'X6'!B402))))))))))="","",(IF($X$1=1,'X1'!B402,(IF($X$1=2,'X2'!B402,(IF($X$1=3,'X3'!B402,(IF($X$1=4,'X4'!B402,(IF($X$1=5,'X5'!B402,'X6'!B402))))))))))))</f>
        <v>#N/A</v>
      </c>
      <c r="C443" s="154" t="str">
        <f>IF(ISERROR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=TRUE," ",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)</f>
        <v xml:space="preserve"> </v>
      </c>
      <c r="D443" s="154" t="str">
        <f>IF(ISERROR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=TRUE," ",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)</f>
        <v xml:space="preserve"> </v>
      </c>
      <c r="E443" s="169" t="str">
        <f>IF(ISERROR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=TRUE," ",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)</f>
        <v xml:space="preserve"> </v>
      </c>
      <c r="F443" s="169" t="str">
        <f>IF(ISERROR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=TRUE," ",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)</f>
        <v xml:space="preserve"> </v>
      </c>
      <c r="G443" s="138" t="str">
        <f>IF(ISERROR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=TRUE," ",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)</f>
        <v xml:space="preserve"> </v>
      </c>
      <c r="H443" s="169" t="str">
        <f>IF(ISERROR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=TRUE," ",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)</f>
        <v xml:space="preserve"> </v>
      </c>
      <c r="I443" s="170" t="str">
        <f>IF(ISERROR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=TRUE," ",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)</f>
        <v xml:space="preserve"> </v>
      </c>
      <c r="J443" s="170" t="str">
        <f>IF(ISERROR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=TRUE," ",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)</f>
        <v xml:space="preserve"> </v>
      </c>
      <c r="K443" s="170" t="str">
        <f>IF(ISERROR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=TRUE," ",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)</f>
        <v xml:space="preserve"> </v>
      </c>
      <c r="L443" s="171" t="str">
        <f>IF(ISERROR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=TRUE," ",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)</f>
        <v xml:space="preserve"> </v>
      </c>
      <c r="M443" s="171" t="str">
        <f>IF(ISERROR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=TRUE," ",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)</f>
        <v xml:space="preserve"> </v>
      </c>
      <c r="N443" s="155" t="str">
        <f>IF(ISERROR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=TRUE," ",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)</f>
        <v xml:space="preserve"> </v>
      </c>
      <c r="O443" s="171" t="str">
        <f>IF(ISERROR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=TRUE," ",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)</f>
        <v xml:space="preserve"> </v>
      </c>
      <c r="P443" s="171" t="str">
        <f>IF(ISERROR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=TRUE," ",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)</f>
        <v xml:space="preserve"> </v>
      </c>
      <c r="Q443" s="155" t="str">
        <f>IF(ISERROR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=TRUE," ",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)</f>
        <v xml:space="preserve"> </v>
      </c>
      <c r="R443" s="155" t="str">
        <f>IF(ISERROR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=TRUE," ",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)</f>
        <v xml:space="preserve"> </v>
      </c>
      <c r="S443" s="155" t="str">
        <f>IF(ISERROR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=TRUE," ",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)</f>
        <v xml:space="preserve"> </v>
      </c>
    </row>
    <row r="444" spans="1:19" ht="14.1" customHeight="1" x14ac:dyDescent="0.2">
      <c r="A444" s="180" t="s">
        <v>1195</v>
      </c>
      <c r="B444" s="154" t="e">
        <f>IF($U$16=1,(VLOOKUP(A444,$AC$44:$AH$80,2,FALSE)),IF((IF($X$1=1,'X1'!B403,(IF($X$1=2,'X2'!B403,(IF($X$1=3,'X3'!B403,(IF($X$1=4,'X4'!B403,(IF($X$1=5,'X5'!B403,'X6'!B403))))))))))="","",(IF($X$1=1,'X1'!B403,(IF($X$1=2,'X2'!B403,(IF($X$1=3,'X3'!B403,(IF($X$1=4,'X4'!B403,(IF($X$1=5,'X5'!B403,'X6'!B403))))))))))))</f>
        <v>#N/A</v>
      </c>
      <c r="C444" s="154" t="str">
        <f>IF(ISERROR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=TRUE," ",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)</f>
        <v xml:space="preserve"> </v>
      </c>
      <c r="D444" s="154" t="str">
        <f>IF(ISERROR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=TRUE," ",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)</f>
        <v xml:space="preserve"> </v>
      </c>
      <c r="E444" s="169" t="str">
        <f>IF(ISERROR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=TRUE," ",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)</f>
        <v xml:space="preserve"> </v>
      </c>
      <c r="F444" s="169" t="str">
        <f>IF(ISERROR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=TRUE," ",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)</f>
        <v xml:space="preserve"> </v>
      </c>
      <c r="G444" s="138" t="str">
        <f>IF(ISERROR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=TRUE," ",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)</f>
        <v xml:space="preserve"> </v>
      </c>
      <c r="H444" s="169" t="str">
        <f>IF(ISERROR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=TRUE," ",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)</f>
        <v xml:space="preserve"> </v>
      </c>
      <c r="I444" s="170" t="str">
        <f>IF(ISERROR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=TRUE," ",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)</f>
        <v xml:space="preserve"> </v>
      </c>
      <c r="J444" s="170" t="str">
        <f>IF(ISERROR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=TRUE," ",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)</f>
        <v xml:space="preserve"> </v>
      </c>
      <c r="K444" s="170" t="str">
        <f>IF(ISERROR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=TRUE," ",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)</f>
        <v xml:space="preserve"> </v>
      </c>
      <c r="L444" s="171" t="str">
        <f>IF(ISERROR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=TRUE," ",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)</f>
        <v xml:space="preserve"> </v>
      </c>
      <c r="M444" s="171" t="str">
        <f>IF(ISERROR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=TRUE," ",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)</f>
        <v xml:space="preserve"> </v>
      </c>
      <c r="N444" s="155" t="str">
        <f>IF(ISERROR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=TRUE," ",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)</f>
        <v xml:space="preserve"> </v>
      </c>
      <c r="O444" s="171" t="str">
        <f>IF(ISERROR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=TRUE," ",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)</f>
        <v xml:space="preserve"> </v>
      </c>
      <c r="P444" s="171" t="str">
        <f>IF(ISERROR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=TRUE," ",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)</f>
        <v xml:space="preserve"> </v>
      </c>
      <c r="Q444" s="155" t="str">
        <f>IF(ISERROR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=TRUE," ",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)</f>
        <v xml:space="preserve"> </v>
      </c>
      <c r="R444" s="155" t="str">
        <f>IF(ISERROR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=TRUE," ",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)</f>
        <v xml:space="preserve"> </v>
      </c>
      <c r="S444" s="155" t="str">
        <f>IF(ISERROR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=TRUE," ",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)</f>
        <v xml:space="preserve"> </v>
      </c>
    </row>
    <row r="445" spans="1:19" ht="14.1" customHeight="1" x14ac:dyDescent="0.2">
      <c r="A445" s="180" t="s">
        <v>1195</v>
      </c>
      <c r="B445" s="154" t="e">
        <f>IF($U$16=1,(VLOOKUP(A445,$AC$44:$AH$80,2,FALSE)),IF((IF($X$1=1,'X1'!B404,(IF($X$1=2,'X2'!B404,(IF($X$1=3,'X3'!B404,(IF($X$1=4,'X4'!B404,(IF($X$1=5,'X5'!B404,'X6'!B404))))))))))="","",(IF($X$1=1,'X1'!B404,(IF($X$1=2,'X2'!B404,(IF($X$1=3,'X3'!B404,(IF($X$1=4,'X4'!B404,(IF($X$1=5,'X5'!B404,'X6'!B404))))))))))))</f>
        <v>#N/A</v>
      </c>
      <c r="C445" s="154" t="str">
        <f>IF(ISERROR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=TRUE," ",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)</f>
        <v xml:space="preserve"> </v>
      </c>
      <c r="D445" s="154" t="str">
        <f>IF(ISERROR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=TRUE," ",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)</f>
        <v xml:space="preserve"> </v>
      </c>
      <c r="E445" s="169" t="str">
        <f>IF(ISERROR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=TRUE," ",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)</f>
        <v xml:space="preserve"> </v>
      </c>
      <c r="F445" s="169" t="str">
        <f>IF(ISERROR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=TRUE," ",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)</f>
        <v xml:space="preserve"> </v>
      </c>
      <c r="G445" s="138" t="str">
        <f>IF(ISERROR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=TRUE," ",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)</f>
        <v xml:space="preserve"> </v>
      </c>
      <c r="H445" s="169" t="str">
        <f>IF(ISERROR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=TRUE," ",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)</f>
        <v xml:space="preserve"> </v>
      </c>
      <c r="I445" s="170" t="str">
        <f>IF(ISERROR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=TRUE," ",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)</f>
        <v xml:space="preserve"> </v>
      </c>
      <c r="J445" s="170" t="str">
        <f>IF(ISERROR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=TRUE," ",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)</f>
        <v xml:space="preserve"> </v>
      </c>
      <c r="K445" s="170" t="str">
        <f>IF(ISERROR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=TRUE," ",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)</f>
        <v xml:space="preserve"> </v>
      </c>
      <c r="L445" s="171" t="str">
        <f>IF(ISERROR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=TRUE," ",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)</f>
        <v xml:space="preserve"> </v>
      </c>
      <c r="M445" s="171" t="str">
        <f>IF(ISERROR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=TRUE," ",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)</f>
        <v xml:space="preserve"> </v>
      </c>
      <c r="N445" s="155" t="str">
        <f>IF(ISERROR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=TRUE," ",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)</f>
        <v xml:space="preserve"> </v>
      </c>
      <c r="O445" s="171" t="str">
        <f>IF(ISERROR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=TRUE," ",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)</f>
        <v xml:space="preserve"> </v>
      </c>
      <c r="P445" s="171" t="str">
        <f>IF(ISERROR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=TRUE," ",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)</f>
        <v xml:space="preserve"> </v>
      </c>
      <c r="Q445" s="155" t="str">
        <f>IF(ISERROR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=TRUE," ",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)</f>
        <v xml:space="preserve"> </v>
      </c>
      <c r="R445" s="155" t="str">
        <f>IF(ISERROR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=TRUE," ",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)</f>
        <v xml:space="preserve"> </v>
      </c>
      <c r="S445" s="155" t="str">
        <f>IF(ISERROR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=TRUE," ",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)</f>
        <v xml:space="preserve"> </v>
      </c>
    </row>
    <row r="446" spans="1:19" ht="14.1" customHeight="1" x14ac:dyDescent="0.2">
      <c r="A446" s="180" t="s">
        <v>1195</v>
      </c>
      <c r="B446" s="154" t="e">
        <f>IF($U$16=1,(VLOOKUP(A446,$AC$44:$AH$80,2,FALSE)),IF((IF($X$1=1,'X1'!B405,(IF($X$1=2,'X2'!B405,(IF($X$1=3,'X3'!B405,(IF($X$1=4,'X4'!B405,(IF($X$1=5,'X5'!B405,'X6'!B405))))))))))="","",(IF($X$1=1,'X1'!B405,(IF($X$1=2,'X2'!B405,(IF($X$1=3,'X3'!B405,(IF($X$1=4,'X4'!B405,(IF($X$1=5,'X5'!B405,'X6'!B405))))))))))))</f>
        <v>#N/A</v>
      </c>
      <c r="C446" s="154" t="str">
        <f>IF(ISERROR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=TRUE," ",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)</f>
        <v xml:space="preserve"> </v>
      </c>
      <c r="D446" s="154" t="str">
        <f>IF(ISERROR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=TRUE," ",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)</f>
        <v xml:space="preserve"> </v>
      </c>
      <c r="E446" s="169" t="str">
        <f>IF(ISERROR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=TRUE," ",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)</f>
        <v xml:space="preserve"> </v>
      </c>
      <c r="F446" s="169" t="str">
        <f>IF(ISERROR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=TRUE," ",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)</f>
        <v xml:space="preserve"> </v>
      </c>
      <c r="G446" s="138" t="str">
        <f>IF(ISERROR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=TRUE," ",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)</f>
        <v xml:space="preserve"> </v>
      </c>
      <c r="H446" s="169" t="str">
        <f>IF(ISERROR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=TRUE," ",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)</f>
        <v xml:space="preserve"> </v>
      </c>
      <c r="I446" s="170" t="str">
        <f>IF(ISERROR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=TRUE," ",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)</f>
        <v xml:space="preserve"> </v>
      </c>
      <c r="J446" s="170" t="str">
        <f>IF(ISERROR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=TRUE," ",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)</f>
        <v xml:space="preserve"> </v>
      </c>
      <c r="K446" s="170" t="str">
        <f>IF(ISERROR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=TRUE," ",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)</f>
        <v xml:space="preserve"> </v>
      </c>
      <c r="L446" s="171" t="str">
        <f>IF(ISERROR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=TRUE," ",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)</f>
        <v xml:space="preserve"> </v>
      </c>
      <c r="M446" s="171" t="str">
        <f>IF(ISERROR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=TRUE," ",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)</f>
        <v xml:space="preserve"> </v>
      </c>
      <c r="N446" s="155" t="str">
        <f>IF(ISERROR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=TRUE," ",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)</f>
        <v xml:space="preserve"> </v>
      </c>
      <c r="O446" s="171" t="str">
        <f>IF(ISERROR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=TRUE," ",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)</f>
        <v xml:space="preserve"> </v>
      </c>
      <c r="P446" s="171" t="str">
        <f>IF(ISERROR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=TRUE," ",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)</f>
        <v xml:space="preserve"> </v>
      </c>
      <c r="Q446" s="155" t="str">
        <f>IF(ISERROR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=TRUE," ",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)</f>
        <v xml:space="preserve"> </v>
      </c>
      <c r="R446" s="155" t="str">
        <f>IF(ISERROR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=TRUE," ",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)</f>
        <v xml:space="preserve"> </v>
      </c>
      <c r="S446" s="155" t="str">
        <f>IF(ISERROR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=TRUE," ",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)</f>
        <v xml:space="preserve"> </v>
      </c>
    </row>
    <row r="447" spans="1:19" ht="14.1" customHeight="1" x14ac:dyDescent="0.2">
      <c r="A447" s="180" t="s">
        <v>1195</v>
      </c>
      <c r="B447" s="154" t="e">
        <f>IF($U$16=1,(VLOOKUP(A447,$AC$44:$AH$80,2,FALSE)),IF((IF($X$1=1,'X1'!B406,(IF($X$1=2,'X2'!B406,(IF($X$1=3,'X3'!B406,(IF($X$1=4,'X4'!B406,(IF($X$1=5,'X5'!B406,'X6'!B406))))))))))="","",(IF($X$1=1,'X1'!B406,(IF($X$1=2,'X2'!B406,(IF($X$1=3,'X3'!B406,(IF($X$1=4,'X4'!B406,(IF($X$1=5,'X5'!B406,'X6'!B406))))))))))))</f>
        <v>#N/A</v>
      </c>
      <c r="C447" s="154" t="str">
        <f>IF(ISERROR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=TRUE," ",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)</f>
        <v xml:space="preserve"> </v>
      </c>
      <c r="D447" s="154" t="str">
        <f>IF(ISERROR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=TRUE," ",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)</f>
        <v xml:space="preserve"> </v>
      </c>
      <c r="E447" s="169" t="str">
        <f>IF(ISERROR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=TRUE," ",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)</f>
        <v xml:space="preserve"> </v>
      </c>
      <c r="F447" s="169" t="str">
        <f>IF(ISERROR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=TRUE," ",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)</f>
        <v xml:space="preserve"> </v>
      </c>
      <c r="G447" s="138" t="str">
        <f>IF(ISERROR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=TRUE," ",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)</f>
        <v xml:space="preserve"> </v>
      </c>
      <c r="H447" s="169" t="str">
        <f>IF(ISERROR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=TRUE," ",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)</f>
        <v xml:space="preserve"> </v>
      </c>
      <c r="I447" s="170" t="str">
        <f>IF(ISERROR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=TRUE," ",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)</f>
        <v xml:space="preserve"> </v>
      </c>
      <c r="J447" s="170" t="str">
        <f>IF(ISERROR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=TRUE," ",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)</f>
        <v xml:space="preserve"> </v>
      </c>
      <c r="K447" s="170" t="str">
        <f>IF(ISERROR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=TRUE," ",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)</f>
        <v xml:space="preserve"> </v>
      </c>
      <c r="L447" s="171" t="str">
        <f>IF(ISERROR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=TRUE," ",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)</f>
        <v xml:space="preserve"> </v>
      </c>
      <c r="M447" s="171" t="str">
        <f>IF(ISERROR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=TRUE," ",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)</f>
        <v xml:space="preserve"> </v>
      </c>
      <c r="N447" s="155" t="str">
        <f>IF(ISERROR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=TRUE," ",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)</f>
        <v xml:space="preserve"> </v>
      </c>
      <c r="O447" s="171" t="str">
        <f>IF(ISERROR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=TRUE," ",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)</f>
        <v xml:space="preserve"> </v>
      </c>
      <c r="P447" s="171" t="str">
        <f>IF(ISERROR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=TRUE," ",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)</f>
        <v xml:space="preserve"> </v>
      </c>
      <c r="Q447" s="155" t="str">
        <f>IF(ISERROR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=TRUE," ",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)</f>
        <v xml:space="preserve"> </v>
      </c>
      <c r="R447" s="155" t="str">
        <f>IF(ISERROR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=TRUE," ",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)</f>
        <v xml:space="preserve"> </v>
      </c>
      <c r="S447" s="155" t="str">
        <f>IF(ISERROR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=TRUE," ",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)</f>
        <v xml:space="preserve"> </v>
      </c>
    </row>
    <row r="448" spans="1:19" ht="14.1" customHeight="1" x14ac:dyDescent="0.2">
      <c r="A448" s="180" t="s">
        <v>1195</v>
      </c>
      <c r="B448" s="154" t="e">
        <f>IF($U$16=1,(VLOOKUP(A448,$AC$44:$AH$80,2,FALSE)),IF((IF($X$1=1,'X1'!B407,(IF($X$1=2,'X2'!B407,(IF($X$1=3,'X3'!B407,(IF($X$1=4,'X4'!B407,(IF($X$1=5,'X5'!B407,'X6'!B407))))))))))="","",(IF($X$1=1,'X1'!B407,(IF($X$1=2,'X2'!B407,(IF($X$1=3,'X3'!B407,(IF($X$1=4,'X4'!B407,(IF($X$1=5,'X5'!B407,'X6'!B407))))))))))))</f>
        <v>#N/A</v>
      </c>
      <c r="C448" s="154" t="str">
        <f>IF(ISERROR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=TRUE," ",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)</f>
        <v xml:space="preserve"> </v>
      </c>
      <c r="D448" s="154" t="str">
        <f>IF(ISERROR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=TRUE," ",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)</f>
        <v xml:space="preserve"> </v>
      </c>
      <c r="E448" s="169" t="str">
        <f>IF(ISERROR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=TRUE," ",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)</f>
        <v xml:space="preserve"> </v>
      </c>
      <c r="F448" s="169" t="str">
        <f>IF(ISERROR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=TRUE," ",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)</f>
        <v xml:space="preserve"> </v>
      </c>
      <c r="G448" s="138" t="str">
        <f>IF(ISERROR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=TRUE," ",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)</f>
        <v xml:space="preserve"> </v>
      </c>
      <c r="H448" s="169" t="str">
        <f>IF(ISERROR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=TRUE," ",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)</f>
        <v xml:space="preserve"> </v>
      </c>
      <c r="I448" s="170" t="str">
        <f>IF(ISERROR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=TRUE," ",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)</f>
        <v xml:space="preserve"> </v>
      </c>
      <c r="J448" s="170" t="str">
        <f>IF(ISERROR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=TRUE," ",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)</f>
        <v xml:space="preserve"> </v>
      </c>
      <c r="K448" s="170" t="str">
        <f>IF(ISERROR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=TRUE," ",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)</f>
        <v xml:space="preserve"> </v>
      </c>
      <c r="L448" s="171" t="str">
        <f>IF(ISERROR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=TRUE," ",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)</f>
        <v xml:space="preserve"> </v>
      </c>
      <c r="M448" s="171" t="str">
        <f>IF(ISERROR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=TRUE," ",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)</f>
        <v xml:space="preserve"> </v>
      </c>
      <c r="N448" s="155" t="str">
        <f>IF(ISERROR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=TRUE," ",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)</f>
        <v xml:space="preserve"> </v>
      </c>
      <c r="O448" s="171" t="str">
        <f>IF(ISERROR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=TRUE," ",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)</f>
        <v xml:space="preserve"> </v>
      </c>
      <c r="P448" s="171" t="str">
        <f>IF(ISERROR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=TRUE," ",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)</f>
        <v xml:space="preserve"> </v>
      </c>
      <c r="Q448" s="155" t="str">
        <f>IF(ISERROR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=TRUE," ",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)</f>
        <v xml:space="preserve"> </v>
      </c>
      <c r="R448" s="155" t="str">
        <f>IF(ISERROR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=TRUE," ",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)</f>
        <v xml:space="preserve"> </v>
      </c>
      <c r="S448" s="155" t="str">
        <f>IF(ISERROR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=TRUE," ",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)</f>
        <v xml:space="preserve"> </v>
      </c>
    </row>
    <row r="449" spans="1:19" ht="14.1" customHeight="1" x14ac:dyDescent="0.2">
      <c r="A449" s="180" t="s">
        <v>1195</v>
      </c>
      <c r="B449" s="154" t="e">
        <f>IF($U$16=1,(VLOOKUP(A449,$AC$44:$AH$80,2,FALSE)),IF((IF($X$1=1,'X1'!B408,(IF($X$1=2,'X2'!B408,(IF($X$1=3,'X3'!B408,(IF($X$1=4,'X4'!B408,(IF($X$1=5,'X5'!B408,'X6'!B408))))))))))="","",(IF($X$1=1,'X1'!B408,(IF($X$1=2,'X2'!B408,(IF($X$1=3,'X3'!B408,(IF($X$1=4,'X4'!B408,(IF($X$1=5,'X5'!B408,'X6'!B408))))))))))))</f>
        <v>#N/A</v>
      </c>
      <c r="C449" s="154" t="str">
        <f>IF(ISERROR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=TRUE," ",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)</f>
        <v xml:space="preserve"> </v>
      </c>
      <c r="D449" s="154" t="str">
        <f>IF(ISERROR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=TRUE," ",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)</f>
        <v xml:space="preserve"> </v>
      </c>
      <c r="E449" s="169" t="str">
        <f>IF(ISERROR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=TRUE," ",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)</f>
        <v xml:space="preserve"> </v>
      </c>
      <c r="F449" s="169" t="str">
        <f>IF(ISERROR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=TRUE," ",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)</f>
        <v xml:space="preserve"> </v>
      </c>
      <c r="G449" s="138" t="str">
        <f>IF(ISERROR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=TRUE," ",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)</f>
        <v xml:space="preserve"> </v>
      </c>
      <c r="H449" s="169" t="str">
        <f>IF(ISERROR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=TRUE," ",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)</f>
        <v xml:space="preserve"> </v>
      </c>
      <c r="I449" s="170" t="str">
        <f>IF(ISERROR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=TRUE," ",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)</f>
        <v xml:space="preserve"> </v>
      </c>
      <c r="J449" s="170" t="str">
        <f>IF(ISERROR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=TRUE," ",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)</f>
        <v xml:space="preserve"> </v>
      </c>
      <c r="K449" s="170" t="str">
        <f>IF(ISERROR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=TRUE," ",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)</f>
        <v xml:space="preserve"> </v>
      </c>
      <c r="L449" s="171" t="str">
        <f>IF(ISERROR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=TRUE," ",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)</f>
        <v xml:space="preserve"> </v>
      </c>
      <c r="M449" s="171" t="str">
        <f>IF(ISERROR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=TRUE," ",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)</f>
        <v xml:space="preserve"> </v>
      </c>
      <c r="N449" s="155" t="str">
        <f>IF(ISERROR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=TRUE," ",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)</f>
        <v xml:space="preserve"> </v>
      </c>
      <c r="O449" s="171" t="str">
        <f>IF(ISERROR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=TRUE," ",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)</f>
        <v xml:space="preserve"> </v>
      </c>
      <c r="P449" s="171" t="str">
        <f>IF(ISERROR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=TRUE," ",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)</f>
        <v xml:space="preserve"> </v>
      </c>
      <c r="Q449" s="155" t="str">
        <f>IF(ISERROR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=TRUE," ",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)</f>
        <v xml:space="preserve"> </v>
      </c>
      <c r="R449" s="155" t="str">
        <f>IF(ISERROR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=TRUE," ",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)</f>
        <v xml:space="preserve"> </v>
      </c>
      <c r="S449" s="155" t="str">
        <f>IF(ISERROR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=TRUE," ",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)</f>
        <v xml:space="preserve"> </v>
      </c>
    </row>
    <row r="450" spans="1:19" ht="14.1" customHeight="1" x14ac:dyDescent="0.2">
      <c r="A450" s="180" t="s">
        <v>1195</v>
      </c>
      <c r="B450" s="154" t="e">
        <f>IF($U$16=1,(VLOOKUP(A450,$AC$44:$AH$80,2,FALSE)),IF((IF($X$1=1,'X1'!B409,(IF($X$1=2,'X2'!B409,(IF($X$1=3,'X3'!B409,(IF($X$1=4,'X4'!B409,(IF($X$1=5,'X5'!B409,'X6'!B409))))))))))="","",(IF($X$1=1,'X1'!B409,(IF($X$1=2,'X2'!B409,(IF($X$1=3,'X3'!B409,(IF($X$1=4,'X4'!B409,(IF($X$1=5,'X5'!B409,'X6'!B409))))))))))))</f>
        <v>#N/A</v>
      </c>
      <c r="C450" s="154" t="str">
        <f>IF(ISERROR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=TRUE," ",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)</f>
        <v xml:space="preserve"> </v>
      </c>
      <c r="D450" s="154" t="str">
        <f>IF(ISERROR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=TRUE," ",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)</f>
        <v xml:space="preserve"> </v>
      </c>
      <c r="E450" s="169" t="str">
        <f>IF(ISERROR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=TRUE," ",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)</f>
        <v xml:space="preserve"> </v>
      </c>
      <c r="F450" s="169" t="str">
        <f>IF(ISERROR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=TRUE," ",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)</f>
        <v xml:space="preserve"> </v>
      </c>
      <c r="G450" s="138" t="str">
        <f>IF(ISERROR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=TRUE," ",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)</f>
        <v xml:space="preserve"> </v>
      </c>
      <c r="H450" s="169" t="str">
        <f>IF(ISERROR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=TRUE," ",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)</f>
        <v xml:space="preserve"> </v>
      </c>
      <c r="I450" s="170" t="str">
        <f>IF(ISERROR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=TRUE," ",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)</f>
        <v xml:space="preserve"> </v>
      </c>
      <c r="J450" s="170" t="str">
        <f>IF(ISERROR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=TRUE," ",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)</f>
        <v xml:space="preserve"> </v>
      </c>
      <c r="K450" s="170" t="str">
        <f>IF(ISERROR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=TRUE," ",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)</f>
        <v xml:space="preserve"> </v>
      </c>
      <c r="L450" s="171" t="str">
        <f>IF(ISERROR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=TRUE," ",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)</f>
        <v xml:space="preserve"> </v>
      </c>
      <c r="M450" s="171" t="str">
        <f>IF(ISERROR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=TRUE," ",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)</f>
        <v xml:space="preserve"> </v>
      </c>
      <c r="N450" s="155" t="str">
        <f>IF(ISERROR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=TRUE," ",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)</f>
        <v xml:space="preserve"> </v>
      </c>
      <c r="O450" s="171" t="str">
        <f>IF(ISERROR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=TRUE," ",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)</f>
        <v xml:space="preserve"> </v>
      </c>
      <c r="P450" s="171" t="str">
        <f>IF(ISERROR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=TRUE," ",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)</f>
        <v xml:space="preserve"> </v>
      </c>
      <c r="Q450" s="155" t="str">
        <f>IF(ISERROR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=TRUE," ",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)</f>
        <v xml:space="preserve"> </v>
      </c>
      <c r="R450" s="155" t="str">
        <f>IF(ISERROR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=TRUE," ",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)</f>
        <v xml:space="preserve"> </v>
      </c>
      <c r="S450" s="155" t="str">
        <f>IF(ISERROR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=TRUE," ",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)</f>
        <v xml:space="preserve"> </v>
      </c>
    </row>
    <row r="451" spans="1:19" ht="14.1" customHeight="1" x14ac:dyDescent="0.2">
      <c r="A451" s="180" t="s">
        <v>1195</v>
      </c>
      <c r="B451" s="154" t="e">
        <f>IF($U$16=1,(VLOOKUP(A451,$AC$44:$AH$80,2,FALSE)),IF((IF($X$1=1,'X1'!B410,(IF($X$1=2,'X2'!B410,(IF($X$1=3,'X3'!B410,(IF($X$1=4,'X4'!B410,(IF($X$1=5,'X5'!B410,'X6'!B410))))))))))="","",(IF($X$1=1,'X1'!B410,(IF($X$1=2,'X2'!B410,(IF($X$1=3,'X3'!B410,(IF($X$1=4,'X4'!B410,(IF($X$1=5,'X5'!B410,'X6'!B410))))))))))))</f>
        <v>#N/A</v>
      </c>
      <c r="C451" s="154" t="str">
        <f>IF(ISERROR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=TRUE," ",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)</f>
        <v xml:space="preserve"> </v>
      </c>
      <c r="D451" s="154" t="str">
        <f>IF(ISERROR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=TRUE," ",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)</f>
        <v xml:space="preserve"> </v>
      </c>
      <c r="E451" s="169" t="str">
        <f>IF(ISERROR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=TRUE," ",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)</f>
        <v xml:space="preserve"> </v>
      </c>
      <c r="F451" s="169" t="str">
        <f>IF(ISERROR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=TRUE," ",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)</f>
        <v xml:space="preserve"> </v>
      </c>
      <c r="G451" s="138" t="str">
        <f>IF(ISERROR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=TRUE," ",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)</f>
        <v xml:space="preserve"> </v>
      </c>
      <c r="H451" s="169" t="str">
        <f>IF(ISERROR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=TRUE," ",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)</f>
        <v xml:space="preserve"> </v>
      </c>
      <c r="I451" s="170" t="str">
        <f>IF(ISERROR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=TRUE," ",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)</f>
        <v xml:space="preserve"> </v>
      </c>
      <c r="J451" s="170" t="str">
        <f>IF(ISERROR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=TRUE," ",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)</f>
        <v xml:space="preserve"> </v>
      </c>
      <c r="K451" s="170" t="str">
        <f>IF(ISERROR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=TRUE," ",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)</f>
        <v xml:space="preserve"> </v>
      </c>
      <c r="L451" s="171" t="str">
        <f>IF(ISERROR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=TRUE," ",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)</f>
        <v xml:space="preserve"> </v>
      </c>
      <c r="M451" s="171" t="str">
        <f>IF(ISERROR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=TRUE," ",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)</f>
        <v xml:space="preserve"> </v>
      </c>
      <c r="N451" s="155" t="str">
        <f>IF(ISERROR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=TRUE," ",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)</f>
        <v xml:space="preserve"> </v>
      </c>
      <c r="O451" s="171" t="str">
        <f>IF(ISERROR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=TRUE," ",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)</f>
        <v xml:space="preserve"> </v>
      </c>
      <c r="P451" s="171" t="str">
        <f>IF(ISERROR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=TRUE," ",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)</f>
        <v xml:space="preserve"> </v>
      </c>
      <c r="Q451" s="155" t="str">
        <f>IF(ISERROR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=TRUE," ",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)</f>
        <v xml:space="preserve"> </v>
      </c>
      <c r="R451" s="155" t="str">
        <f>IF(ISERROR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=TRUE," ",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)</f>
        <v xml:space="preserve"> </v>
      </c>
      <c r="S451" s="155" t="str">
        <f>IF(ISERROR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=TRUE," ",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)</f>
        <v xml:space="preserve"> </v>
      </c>
    </row>
    <row r="452" spans="1:19" ht="14.1" customHeight="1" x14ac:dyDescent="0.2">
      <c r="A452" s="180" t="s">
        <v>1195</v>
      </c>
      <c r="B452" s="154" t="e">
        <f>IF($U$16=1,(VLOOKUP(A452,$AC$44:$AH$80,2,FALSE)),IF((IF($X$1=1,'X1'!B411,(IF($X$1=2,'X2'!B411,(IF($X$1=3,'X3'!B411,(IF($X$1=4,'X4'!B411,(IF($X$1=5,'X5'!B411,'X6'!B411))))))))))="","",(IF($X$1=1,'X1'!B411,(IF($X$1=2,'X2'!B411,(IF($X$1=3,'X3'!B411,(IF($X$1=4,'X4'!B411,(IF($X$1=5,'X5'!B411,'X6'!B411))))))))))))</f>
        <v>#N/A</v>
      </c>
      <c r="C452" s="154" t="str">
        <f>IF(ISERROR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=TRUE," ",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)</f>
        <v xml:space="preserve"> </v>
      </c>
      <c r="D452" s="154" t="str">
        <f>IF(ISERROR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=TRUE," ",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)</f>
        <v xml:space="preserve"> </v>
      </c>
      <c r="E452" s="169" t="str">
        <f>IF(ISERROR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=TRUE," ",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)</f>
        <v xml:space="preserve"> </v>
      </c>
      <c r="F452" s="169" t="str">
        <f>IF(ISERROR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=TRUE," ",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)</f>
        <v xml:space="preserve"> </v>
      </c>
      <c r="G452" s="138" t="str">
        <f>IF(ISERROR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=TRUE," ",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)</f>
        <v xml:space="preserve"> </v>
      </c>
      <c r="H452" s="169" t="str">
        <f>IF(ISERROR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=TRUE," ",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)</f>
        <v xml:space="preserve"> </v>
      </c>
      <c r="I452" s="170" t="str">
        <f>IF(ISERROR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=TRUE," ",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)</f>
        <v xml:space="preserve"> </v>
      </c>
      <c r="J452" s="170" t="str">
        <f>IF(ISERROR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=TRUE," ",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)</f>
        <v xml:space="preserve"> </v>
      </c>
      <c r="K452" s="170" t="str">
        <f>IF(ISERROR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=TRUE," ",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)</f>
        <v xml:space="preserve"> </v>
      </c>
      <c r="L452" s="171" t="str">
        <f>IF(ISERROR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=TRUE," ",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)</f>
        <v xml:space="preserve"> </v>
      </c>
      <c r="M452" s="171" t="str">
        <f>IF(ISERROR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=TRUE," ",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)</f>
        <v xml:space="preserve"> </v>
      </c>
      <c r="N452" s="155" t="str">
        <f>IF(ISERROR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=TRUE," ",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)</f>
        <v xml:space="preserve"> </v>
      </c>
      <c r="O452" s="171" t="str">
        <f>IF(ISERROR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=TRUE," ",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)</f>
        <v xml:space="preserve"> </v>
      </c>
      <c r="P452" s="171" t="str">
        <f>IF(ISERROR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=TRUE," ",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)</f>
        <v xml:space="preserve"> </v>
      </c>
      <c r="Q452" s="155" t="str">
        <f>IF(ISERROR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=TRUE," ",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)</f>
        <v xml:space="preserve"> </v>
      </c>
      <c r="R452" s="155" t="str">
        <f>IF(ISERROR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=TRUE," ",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)</f>
        <v xml:space="preserve"> </v>
      </c>
      <c r="S452" s="155" t="str">
        <f>IF(ISERROR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=TRUE," ",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)</f>
        <v xml:space="preserve"> </v>
      </c>
    </row>
    <row r="453" spans="1:19" ht="14.1" customHeight="1" x14ac:dyDescent="0.2">
      <c r="A453" s="180" t="s">
        <v>1195</v>
      </c>
      <c r="B453" s="154" t="e">
        <f>IF($U$16=1,(VLOOKUP(A453,$AC$44:$AH$80,2,FALSE)),IF((IF($X$1=1,'X1'!B412,(IF($X$1=2,'X2'!B412,(IF($X$1=3,'X3'!B412,(IF($X$1=4,'X4'!B412,(IF($X$1=5,'X5'!B412,'X6'!B412))))))))))="","",(IF($X$1=1,'X1'!B412,(IF($X$1=2,'X2'!B412,(IF($X$1=3,'X3'!B412,(IF($X$1=4,'X4'!B412,(IF($X$1=5,'X5'!B412,'X6'!B412))))))))))))</f>
        <v>#N/A</v>
      </c>
      <c r="C453" s="154" t="str">
        <f>IF(ISERROR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=TRUE," ",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)</f>
        <v xml:space="preserve"> </v>
      </c>
      <c r="D453" s="154" t="str">
        <f>IF(ISERROR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=TRUE," ",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)</f>
        <v xml:space="preserve"> </v>
      </c>
      <c r="E453" s="169" t="str">
        <f>IF(ISERROR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=TRUE," ",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)</f>
        <v xml:space="preserve"> </v>
      </c>
      <c r="F453" s="169" t="str">
        <f>IF(ISERROR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=TRUE," ",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)</f>
        <v xml:space="preserve"> </v>
      </c>
      <c r="G453" s="138" t="str">
        <f>IF(ISERROR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=TRUE," ",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)</f>
        <v xml:space="preserve"> </v>
      </c>
      <c r="H453" s="169" t="str">
        <f>IF(ISERROR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=TRUE," ",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)</f>
        <v xml:space="preserve"> </v>
      </c>
      <c r="I453" s="170" t="str">
        <f>IF(ISERROR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=TRUE," ",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)</f>
        <v xml:space="preserve"> </v>
      </c>
      <c r="J453" s="170" t="str">
        <f>IF(ISERROR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=TRUE," ",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)</f>
        <v xml:space="preserve"> </v>
      </c>
      <c r="K453" s="170" t="str">
        <f>IF(ISERROR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=TRUE," ",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)</f>
        <v xml:space="preserve"> </v>
      </c>
      <c r="L453" s="171" t="str">
        <f>IF(ISERROR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=TRUE," ",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)</f>
        <v xml:space="preserve"> </v>
      </c>
      <c r="M453" s="171" t="str">
        <f>IF(ISERROR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=TRUE," ",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)</f>
        <v xml:space="preserve"> </v>
      </c>
      <c r="N453" s="155" t="str">
        <f>IF(ISERROR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=TRUE," ",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)</f>
        <v xml:space="preserve"> </v>
      </c>
      <c r="O453" s="171" t="str">
        <f>IF(ISERROR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=TRUE," ",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)</f>
        <v xml:space="preserve"> </v>
      </c>
      <c r="P453" s="171" t="str">
        <f>IF(ISERROR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=TRUE," ",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)</f>
        <v xml:space="preserve"> </v>
      </c>
      <c r="Q453" s="155" t="str">
        <f>IF(ISERROR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=TRUE," ",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)</f>
        <v xml:space="preserve"> </v>
      </c>
      <c r="R453" s="155" t="str">
        <f>IF(ISERROR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=TRUE," ",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)</f>
        <v xml:space="preserve"> </v>
      </c>
      <c r="S453" s="155" t="str">
        <f>IF(ISERROR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=TRUE," ",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)</f>
        <v xml:space="preserve"> </v>
      </c>
    </row>
    <row r="454" spans="1:19" ht="14.1" customHeight="1" x14ac:dyDescent="0.2">
      <c r="A454" s="180" t="s">
        <v>1195</v>
      </c>
      <c r="B454" s="154" t="e">
        <f>IF($U$16=1,(VLOOKUP(A454,$AC$44:$AH$80,2,FALSE)),IF((IF($X$1=1,'X1'!B413,(IF($X$1=2,'X2'!B413,(IF($X$1=3,'X3'!B413,(IF($X$1=4,'X4'!B413,(IF($X$1=5,'X5'!B413,'X6'!B413))))))))))="","",(IF($X$1=1,'X1'!B413,(IF($X$1=2,'X2'!B413,(IF($X$1=3,'X3'!B413,(IF($X$1=4,'X4'!B413,(IF($X$1=5,'X5'!B413,'X6'!B413))))))))))))</f>
        <v>#N/A</v>
      </c>
      <c r="C454" s="154" t="str">
        <f>IF(ISERROR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=TRUE," ",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)</f>
        <v xml:space="preserve"> </v>
      </c>
      <c r="D454" s="154" t="str">
        <f>IF(ISERROR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=TRUE," ",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)</f>
        <v xml:space="preserve"> </v>
      </c>
      <c r="E454" s="169" t="str">
        <f>IF(ISERROR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=TRUE," ",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)</f>
        <v xml:space="preserve"> </v>
      </c>
      <c r="F454" s="169" t="str">
        <f>IF(ISERROR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=TRUE," ",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)</f>
        <v xml:space="preserve"> </v>
      </c>
      <c r="G454" s="138" t="str">
        <f>IF(ISERROR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=TRUE," ",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)</f>
        <v xml:space="preserve"> </v>
      </c>
      <c r="H454" s="169" t="str">
        <f>IF(ISERROR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=TRUE," ",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)</f>
        <v xml:space="preserve"> </v>
      </c>
      <c r="I454" s="170" t="str">
        <f>IF(ISERROR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=TRUE," ",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)</f>
        <v xml:space="preserve"> </v>
      </c>
      <c r="J454" s="170" t="str">
        <f>IF(ISERROR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=TRUE," ",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)</f>
        <v xml:space="preserve"> </v>
      </c>
      <c r="K454" s="170" t="str">
        <f>IF(ISERROR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=TRUE," ",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)</f>
        <v xml:space="preserve"> </v>
      </c>
      <c r="L454" s="171" t="str">
        <f>IF(ISERROR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=TRUE," ",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)</f>
        <v xml:space="preserve"> </v>
      </c>
      <c r="M454" s="171" t="str">
        <f>IF(ISERROR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=TRUE," ",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)</f>
        <v xml:space="preserve"> </v>
      </c>
      <c r="N454" s="155" t="str">
        <f>IF(ISERROR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=TRUE," ",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)</f>
        <v xml:space="preserve"> </v>
      </c>
      <c r="O454" s="171" t="str">
        <f>IF(ISERROR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=TRUE," ",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)</f>
        <v xml:space="preserve"> </v>
      </c>
      <c r="P454" s="171" t="str">
        <f>IF(ISERROR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=TRUE," ",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)</f>
        <v xml:space="preserve"> </v>
      </c>
      <c r="Q454" s="155" t="str">
        <f>IF(ISERROR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=TRUE," ",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)</f>
        <v xml:space="preserve"> </v>
      </c>
      <c r="R454" s="155" t="str">
        <f>IF(ISERROR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=TRUE," ",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)</f>
        <v xml:space="preserve"> </v>
      </c>
      <c r="S454" s="155" t="str">
        <f>IF(ISERROR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=TRUE," ",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)</f>
        <v xml:space="preserve"> </v>
      </c>
    </row>
    <row r="455" spans="1:19" ht="14.1" customHeight="1" x14ac:dyDescent="0.2">
      <c r="A455" s="180" t="s">
        <v>1195</v>
      </c>
      <c r="B455" s="154" t="e">
        <f>IF($U$16=1,(VLOOKUP(A455,$AC$44:$AH$80,2,FALSE)),IF((IF($X$1=1,'X1'!B414,(IF($X$1=2,'X2'!B414,(IF($X$1=3,'X3'!B414,(IF($X$1=4,'X4'!B414,(IF($X$1=5,'X5'!B414,'X6'!B414))))))))))="","",(IF($X$1=1,'X1'!B414,(IF($X$1=2,'X2'!B414,(IF($X$1=3,'X3'!B414,(IF($X$1=4,'X4'!B414,(IF($X$1=5,'X5'!B414,'X6'!B414))))))))))))</f>
        <v>#N/A</v>
      </c>
      <c r="C455" s="154" t="str">
        <f>IF(ISERROR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=TRUE," ",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)</f>
        <v xml:space="preserve"> </v>
      </c>
      <c r="D455" s="154" t="str">
        <f>IF(ISERROR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=TRUE," ",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)</f>
        <v xml:space="preserve"> </v>
      </c>
      <c r="E455" s="169" t="str">
        <f>IF(ISERROR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=TRUE," ",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)</f>
        <v xml:space="preserve"> </v>
      </c>
      <c r="F455" s="169" t="str">
        <f>IF(ISERROR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=TRUE," ",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)</f>
        <v xml:space="preserve"> </v>
      </c>
      <c r="G455" s="138" t="str">
        <f>IF(ISERROR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=TRUE," ",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)</f>
        <v xml:space="preserve"> </v>
      </c>
      <c r="H455" s="169" t="str">
        <f>IF(ISERROR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=TRUE," ",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)</f>
        <v xml:space="preserve"> </v>
      </c>
      <c r="I455" s="170" t="str">
        <f>IF(ISERROR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=TRUE," ",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)</f>
        <v xml:space="preserve"> </v>
      </c>
      <c r="J455" s="170" t="str">
        <f>IF(ISERROR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=TRUE," ",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)</f>
        <v xml:space="preserve"> </v>
      </c>
      <c r="K455" s="170" t="str">
        <f>IF(ISERROR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=TRUE," ",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)</f>
        <v xml:space="preserve"> </v>
      </c>
      <c r="L455" s="171" t="str">
        <f>IF(ISERROR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=TRUE," ",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)</f>
        <v xml:space="preserve"> </v>
      </c>
      <c r="M455" s="171" t="str">
        <f>IF(ISERROR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=TRUE," ",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)</f>
        <v xml:space="preserve"> </v>
      </c>
      <c r="N455" s="155" t="str">
        <f>IF(ISERROR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=TRUE," ",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)</f>
        <v xml:space="preserve"> </v>
      </c>
      <c r="O455" s="171" t="str">
        <f>IF(ISERROR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=TRUE," ",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)</f>
        <v xml:space="preserve"> </v>
      </c>
      <c r="P455" s="171" t="str">
        <f>IF(ISERROR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=TRUE," ",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)</f>
        <v xml:space="preserve"> </v>
      </c>
      <c r="Q455" s="155" t="str">
        <f>IF(ISERROR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=TRUE," ",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)</f>
        <v xml:space="preserve"> </v>
      </c>
      <c r="R455" s="155" t="str">
        <f>IF(ISERROR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=TRUE," ",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)</f>
        <v xml:space="preserve"> </v>
      </c>
      <c r="S455" s="155" t="str">
        <f>IF(ISERROR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=TRUE," ",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)</f>
        <v xml:space="preserve"> </v>
      </c>
    </row>
    <row r="456" spans="1:19" ht="14.1" customHeight="1" x14ac:dyDescent="0.2">
      <c r="A456" s="180" t="s">
        <v>1195</v>
      </c>
      <c r="B456" s="154" t="e">
        <f>IF($U$16=1,(VLOOKUP(A456,$AC$44:$AH$80,2,FALSE)),IF((IF($X$1=1,'X1'!B415,(IF($X$1=2,'X2'!B415,(IF($X$1=3,'X3'!B415,(IF($X$1=4,'X4'!B415,(IF($X$1=5,'X5'!B415,'X6'!B415))))))))))="","",(IF($X$1=1,'X1'!B415,(IF($X$1=2,'X2'!B415,(IF($X$1=3,'X3'!B415,(IF($X$1=4,'X4'!B415,(IF($X$1=5,'X5'!B415,'X6'!B415))))))))))))</f>
        <v>#N/A</v>
      </c>
      <c r="C456" s="154" t="str">
        <f>IF(ISERROR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=TRUE," ",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)</f>
        <v xml:space="preserve"> </v>
      </c>
      <c r="D456" s="154" t="str">
        <f>IF(ISERROR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=TRUE," ",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)</f>
        <v xml:space="preserve"> </v>
      </c>
      <c r="E456" s="169" t="str">
        <f>IF(ISERROR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=TRUE," ",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)</f>
        <v xml:space="preserve"> </v>
      </c>
      <c r="F456" s="169" t="str">
        <f>IF(ISERROR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=TRUE," ",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)</f>
        <v xml:space="preserve"> </v>
      </c>
      <c r="G456" s="138" t="str">
        <f>IF(ISERROR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=TRUE," ",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)</f>
        <v xml:space="preserve"> </v>
      </c>
      <c r="H456" s="169" t="str">
        <f>IF(ISERROR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=TRUE," ",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)</f>
        <v xml:space="preserve"> </v>
      </c>
      <c r="I456" s="170" t="str">
        <f>IF(ISERROR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=TRUE," ",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)</f>
        <v xml:space="preserve"> </v>
      </c>
      <c r="J456" s="170" t="str">
        <f>IF(ISERROR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=TRUE," ",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)</f>
        <v xml:space="preserve"> </v>
      </c>
      <c r="K456" s="170" t="str">
        <f>IF(ISERROR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=TRUE," ",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)</f>
        <v xml:space="preserve"> </v>
      </c>
      <c r="L456" s="171" t="str">
        <f>IF(ISERROR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=TRUE," ",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)</f>
        <v xml:space="preserve"> </v>
      </c>
      <c r="M456" s="171" t="str">
        <f>IF(ISERROR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=TRUE," ",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)</f>
        <v xml:space="preserve"> </v>
      </c>
      <c r="N456" s="155" t="str">
        <f>IF(ISERROR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=TRUE," ",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)</f>
        <v xml:space="preserve"> </v>
      </c>
      <c r="O456" s="171" t="str">
        <f>IF(ISERROR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=TRUE," ",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)</f>
        <v xml:space="preserve"> </v>
      </c>
      <c r="P456" s="171" t="str">
        <f>IF(ISERROR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=TRUE," ",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)</f>
        <v xml:space="preserve"> </v>
      </c>
      <c r="Q456" s="155" t="str">
        <f>IF(ISERROR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=TRUE," ",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)</f>
        <v xml:space="preserve"> </v>
      </c>
      <c r="R456" s="155" t="str">
        <f>IF(ISERROR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=TRUE," ",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)</f>
        <v xml:space="preserve"> </v>
      </c>
      <c r="S456" s="155" t="str">
        <f>IF(ISERROR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=TRUE," ",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)</f>
        <v xml:space="preserve"> </v>
      </c>
    </row>
    <row r="457" spans="1:19" ht="14.1" customHeight="1" x14ac:dyDescent="0.2">
      <c r="A457" s="180" t="s">
        <v>1195</v>
      </c>
      <c r="B457" s="154" t="e">
        <f>IF($U$16=1,(VLOOKUP(A457,$AC$44:$AH$80,2,FALSE)),IF((IF($X$1=1,'X1'!B416,(IF($X$1=2,'X2'!B416,(IF($X$1=3,'X3'!B416,(IF($X$1=4,'X4'!B416,(IF($X$1=5,'X5'!B416,'X6'!B416))))))))))="","",(IF($X$1=1,'X1'!B416,(IF($X$1=2,'X2'!B416,(IF($X$1=3,'X3'!B416,(IF($X$1=4,'X4'!B416,(IF($X$1=5,'X5'!B416,'X6'!B416))))))))))))</f>
        <v>#N/A</v>
      </c>
      <c r="C457" s="154" t="str">
        <f>IF(ISERROR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=TRUE," ",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)</f>
        <v xml:space="preserve"> </v>
      </c>
      <c r="D457" s="154" t="str">
        <f>IF(ISERROR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=TRUE," ",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)</f>
        <v xml:space="preserve"> </v>
      </c>
      <c r="E457" s="169" t="str">
        <f>IF(ISERROR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=TRUE," ",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)</f>
        <v xml:space="preserve"> </v>
      </c>
      <c r="F457" s="169" t="str">
        <f>IF(ISERROR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=TRUE," ",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)</f>
        <v xml:space="preserve"> </v>
      </c>
      <c r="G457" s="138" t="str">
        <f>IF(ISERROR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=TRUE," ",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)</f>
        <v xml:space="preserve"> </v>
      </c>
      <c r="H457" s="169" t="str">
        <f>IF(ISERROR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=TRUE," ",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)</f>
        <v xml:space="preserve"> </v>
      </c>
      <c r="I457" s="170" t="str">
        <f>IF(ISERROR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=TRUE," ",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)</f>
        <v xml:space="preserve"> </v>
      </c>
      <c r="J457" s="170" t="str">
        <f>IF(ISERROR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=TRUE," ",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)</f>
        <v xml:space="preserve"> </v>
      </c>
      <c r="K457" s="170" t="str">
        <f>IF(ISERROR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=TRUE," ",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)</f>
        <v xml:space="preserve"> </v>
      </c>
      <c r="L457" s="171" t="str">
        <f>IF(ISERROR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=TRUE," ",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)</f>
        <v xml:space="preserve"> </v>
      </c>
      <c r="M457" s="171" t="str">
        <f>IF(ISERROR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=TRUE," ",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)</f>
        <v xml:space="preserve"> </v>
      </c>
      <c r="N457" s="155" t="str">
        <f>IF(ISERROR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=TRUE," ",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)</f>
        <v xml:space="preserve"> </v>
      </c>
      <c r="O457" s="171" t="str">
        <f>IF(ISERROR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=TRUE," ",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)</f>
        <v xml:space="preserve"> </v>
      </c>
      <c r="P457" s="171" t="str">
        <f>IF(ISERROR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=TRUE," ",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)</f>
        <v xml:space="preserve"> </v>
      </c>
      <c r="Q457" s="155" t="str">
        <f>IF(ISERROR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=TRUE," ",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)</f>
        <v xml:space="preserve"> </v>
      </c>
      <c r="R457" s="155" t="str">
        <f>IF(ISERROR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=TRUE," ",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)</f>
        <v xml:space="preserve"> </v>
      </c>
      <c r="S457" s="155" t="str">
        <f>IF(ISERROR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=TRUE," ",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)</f>
        <v xml:space="preserve"> </v>
      </c>
    </row>
    <row r="458" spans="1:19" ht="14.1" customHeight="1" x14ac:dyDescent="0.2">
      <c r="A458" s="180" t="s">
        <v>1195</v>
      </c>
      <c r="B458" s="154" t="e">
        <f>IF($U$16=1,(VLOOKUP(A458,$AC$44:$AH$80,2,FALSE)),IF((IF($X$1=1,'X1'!B417,(IF($X$1=2,'X2'!B417,(IF($X$1=3,'X3'!B417,(IF($X$1=4,'X4'!B417,(IF($X$1=5,'X5'!B417,'X6'!B417))))))))))="","",(IF($X$1=1,'X1'!B417,(IF($X$1=2,'X2'!B417,(IF($X$1=3,'X3'!B417,(IF($X$1=4,'X4'!B417,(IF($X$1=5,'X5'!B417,'X6'!B417))))))))))))</f>
        <v>#N/A</v>
      </c>
      <c r="C458" s="154" t="str">
        <f>IF(ISERROR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=TRUE," ",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)</f>
        <v xml:space="preserve"> </v>
      </c>
      <c r="D458" s="154" t="str">
        <f>IF(ISERROR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=TRUE," ",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)</f>
        <v xml:space="preserve"> </v>
      </c>
      <c r="E458" s="169" t="str">
        <f>IF(ISERROR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=TRUE," ",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)</f>
        <v xml:space="preserve"> </v>
      </c>
      <c r="F458" s="169" t="str">
        <f>IF(ISERROR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=TRUE," ",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)</f>
        <v xml:space="preserve"> </v>
      </c>
      <c r="G458" s="138" t="str">
        <f>IF(ISERROR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=TRUE," ",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)</f>
        <v xml:space="preserve"> </v>
      </c>
      <c r="H458" s="169" t="str">
        <f>IF(ISERROR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=TRUE," ",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)</f>
        <v xml:space="preserve"> </v>
      </c>
      <c r="I458" s="170" t="str">
        <f>IF(ISERROR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=TRUE," ",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)</f>
        <v xml:space="preserve"> </v>
      </c>
      <c r="J458" s="170" t="str">
        <f>IF(ISERROR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=TRUE," ",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)</f>
        <v xml:space="preserve"> </v>
      </c>
      <c r="K458" s="170" t="str">
        <f>IF(ISERROR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=TRUE," ",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)</f>
        <v xml:space="preserve"> </v>
      </c>
      <c r="L458" s="171" t="str">
        <f>IF(ISERROR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=TRUE," ",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)</f>
        <v xml:space="preserve"> </v>
      </c>
      <c r="M458" s="171" t="str">
        <f>IF(ISERROR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=TRUE," ",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)</f>
        <v xml:space="preserve"> </v>
      </c>
      <c r="N458" s="155" t="str">
        <f>IF(ISERROR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=TRUE," ",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)</f>
        <v xml:space="preserve"> </v>
      </c>
      <c r="O458" s="171" t="str">
        <f>IF(ISERROR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=TRUE," ",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)</f>
        <v xml:space="preserve"> </v>
      </c>
      <c r="P458" s="171" t="str">
        <f>IF(ISERROR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=TRUE," ",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)</f>
        <v xml:space="preserve"> </v>
      </c>
      <c r="Q458" s="155" t="str">
        <f>IF(ISERROR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=TRUE," ",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)</f>
        <v xml:space="preserve"> </v>
      </c>
      <c r="R458" s="155" t="str">
        <f>IF(ISERROR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=TRUE," ",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)</f>
        <v xml:space="preserve"> </v>
      </c>
      <c r="S458" s="155" t="str">
        <f>IF(ISERROR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=TRUE," ",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)</f>
        <v xml:space="preserve"> </v>
      </c>
    </row>
    <row r="459" spans="1:19" ht="14.1" customHeight="1" x14ac:dyDescent="0.2">
      <c r="A459" s="180" t="s">
        <v>1195</v>
      </c>
      <c r="B459" s="154" t="e">
        <f>IF($U$16=1,(VLOOKUP(A459,$AC$44:$AH$80,2,FALSE)),IF((IF($X$1=1,'X1'!B418,(IF($X$1=2,'X2'!B418,(IF($X$1=3,'X3'!B418,(IF($X$1=4,'X4'!B418,(IF($X$1=5,'X5'!B418,'X6'!B418))))))))))="","",(IF($X$1=1,'X1'!B418,(IF($X$1=2,'X2'!B418,(IF($X$1=3,'X3'!B418,(IF($X$1=4,'X4'!B418,(IF($X$1=5,'X5'!B418,'X6'!B418))))))))))))</f>
        <v>#N/A</v>
      </c>
      <c r="C459" s="154" t="str">
        <f>IF(ISERROR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=TRUE," ",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)</f>
        <v xml:space="preserve"> </v>
      </c>
      <c r="D459" s="154" t="str">
        <f>IF(ISERROR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=TRUE," ",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)</f>
        <v xml:space="preserve"> </v>
      </c>
      <c r="E459" s="169" t="str">
        <f>IF(ISERROR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=TRUE," ",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)</f>
        <v xml:space="preserve"> </v>
      </c>
      <c r="F459" s="169" t="str">
        <f>IF(ISERROR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=TRUE," ",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)</f>
        <v xml:space="preserve"> </v>
      </c>
      <c r="G459" s="138" t="str">
        <f>IF(ISERROR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=TRUE," ",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)</f>
        <v xml:space="preserve"> </v>
      </c>
      <c r="H459" s="169" t="str">
        <f>IF(ISERROR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=TRUE," ",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)</f>
        <v xml:space="preserve"> </v>
      </c>
      <c r="I459" s="170" t="str">
        <f>IF(ISERROR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=TRUE," ",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)</f>
        <v xml:space="preserve"> </v>
      </c>
      <c r="J459" s="170" t="str">
        <f>IF(ISERROR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=TRUE," ",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)</f>
        <v xml:space="preserve"> </v>
      </c>
      <c r="K459" s="170" t="str">
        <f>IF(ISERROR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=TRUE," ",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)</f>
        <v xml:space="preserve"> </v>
      </c>
      <c r="L459" s="171" t="str">
        <f>IF(ISERROR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=TRUE," ",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)</f>
        <v xml:space="preserve"> </v>
      </c>
      <c r="M459" s="171" t="str">
        <f>IF(ISERROR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=TRUE," ",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)</f>
        <v xml:space="preserve"> </v>
      </c>
      <c r="N459" s="155" t="str">
        <f>IF(ISERROR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=TRUE," ",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)</f>
        <v xml:space="preserve"> </v>
      </c>
      <c r="O459" s="171" t="str">
        <f>IF(ISERROR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=TRUE," ",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)</f>
        <v xml:space="preserve"> </v>
      </c>
      <c r="P459" s="171" t="str">
        <f>IF(ISERROR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=TRUE," ",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)</f>
        <v xml:space="preserve"> </v>
      </c>
      <c r="Q459" s="155" t="str">
        <f>IF(ISERROR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=TRUE," ",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)</f>
        <v xml:space="preserve"> </v>
      </c>
      <c r="R459" s="155" t="str">
        <f>IF(ISERROR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=TRUE," ",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)</f>
        <v xml:space="preserve"> </v>
      </c>
      <c r="S459" s="155" t="str">
        <f>IF(ISERROR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=TRUE," ",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)</f>
        <v xml:space="preserve"> </v>
      </c>
    </row>
    <row r="460" spans="1:19" ht="14.1" customHeight="1" x14ac:dyDescent="0.2">
      <c r="A460" s="180" t="s">
        <v>1195</v>
      </c>
      <c r="B460" s="154" t="e">
        <f>IF($U$16=1,(VLOOKUP(A460,$AC$44:$AH$80,2,FALSE)),IF((IF($X$1=1,'X1'!B419,(IF($X$1=2,'X2'!B419,(IF($X$1=3,'X3'!B419,(IF($X$1=4,'X4'!B419,(IF($X$1=5,'X5'!B419,'X6'!B419))))))))))="","",(IF($X$1=1,'X1'!B419,(IF($X$1=2,'X2'!B419,(IF($X$1=3,'X3'!B419,(IF($X$1=4,'X4'!B419,(IF($X$1=5,'X5'!B419,'X6'!B419))))))))))))</f>
        <v>#N/A</v>
      </c>
      <c r="C460" s="154" t="str">
        <f>IF(ISERROR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=TRUE," ",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)</f>
        <v xml:space="preserve"> </v>
      </c>
      <c r="D460" s="154" t="str">
        <f>IF(ISERROR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=TRUE," ",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)</f>
        <v xml:space="preserve"> </v>
      </c>
      <c r="E460" s="169" t="str">
        <f>IF(ISERROR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=TRUE," ",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)</f>
        <v xml:space="preserve"> </v>
      </c>
      <c r="F460" s="169" t="str">
        <f>IF(ISERROR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=TRUE," ",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)</f>
        <v xml:space="preserve"> </v>
      </c>
      <c r="G460" s="138" t="str">
        <f>IF(ISERROR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=TRUE," ",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)</f>
        <v xml:space="preserve"> </v>
      </c>
      <c r="H460" s="169" t="str">
        <f>IF(ISERROR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=TRUE," ",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)</f>
        <v xml:space="preserve"> </v>
      </c>
      <c r="I460" s="170" t="str">
        <f>IF(ISERROR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=TRUE," ",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)</f>
        <v xml:space="preserve"> </v>
      </c>
      <c r="J460" s="170" t="str">
        <f>IF(ISERROR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=TRUE," ",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)</f>
        <v xml:space="preserve"> </v>
      </c>
      <c r="K460" s="170" t="str">
        <f>IF(ISERROR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=TRUE," ",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)</f>
        <v xml:space="preserve"> </v>
      </c>
      <c r="L460" s="171" t="str">
        <f>IF(ISERROR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=TRUE," ",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)</f>
        <v xml:space="preserve"> </v>
      </c>
      <c r="M460" s="171" t="str">
        <f>IF(ISERROR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=TRUE," ",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)</f>
        <v xml:space="preserve"> </v>
      </c>
      <c r="N460" s="155" t="str">
        <f>IF(ISERROR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=TRUE," ",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)</f>
        <v xml:space="preserve"> </v>
      </c>
      <c r="O460" s="171" t="str">
        <f>IF(ISERROR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=TRUE," ",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)</f>
        <v xml:space="preserve"> </v>
      </c>
      <c r="P460" s="171" t="str">
        <f>IF(ISERROR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=TRUE," ",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)</f>
        <v xml:space="preserve"> </v>
      </c>
      <c r="Q460" s="155" t="str">
        <f>IF(ISERROR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=TRUE," ",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)</f>
        <v xml:space="preserve"> </v>
      </c>
      <c r="R460" s="155" t="str">
        <f>IF(ISERROR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=TRUE," ",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)</f>
        <v xml:space="preserve"> </v>
      </c>
      <c r="S460" s="155" t="str">
        <f>IF(ISERROR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=TRUE," ",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)</f>
        <v xml:space="preserve"> </v>
      </c>
    </row>
    <row r="461" spans="1:19" ht="14.1" customHeight="1" x14ac:dyDescent="0.2">
      <c r="A461" s="180" t="s">
        <v>1195</v>
      </c>
      <c r="B461" s="154" t="e">
        <f>IF($U$16=1,(VLOOKUP(A461,$AC$44:$AH$80,2,FALSE)),IF((IF($X$1=1,'X1'!B420,(IF($X$1=2,'X2'!B420,(IF($X$1=3,'X3'!B420,(IF($X$1=4,'X4'!B420,(IF($X$1=5,'X5'!B420,'X6'!B420))))))))))="","",(IF($X$1=1,'X1'!B420,(IF($X$1=2,'X2'!B420,(IF($X$1=3,'X3'!B420,(IF($X$1=4,'X4'!B420,(IF($X$1=5,'X5'!B420,'X6'!B420))))))))))))</f>
        <v>#N/A</v>
      </c>
      <c r="C461" s="154" t="str">
        <f>IF(ISERROR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=TRUE," ",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)</f>
        <v xml:space="preserve"> </v>
      </c>
      <c r="D461" s="154" t="str">
        <f>IF(ISERROR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=TRUE," ",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)</f>
        <v xml:space="preserve"> </v>
      </c>
      <c r="E461" s="169" t="str">
        <f>IF(ISERROR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=TRUE," ",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)</f>
        <v xml:space="preserve"> </v>
      </c>
      <c r="F461" s="169" t="str">
        <f>IF(ISERROR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=TRUE," ",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)</f>
        <v xml:space="preserve"> </v>
      </c>
      <c r="G461" s="138" t="str">
        <f>IF(ISERROR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=TRUE," ",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)</f>
        <v xml:space="preserve"> </v>
      </c>
      <c r="H461" s="169" t="str">
        <f>IF(ISERROR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=TRUE," ",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)</f>
        <v xml:space="preserve"> </v>
      </c>
      <c r="I461" s="170" t="str">
        <f>IF(ISERROR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=TRUE," ",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)</f>
        <v xml:space="preserve"> </v>
      </c>
      <c r="J461" s="170" t="str">
        <f>IF(ISERROR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=TRUE," ",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)</f>
        <v xml:space="preserve"> </v>
      </c>
      <c r="K461" s="170" t="str">
        <f>IF(ISERROR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=TRUE," ",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)</f>
        <v xml:space="preserve"> </v>
      </c>
      <c r="L461" s="171" t="str">
        <f>IF(ISERROR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=TRUE," ",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)</f>
        <v xml:space="preserve"> </v>
      </c>
      <c r="M461" s="171" t="str">
        <f>IF(ISERROR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=TRUE," ",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)</f>
        <v xml:space="preserve"> </v>
      </c>
      <c r="N461" s="155" t="str">
        <f>IF(ISERROR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=TRUE," ",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)</f>
        <v xml:space="preserve"> </v>
      </c>
      <c r="O461" s="171" t="str">
        <f>IF(ISERROR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=TRUE," ",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)</f>
        <v xml:space="preserve"> </v>
      </c>
      <c r="P461" s="171" t="str">
        <f>IF(ISERROR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=TRUE," ",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)</f>
        <v xml:space="preserve"> </v>
      </c>
      <c r="Q461" s="155" t="str">
        <f>IF(ISERROR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=TRUE," ",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)</f>
        <v xml:space="preserve"> </v>
      </c>
      <c r="R461" s="155" t="str">
        <f>IF(ISERROR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=TRUE," ",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)</f>
        <v xml:space="preserve"> </v>
      </c>
      <c r="S461" s="155" t="str">
        <f>IF(ISERROR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=TRUE," ",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)</f>
        <v xml:space="preserve"> </v>
      </c>
    </row>
    <row r="462" spans="1:19" ht="14.1" customHeight="1" x14ac:dyDescent="0.2">
      <c r="A462" s="180" t="s">
        <v>1195</v>
      </c>
      <c r="B462" s="154" t="e">
        <f>IF($U$16=1,(VLOOKUP(A462,$AC$44:$AH$80,2,FALSE)),IF((IF($X$1=1,'X1'!B421,(IF($X$1=2,'X2'!B421,(IF($X$1=3,'X3'!B421,(IF($X$1=4,'X4'!B421,(IF($X$1=5,'X5'!B421,'X6'!B421))))))))))="","",(IF($X$1=1,'X1'!B421,(IF($X$1=2,'X2'!B421,(IF($X$1=3,'X3'!B421,(IF($X$1=4,'X4'!B421,(IF($X$1=5,'X5'!B421,'X6'!B421))))))))))))</f>
        <v>#N/A</v>
      </c>
      <c r="C462" s="154" t="str">
        <f>IF(ISERROR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=TRUE," ",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)</f>
        <v xml:space="preserve"> </v>
      </c>
      <c r="D462" s="154" t="str">
        <f>IF(ISERROR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=TRUE," ",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)</f>
        <v xml:space="preserve"> </v>
      </c>
      <c r="E462" s="169" t="str">
        <f>IF(ISERROR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=TRUE," ",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)</f>
        <v xml:space="preserve"> </v>
      </c>
      <c r="F462" s="169" t="str">
        <f>IF(ISERROR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=TRUE," ",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)</f>
        <v xml:space="preserve"> </v>
      </c>
      <c r="G462" s="138" t="str">
        <f>IF(ISERROR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=TRUE," ",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)</f>
        <v xml:space="preserve"> </v>
      </c>
      <c r="H462" s="169" t="str">
        <f>IF(ISERROR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=TRUE," ",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)</f>
        <v xml:space="preserve"> </v>
      </c>
      <c r="I462" s="170" t="str">
        <f>IF(ISERROR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=TRUE," ",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)</f>
        <v xml:space="preserve"> </v>
      </c>
      <c r="J462" s="170" t="str">
        <f>IF(ISERROR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=TRUE," ",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)</f>
        <v xml:space="preserve"> </v>
      </c>
      <c r="K462" s="170" t="str">
        <f>IF(ISERROR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=TRUE," ",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)</f>
        <v xml:space="preserve"> </v>
      </c>
      <c r="L462" s="171" t="str">
        <f>IF(ISERROR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=TRUE," ",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)</f>
        <v xml:space="preserve"> </v>
      </c>
      <c r="M462" s="171" t="str">
        <f>IF(ISERROR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=TRUE," ",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)</f>
        <v xml:space="preserve"> </v>
      </c>
      <c r="N462" s="155" t="str">
        <f>IF(ISERROR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=TRUE," ",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)</f>
        <v xml:space="preserve"> </v>
      </c>
      <c r="O462" s="171" t="str">
        <f>IF(ISERROR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=TRUE," ",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)</f>
        <v xml:space="preserve"> </v>
      </c>
      <c r="P462" s="171" t="str">
        <f>IF(ISERROR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=TRUE," ",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)</f>
        <v xml:space="preserve"> </v>
      </c>
      <c r="Q462" s="155" t="str">
        <f>IF(ISERROR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=TRUE," ",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)</f>
        <v xml:space="preserve"> </v>
      </c>
      <c r="R462" s="155" t="str">
        <f>IF(ISERROR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=TRUE," ",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)</f>
        <v xml:space="preserve"> </v>
      </c>
      <c r="S462" s="155" t="str">
        <f>IF(ISERROR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=TRUE," ",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)</f>
        <v xml:space="preserve"> </v>
      </c>
    </row>
    <row r="463" spans="1:19" ht="14.1" customHeight="1" x14ac:dyDescent="0.2">
      <c r="A463" s="180" t="s">
        <v>1195</v>
      </c>
      <c r="B463" s="154" t="e">
        <f>IF($U$16=1,(VLOOKUP(A463,$AC$44:$AH$80,2,FALSE)),IF((IF($X$1=1,'X1'!B422,(IF($X$1=2,'X2'!B422,(IF($X$1=3,'X3'!B422,(IF($X$1=4,'X4'!B422,(IF($X$1=5,'X5'!B422,'X6'!B422))))))))))="","",(IF($X$1=1,'X1'!B422,(IF($X$1=2,'X2'!B422,(IF($X$1=3,'X3'!B422,(IF($X$1=4,'X4'!B422,(IF($X$1=5,'X5'!B422,'X6'!B422))))))))))))</f>
        <v>#N/A</v>
      </c>
      <c r="C463" s="154" t="str">
        <f>IF(ISERROR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=TRUE," ",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)</f>
        <v xml:space="preserve"> </v>
      </c>
      <c r="D463" s="154" t="str">
        <f>IF(ISERROR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=TRUE," ",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)</f>
        <v xml:space="preserve"> </v>
      </c>
      <c r="E463" s="169" t="str">
        <f>IF(ISERROR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=TRUE," ",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)</f>
        <v xml:space="preserve"> </v>
      </c>
      <c r="F463" s="169" t="str">
        <f>IF(ISERROR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=TRUE," ",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)</f>
        <v xml:space="preserve"> </v>
      </c>
      <c r="G463" s="138" t="str">
        <f>IF(ISERROR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=TRUE," ",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)</f>
        <v xml:space="preserve"> </v>
      </c>
      <c r="H463" s="169" t="str">
        <f>IF(ISERROR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=TRUE," ",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)</f>
        <v xml:space="preserve"> </v>
      </c>
      <c r="I463" s="170" t="str">
        <f>IF(ISERROR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=TRUE," ",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)</f>
        <v xml:space="preserve"> </v>
      </c>
      <c r="J463" s="170" t="str">
        <f>IF(ISERROR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=TRUE," ",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)</f>
        <v xml:space="preserve"> </v>
      </c>
      <c r="K463" s="170" t="str">
        <f>IF(ISERROR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=TRUE," ",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)</f>
        <v xml:space="preserve"> </v>
      </c>
      <c r="L463" s="171" t="str">
        <f>IF(ISERROR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=TRUE," ",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)</f>
        <v xml:space="preserve"> </v>
      </c>
      <c r="M463" s="171" t="str">
        <f>IF(ISERROR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=TRUE," ",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)</f>
        <v xml:space="preserve"> </v>
      </c>
      <c r="N463" s="155" t="str">
        <f>IF(ISERROR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=TRUE," ",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)</f>
        <v xml:space="preserve"> </v>
      </c>
      <c r="O463" s="171" t="str">
        <f>IF(ISERROR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=TRUE," ",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)</f>
        <v xml:space="preserve"> </v>
      </c>
      <c r="P463" s="171" t="str">
        <f>IF(ISERROR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=TRUE," ",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)</f>
        <v xml:space="preserve"> </v>
      </c>
      <c r="Q463" s="155" t="str">
        <f>IF(ISERROR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=TRUE," ",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)</f>
        <v xml:space="preserve"> </v>
      </c>
      <c r="R463" s="155" t="str">
        <f>IF(ISERROR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=TRUE," ",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)</f>
        <v xml:space="preserve"> </v>
      </c>
      <c r="S463" s="155" t="str">
        <f>IF(ISERROR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=TRUE," ",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)</f>
        <v xml:space="preserve"> </v>
      </c>
    </row>
    <row r="464" spans="1:19" ht="14.1" customHeight="1" x14ac:dyDescent="0.2">
      <c r="A464" s="180" t="s">
        <v>1195</v>
      </c>
      <c r="B464" s="154" t="e">
        <f>IF($U$16=1,(VLOOKUP(A464,$AC$44:$AH$80,2,FALSE)),IF((IF($X$1=1,'X1'!B423,(IF($X$1=2,'X2'!B423,(IF($X$1=3,'X3'!B423,(IF($X$1=4,'X4'!B423,(IF($X$1=5,'X5'!B423,'X6'!B423))))))))))="","",(IF($X$1=1,'X1'!B423,(IF($X$1=2,'X2'!B423,(IF($X$1=3,'X3'!B423,(IF($X$1=4,'X4'!B423,(IF($X$1=5,'X5'!B423,'X6'!B423))))))))))))</f>
        <v>#N/A</v>
      </c>
      <c r="C464" s="154" t="str">
        <f>IF(ISERROR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=TRUE," ",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)</f>
        <v xml:space="preserve"> </v>
      </c>
      <c r="D464" s="154" t="str">
        <f>IF(ISERROR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=TRUE," ",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)</f>
        <v xml:space="preserve"> </v>
      </c>
      <c r="E464" s="169" t="str">
        <f>IF(ISERROR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=TRUE," ",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)</f>
        <v xml:space="preserve"> </v>
      </c>
      <c r="F464" s="169" t="str">
        <f>IF(ISERROR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=TRUE," ",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)</f>
        <v xml:space="preserve"> </v>
      </c>
      <c r="G464" s="138" t="str">
        <f>IF(ISERROR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=TRUE," ",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)</f>
        <v xml:space="preserve"> </v>
      </c>
      <c r="H464" s="169" t="str">
        <f>IF(ISERROR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=TRUE," ",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)</f>
        <v xml:space="preserve"> </v>
      </c>
      <c r="I464" s="170" t="str">
        <f>IF(ISERROR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=TRUE," ",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)</f>
        <v xml:space="preserve"> </v>
      </c>
      <c r="J464" s="170" t="str">
        <f>IF(ISERROR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=TRUE," ",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)</f>
        <v xml:space="preserve"> </v>
      </c>
      <c r="K464" s="170" t="str">
        <f>IF(ISERROR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=TRUE," ",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)</f>
        <v xml:space="preserve"> </v>
      </c>
      <c r="L464" s="171" t="str">
        <f>IF(ISERROR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=TRUE," ",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)</f>
        <v xml:space="preserve"> </v>
      </c>
      <c r="M464" s="171" t="str">
        <f>IF(ISERROR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=TRUE," ",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)</f>
        <v xml:space="preserve"> </v>
      </c>
      <c r="N464" s="155" t="str">
        <f>IF(ISERROR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=TRUE," ",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)</f>
        <v xml:space="preserve"> </v>
      </c>
      <c r="O464" s="171" t="str">
        <f>IF(ISERROR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=TRUE," ",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)</f>
        <v xml:space="preserve"> </v>
      </c>
      <c r="P464" s="171" t="str">
        <f>IF(ISERROR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=TRUE," ",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)</f>
        <v xml:space="preserve"> </v>
      </c>
      <c r="Q464" s="155" t="str">
        <f>IF(ISERROR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=TRUE," ",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)</f>
        <v xml:space="preserve"> </v>
      </c>
      <c r="R464" s="155" t="str">
        <f>IF(ISERROR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=TRUE," ",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)</f>
        <v xml:space="preserve"> </v>
      </c>
      <c r="S464" s="155" t="str">
        <f>IF(ISERROR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=TRUE," ",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)</f>
        <v xml:space="preserve"> </v>
      </c>
    </row>
    <row r="465" spans="1:19" ht="14.1" customHeight="1" x14ac:dyDescent="0.2">
      <c r="A465" s="180" t="s">
        <v>1195</v>
      </c>
      <c r="B465" s="154" t="e">
        <f>IF($U$16=1,(VLOOKUP(A465,$AC$44:$AH$80,2,FALSE)),IF((IF($X$1=1,'X1'!B424,(IF($X$1=2,'X2'!B424,(IF($X$1=3,'X3'!B424,(IF($X$1=4,'X4'!B424,(IF($X$1=5,'X5'!B424,'X6'!B424))))))))))="","",(IF($X$1=1,'X1'!B424,(IF($X$1=2,'X2'!B424,(IF($X$1=3,'X3'!B424,(IF($X$1=4,'X4'!B424,(IF($X$1=5,'X5'!B424,'X6'!B424))))))))))))</f>
        <v>#N/A</v>
      </c>
      <c r="C465" s="154" t="str">
        <f>IF(ISERROR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=TRUE," ",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)</f>
        <v xml:space="preserve"> </v>
      </c>
      <c r="D465" s="154" t="str">
        <f>IF(ISERROR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=TRUE," ",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)</f>
        <v xml:space="preserve"> </v>
      </c>
      <c r="E465" s="169" t="str">
        <f>IF(ISERROR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=TRUE," ",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)</f>
        <v xml:space="preserve"> </v>
      </c>
      <c r="F465" s="169" t="str">
        <f>IF(ISERROR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=TRUE," ",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)</f>
        <v xml:space="preserve"> </v>
      </c>
      <c r="G465" s="138" t="str">
        <f>IF(ISERROR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=TRUE," ",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)</f>
        <v xml:space="preserve"> </v>
      </c>
      <c r="H465" s="169" t="str">
        <f>IF(ISERROR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=TRUE," ",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)</f>
        <v xml:space="preserve"> </v>
      </c>
      <c r="I465" s="170" t="str">
        <f>IF(ISERROR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=TRUE," ",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)</f>
        <v xml:space="preserve"> </v>
      </c>
      <c r="J465" s="170" t="str">
        <f>IF(ISERROR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=TRUE," ",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)</f>
        <v xml:space="preserve"> </v>
      </c>
      <c r="K465" s="170" t="str">
        <f>IF(ISERROR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=TRUE," ",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)</f>
        <v xml:space="preserve"> </v>
      </c>
      <c r="L465" s="171" t="str">
        <f>IF(ISERROR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=TRUE," ",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)</f>
        <v xml:space="preserve"> </v>
      </c>
      <c r="M465" s="171" t="str">
        <f>IF(ISERROR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=TRUE," ",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)</f>
        <v xml:space="preserve"> </v>
      </c>
      <c r="N465" s="155" t="str">
        <f>IF(ISERROR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=TRUE," ",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)</f>
        <v xml:space="preserve"> </v>
      </c>
      <c r="O465" s="171" t="str">
        <f>IF(ISERROR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=TRUE," ",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)</f>
        <v xml:space="preserve"> </v>
      </c>
      <c r="P465" s="171" t="str">
        <f>IF(ISERROR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=TRUE," ",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)</f>
        <v xml:space="preserve"> </v>
      </c>
      <c r="Q465" s="155" t="str">
        <f>IF(ISERROR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=TRUE," ",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)</f>
        <v xml:space="preserve"> </v>
      </c>
      <c r="R465" s="155" t="str">
        <f>IF(ISERROR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=TRUE," ",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)</f>
        <v xml:space="preserve"> </v>
      </c>
      <c r="S465" s="155" t="str">
        <f>IF(ISERROR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=TRUE," ",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)</f>
        <v xml:space="preserve"> </v>
      </c>
    </row>
    <row r="466" spans="1:19" ht="14.1" customHeight="1" x14ac:dyDescent="0.2">
      <c r="A466" s="180" t="s">
        <v>1195</v>
      </c>
      <c r="B466" s="154" t="e">
        <f>IF($U$16=1,(VLOOKUP(A466,$AC$44:$AH$80,2,FALSE)),IF((IF($X$1=1,'X1'!B425,(IF($X$1=2,'X2'!B425,(IF($X$1=3,'X3'!B425,(IF($X$1=4,'X4'!B425,(IF($X$1=5,'X5'!B425,'X6'!B425))))))))))="","",(IF($X$1=1,'X1'!B425,(IF($X$1=2,'X2'!B425,(IF($X$1=3,'X3'!B425,(IF($X$1=4,'X4'!B425,(IF($X$1=5,'X5'!B425,'X6'!B425))))))))))))</f>
        <v>#N/A</v>
      </c>
      <c r="C466" s="154" t="str">
        <f>IF(ISERROR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=TRUE," ",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)</f>
        <v xml:space="preserve"> </v>
      </c>
      <c r="D466" s="154" t="str">
        <f>IF(ISERROR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=TRUE," ",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)</f>
        <v xml:space="preserve"> </v>
      </c>
      <c r="E466" s="169" t="str">
        <f>IF(ISERROR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=TRUE," ",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)</f>
        <v xml:space="preserve"> </v>
      </c>
      <c r="F466" s="169" t="str">
        <f>IF(ISERROR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=TRUE," ",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)</f>
        <v xml:space="preserve"> </v>
      </c>
      <c r="G466" s="138" t="str">
        <f>IF(ISERROR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=TRUE," ",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)</f>
        <v xml:space="preserve"> </v>
      </c>
      <c r="H466" s="169" t="str">
        <f>IF(ISERROR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=TRUE," ",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)</f>
        <v xml:space="preserve"> </v>
      </c>
      <c r="I466" s="170" t="str">
        <f>IF(ISERROR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=TRUE," ",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)</f>
        <v xml:space="preserve"> </v>
      </c>
      <c r="J466" s="170" t="str">
        <f>IF(ISERROR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=TRUE," ",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)</f>
        <v xml:space="preserve"> </v>
      </c>
      <c r="K466" s="170" t="str">
        <f>IF(ISERROR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=TRUE," ",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)</f>
        <v xml:space="preserve"> </v>
      </c>
      <c r="L466" s="171" t="str">
        <f>IF(ISERROR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=TRUE," ",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)</f>
        <v xml:space="preserve"> </v>
      </c>
      <c r="M466" s="171" t="str">
        <f>IF(ISERROR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=TRUE," ",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)</f>
        <v xml:space="preserve"> </v>
      </c>
      <c r="N466" s="155" t="str">
        <f>IF(ISERROR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=TRUE," ",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)</f>
        <v xml:space="preserve"> </v>
      </c>
      <c r="O466" s="171" t="str">
        <f>IF(ISERROR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=TRUE," ",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)</f>
        <v xml:space="preserve"> </v>
      </c>
      <c r="P466" s="171" t="str">
        <f>IF(ISERROR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=TRUE," ",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)</f>
        <v xml:space="preserve"> </v>
      </c>
      <c r="Q466" s="155" t="str">
        <f>IF(ISERROR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=TRUE," ",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)</f>
        <v xml:space="preserve"> </v>
      </c>
      <c r="R466" s="155" t="str">
        <f>IF(ISERROR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=TRUE," ",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)</f>
        <v xml:space="preserve"> </v>
      </c>
      <c r="S466" s="155" t="str">
        <f>IF(ISERROR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=TRUE," ",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)</f>
        <v xml:space="preserve"> </v>
      </c>
    </row>
    <row r="467" spans="1:19" ht="14.1" customHeight="1" x14ac:dyDescent="0.2">
      <c r="A467" s="180" t="s">
        <v>1195</v>
      </c>
      <c r="B467" s="154" t="e">
        <f>IF($U$16=1,(VLOOKUP(A467,$AC$44:$AH$80,2,FALSE)),IF((IF($X$1=1,'X1'!B426,(IF($X$1=2,'X2'!B426,(IF($X$1=3,'X3'!B426,(IF($X$1=4,'X4'!B426,(IF($X$1=5,'X5'!B426,'X6'!B426))))))))))="","",(IF($X$1=1,'X1'!B426,(IF($X$1=2,'X2'!B426,(IF($X$1=3,'X3'!B426,(IF($X$1=4,'X4'!B426,(IF($X$1=5,'X5'!B426,'X6'!B426))))))))))))</f>
        <v>#N/A</v>
      </c>
      <c r="C467" s="154" t="str">
        <f>IF(ISERROR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=TRUE," ",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)</f>
        <v xml:space="preserve"> </v>
      </c>
      <c r="D467" s="154" t="str">
        <f>IF(ISERROR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=TRUE," ",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)</f>
        <v xml:space="preserve"> </v>
      </c>
      <c r="E467" s="169" t="str">
        <f>IF(ISERROR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=TRUE," ",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)</f>
        <v xml:space="preserve"> </v>
      </c>
      <c r="F467" s="169" t="str">
        <f>IF(ISERROR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=TRUE," ",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)</f>
        <v xml:space="preserve"> </v>
      </c>
      <c r="G467" s="138" t="str">
        <f>IF(ISERROR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=TRUE," ",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)</f>
        <v xml:space="preserve"> </v>
      </c>
      <c r="H467" s="169" t="str">
        <f>IF(ISERROR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=TRUE," ",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)</f>
        <v xml:space="preserve"> </v>
      </c>
      <c r="I467" s="170" t="str">
        <f>IF(ISERROR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=TRUE," ",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)</f>
        <v xml:space="preserve"> </v>
      </c>
      <c r="J467" s="170" t="str">
        <f>IF(ISERROR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=TRUE," ",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)</f>
        <v xml:space="preserve"> </v>
      </c>
      <c r="K467" s="170" t="str">
        <f>IF(ISERROR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=TRUE," ",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)</f>
        <v xml:space="preserve"> </v>
      </c>
      <c r="L467" s="171" t="str">
        <f>IF(ISERROR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=TRUE," ",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)</f>
        <v xml:space="preserve"> </v>
      </c>
      <c r="M467" s="171" t="str">
        <f>IF(ISERROR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=TRUE," ",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)</f>
        <v xml:space="preserve"> </v>
      </c>
      <c r="N467" s="155" t="str">
        <f>IF(ISERROR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=TRUE," ",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)</f>
        <v xml:space="preserve"> </v>
      </c>
      <c r="O467" s="171" t="str">
        <f>IF(ISERROR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=TRUE," ",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)</f>
        <v xml:space="preserve"> </v>
      </c>
      <c r="P467" s="171" t="str">
        <f>IF(ISERROR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=TRUE," ",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)</f>
        <v xml:space="preserve"> </v>
      </c>
      <c r="Q467" s="155" t="str">
        <f>IF(ISERROR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=TRUE," ",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)</f>
        <v xml:space="preserve"> </v>
      </c>
      <c r="R467" s="155" t="str">
        <f>IF(ISERROR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=TRUE," ",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)</f>
        <v xml:space="preserve"> </v>
      </c>
      <c r="S467" s="155" t="str">
        <f>IF(ISERROR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=TRUE," ",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)</f>
        <v xml:space="preserve"> </v>
      </c>
    </row>
    <row r="468" spans="1:19" ht="14.1" customHeight="1" x14ac:dyDescent="0.2">
      <c r="A468" s="180" t="s">
        <v>1195</v>
      </c>
      <c r="B468" s="154" t="e">
        <f>IF($U$16=1,(VLOOKUP(A468,$AC$44:$AH$80,2,FALSE)),IF((IF($X$1=1,'X1'!B427,(IF($X$1=2,'X2'!B427,(IF($X$1=3,'X3'!B427,(IF($X$1=4,'X4'!B427,(IF($X$1=5,'X5'!B427,'X6'!B427))))))))))="","",(IF($X$1=1,'X1'!B427,(IF($X$1=2,'X2'!B427,(IF($X$1=3,'X3'!B427,(IF($X$1=4,'X4'!B427,(IF($X$1=5,'X5'!B427,'X6'!B427))))))))))))</f>
        <v>#N/A</v>
      </c>
      <c r="C468" s="154" t="str">
        <f>IF(ISERROR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=TRUE," ",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)</f>
        <v xml:space="preserve"> </v>
      </c>
      <c r="D468" s="154" t="str">
        <f>IF(ISERROR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=TRUE," ",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)</f>
        <v xml:space="preserve"> </v>
      </c>
      <c r="E468" s="169" t="str">
        <f>IF(ISERROR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=TRUE," ",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)</f>
        <v xml:space="preserve"> </v>
      </c>
      <c r="F468" s="169" t="str">
        <f>IF(ISERROR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=TRUE," ",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)</f>
        <v xml:space="preserve"> </v>
      </c>
      <c r="G468" s="138" t="str">
        <f>IF(ISERROR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=TRUE," ",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)</f>
        <v xml:space="preserve"> </v>
      </c>
      <c r="H468" s="169" t="str">
        <f>IF(ISERROR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=TRUE," ",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)</f>
        <v xml:space="preserve"> </v>
      </c>
      <c r="I468" s="170" t="str">
        <f>IF(ISERROR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=TRUE," ",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)</f>
        <v xml:space="preserve"> </v>
      </c>
      <c r="J468" s="170" t="str">
        <f>IF(ISERROR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=TRUE," ",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)</f>
        <v xml:space="preserve"> </v>
      </c>
      <c r="K468" s="170" t="str">
        <f>IF(ISERROR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=TRUE," ",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)</f>
        <v xml:space="preserve"> </v>
      </c>
      <c r="L468" s="171" t="str">
        <f>IF(ISERROR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=TRUE," ",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)</f>
        <v xml:space="preserve"> </v>
      </c>
      <c r="M468" s="171" t="str">
        <f>IF(ISERROR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=TRUE," ",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)</f>
        <v xml:space="preserve"> </v>
      </c>
      <c r="N468" s="155" t="str">
        <f>IF(ISERROR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=TRUE," ",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)</f>
        <v xml:space="preserve"> </v>
      </c>
      <c r="O468" s="171" t="str">
        <f>IF(ISERROR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=TRUE," ",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)</f>
        <v xml:space="preserve"> </v>
      </c>
      <c r="P468" s="171" t="str">
        <f>IF(ISERROR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=TRUE," ",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)</f>
        <v xml:space="preserve"> </v>
      </c>
      <c r="Q468" s="155" t="str">
        <f>IF(ISERROR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=TRUE," ",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)</f>
        <v xml:space="preserve"> </v>
      </c>
      <c r="R468" s="155" t="str">
        <f>IF(ISERROR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=TRUE," ",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)</f>
        <v xml:space="preserve"> </v>
      </c>
      <c r="S468" s="155" t="str">
        <f>IF(ISERROR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=TRUE," ",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)</f>
        <v xml:space="preserve"> </v>
      </c>
    </row>
    <row r="469" spans="1:19" ht="14.1" customHeight="1" x14ac:dyDescent="0.2">
      <c r="A469" s="180" t="s">
        <v>1195</v>
      </c>
      <c r="B469" s="154" t="e">
        <f>IF($U$16=1,(VLOOKUP(A469,$AC$44:$AH$80,2,FALSE)),IF((IF($X$1=1,'X1'!B428,(IF($X$1=2,'X2'!B428,(IF($X$1=3,'X3'!B428,(IF($X$1=4,'X4'!B428,(IF($X$1=5,'X5'!B428,'X6'!B428))))))))))="","",(IF($X$1=1,'X1'!B428,(IF($X$1=2,'X2'!B428,(IF($X$1=3,'X3'!B428,(IF($X$1=4,'X4'!B428,(IF($X$1=5,'X5'!B428,'X6'!B428))))))))))))</f>
        <v>#N/A</v>
      </c>
      <c r="C469" s="154" t="str">
        <f>IF(ISERROR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=TRUE," ",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)</f>
        <v xml:space="preserve"> </v>
      </c>
      <c r="D469" s="154" t="str">
        <f>IF(ISERROR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=TRUE," ",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)</f>
        <v xml:space="preserve"> </v>
      </c>
      <c r="E469" s="169" t="str">
        <f>IF(ISERROR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=TRUE," ",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)</f>
        <v xml:space="preserve"> </v>
      </c>
      <c r="F469" s="169" t="str">
        <f>IF(ISERROR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=TRUE," ",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)</f>
        <v xml:space="preserve"> </v>
      </c>
      <c r="G469" s="138" t="str">
        <f>IF(ISERROR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=TRUE," ",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)</f>
        <v xml:space="preserve"> </v>
      </c>
      <c r="H469" s="169" t="str">
        <f>IF(ISERROR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=TRUE," ",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)</f>
        <v xml:space="preserve"> </v>
      </c>
      <c r="I469" s="170" t="str">
        <f>IF(ISERROR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=TRUE," ",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)</f>
        <v xml:space="preserve"> </v>
      </c>
      <c r="J469" s="170" t="str">
        <f>IF(ISERROR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=TRUE," ",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)</f>
        <v xml:space="preserve"> </v>
      </c>
      <c r="K469" s="170" t="str">
        <f>IF(ISERROR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=TRUE," ",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)</f>
        <v xml:space="preserve"> </v>
      </c>
      <c r="L469" s="171" t="str">
        <f>IF(ISERROR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=TRUE," ",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)</f>
        <v xml:space="preserve"> </v>
      </c>
      <c r="M469" s="171" t="str">
        <f>IF(ISERROR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=TRUE," ",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)</f>
        <v xml:space="preserve"> </v>
      </c>
      <c r="N469" s="155" t="str">
        <f>IF(ISERROR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=TRUE," ",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)</f>
        <v xml:space="preserve"> </v>
      </c>
      <c r="O469" s="171" t="str">
        <f>IF(ISERROR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=TRUE," ",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)</f>
        <v xml:space="preserve"> </v>
      </c>
      <c r="P469" s="171" t="str">
        <f>IF(ISERROR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=TRUE," ",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)</f>
        <v xml:space="preserve"> </v>
      </c>
      <c r="Q469" s="155" t="str">
        <f>IF(ISERROR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=TRUE," ",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)</f>
        <v xml:space="preserve"> </v>
      </c>
      <c r="R469" s="155" t="str">
        <f>IF(ISERROR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=TRUE," ",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)</f>
        <v xml:space="preserve"> </v>
      </c>
      <c r="S469" s="155" t="str">
        <f>IF(ISERROR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=TRUE," ",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)</f>
        <v xml:space="preserve"> </v>
      </c>
    </row>
    <row r="470" spans="1:19" ht="14.1" customHeight="1" x14ac:dyDescent="0.2">
      <c r="A470" s="180" t="s">
        <v>1195</v>
      </c>
      <c r="B470" s="154" t="e">
        <f>IF($U$16=1,(VLOOKUP(A470,$AC$44:$AH$80,2,FALSE)),IF((IF($X$1=1,'X1'!B429,(IF($X$1=2,'X2'!B429,(IF($X$1=3,'X3'!B429,(IF($X$1=4,'X4'!B429,(IF($X$1=5,'X5'!B429,'X6'!B429))))))))))="","",(IF($X$1=1,'X1'!B429,(IF($X$1=2,'X2'!B429,(IF($X$1=3,'X3'!B429,(IF($X$1=4,'X4'!B429,(IF($X$1=5,'X5'!B429,'X6'!B429))))))))))))</f>
        <v>#N/A</v>
      </c>
      <c r="C470" s="154" t="str">
        <f>IF(ISERROR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=TRUE," ",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)</f>
        <v xml:space="preserve"> </v>
      </c>
      <c r="D470" s="154" t="str">
        <f>IF(ISERROR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=TRUE," ",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)</f>
        <v xml:space="preserve"> </v>
      </c>
      <c r="E470" s="169" t="str">
        <f>IF(ISERROR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=TRUE," ",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)</f>
        <v xml:space="preserve"> </v>
      </c>
      <c r="F470" s="169" t="str">
        <f>IF(ISERROR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=TRUE," ",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)</f>
        <v xml:space="preserve"> </v>
      </c>
      <c r="G470" s="138" t="str">
        <f>IF(ISERROR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=TRUE," ",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)</f>
        <v xml:space="preserve"> </v>
      </c>
      <c r="H470" s="169" t="str">
        <f>IF(ISERROR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=TRUE," ",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)</f>
        <v xml:space="preserve"> </v>
      </c>
      <c r="I470" s="170" t="str">
        <f>IF(ISERROR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=TRUE," ",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)</f>
        <v xml:space="preserve"> </v>
      </c>
      <c r="J470" s="170" t="str">
        <f>IF(ISERROR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=TRUE," ",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)</f>
        <v xml:space="preserve"> </v>
      </c>
      <c r="K470" s="170" t="str">
        <f>IF(ISERROR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=TRUE," ",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)</f>
        <v xml:space="preserve"> </v>
      </c>
      <c r="L470" s="171" t="str">
        <f>IF(ISERROR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=TRUE," ",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)</f>
        <v xml:space="preserve"> </v>
      </c>
      <c r="M470" s="171" t="str">
        <f>IF(ISERROR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=TRUE," ",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)</f>
        <v xml:space="preserve"> </v>
      </c>
      <c r="N470" s="155" t="str">
        <f>IF(ISERROR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=TRUE," ",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)</f>
        <v xml:space="preserve"> </v>
      </c>
      <c r="O470" s="171" t="str">
        <f>IF(ISERROR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=TRUE," ",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)</f>
        <v xml:space="preserve"> </v>
      </c>
      <c r="P470" s="171" t="str">
        <f>IF(ISERROR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=TRUE," ",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)</f>
        <v xml:space="preserve"> </v>
      </c>
      <c r="Q470" s="155" t="str">
        <f>IF(ISERROR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=TRUE," ",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)</f>
        <v xml:space="preserve"> </v>
      </c>
      <c r="R470" s="155" t="str">
        <f>IF(ISERROR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=TRUE," ",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)</f>
        <v xml:space="preserve"> </v>
      </c>
      <c r="S470" s="155" t="str">
        <f>IF(ISERROR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=TRUE," ",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)</f>
        <v xml:space="preserve"> </v>
      </c>
    </row>
    <row r="471" spans="1:19" ht="14.1" customHeight="1" x14ac:dyDescent="0.2">
      <c r="A471" s="180" t="s">
        <v>1195</v>
      </c>
      <c r="B471" s="154" t="e">
        <f>IF($U$16=1,(VLOOKUP(A471,$AC$44:$AH$80,2,FALSE)),IF((IF($X$1=1,'X1'!B430,(IF($X$1=2,'X2'!B430,(IF($X$1=3,'X3'!B430,(IF($X$1=4,'X4'!B430,(IF($X$1=5,'X5'!B430,'X6'!B430))))))))))="","",(IF($X$1=1,'X1'!B430,(IF($X$1=2,'X2'!B430,(IF($X$1=3,'X3'!B430,(IF($X$1=4,'X4'!B430,(IF($X$1=5,'X5'!B430,'X6'!B430))))))))))))</f>
        <v>#N/A</v>
      </c>
      <c r="C471" s="154" t="str">
        <f>IF(ISERROR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=TRUE," ",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)</f>
        <v xml:space="preserve"> </v>
      </c>
      <c r="D471" s="154" t="str">
        <f>IF(ISERROR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=TRUE," ",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)</f>
        <v xml:space="preserve"> </v>
      </c>
      <c r="E471" s="169" t="str">
        <f>IF(ISERROR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=TRUE," ",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)</f>
        <v xml:space="preserve"> </v>
      </c>
      <c r="F471" s="169" t="str">
        <f>IF(ISERROR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=TRUE," ",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)</f>
        <v xml:space="preserve"> </v>
      </c>
      <c r="G471" s="138" t="str">
        <f>IF(ISERROR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=TRUE," ",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)</f>
        <v xml:space="preserve"> </v>
      </c>
      <c r="H471" s="169" t="str">
        <f>IF(ISERROR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=TRUE," ",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)</f>
        <v xml:space="preserve"> </v>
      </c>
      <c r="I471" s="170" t="str">
        <f>IF(ISERROR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=TRUE," ",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)</f>
        <v xml:space="preserve"> </v>
      </c>
      <c r="J471" s="170" t="str">
        <f>IF(ISERROR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=TRUE," ",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)</f>
        <v xml:space="preserve"> </v>
      </c>
      <c r="K471" s="170" t="str">
        <f>IF(ISERROR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=TRUE," ",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)</f>
        <v xml:space="preserve"> </v>
      </c>
      <c r="L471" s="171" t="str">
        <f>IF(ISERROR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=TRUE," ",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)</f>
        <v xml:space="preserve"> </v>
      </c>
      <c r="M471" s="171" t="str">
        <f>IF(ISERROR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=TRUE," ",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)</f>
        <v xml:space="preserve"> </v>
      </c>
      <c r="N471" s="155" t="str">
        <f>IF(ISERROR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=TRUE," ",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)</f>
        <v xml:space="preserve"> </v>
      </c>
      <c r="O471" s="171" t="str">
        <f>IF(ISERROR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=TRUE," ",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)</f>
        <v xml:space="preserve"> </v>
      </c>
      <c r="P471" s="171" t="str">
        <f>IF(ISERROR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=TRUE," ",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)</f>
        <v xml:space="preserve"> </v>
      </c>
      <c r="Q471" s="155" t="str">
        <f>IF(ISERROR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=TRUE," ",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)</f>
        <v xml:space="preserve"> </v>
      </c>
      <c r="R471" s="155" t="str">
        <f>IF(ISERROR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=TRUE," ",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)</f>
        <v xml:space="preserve"> </v>
      </c>
      <c r="S471" s="155" t="str">
        <f>IF(ISERROR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=TRUE," ",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)</f>
        <v xml:space="preserve"> </v>
      </c>
    </row>
    <row r="472" spans="1:19" ht="14.1" customHeight="1" x14ac:dyDescent="0.2">
      <c r="A472" s="180" t="s">
        <v>1195</v>
      </c>
      <c r="B472" s="154" t="e">
        <f>IF($U$16=1,(VLOOKUP(A472,$AC$44:$AH$80,2,FALSE)),IF((IF($X$1=1,'X1'!B431,(IF($X$1=2,'X2'!B431,(IF($X$1=3,'X3'!B431,(IF($X$1=4,'X4'!B431,(IF($X$1=5,'X5'!B431,'X6'!B431))))))))))="","",(IF($X$1=1,'X1'!B431,(IF($X$1=2,'X2'!B431,(IF($X$1=3,'X3'!B431,(IF($X$1=4,'X4'!B431,(IF($X$1=5,'X5'!B431,'X6'!B431))))))))))))</f>
        <v>#N/A</v>
      </c>
      <c r="C472" s="154" t="str">
        <f>IF(ISERROR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=TRUE," ",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)</f>
        <v xml:space="preserve"> </v>
      </c>
      <c r="D472" s="154" t="str">
        <f>IF(ISERROR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=TRUE," ",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)</f>
        <v xml:space="preserve"> </v>
      </c>
      <c r="E472" s="169" t="str">
        <f>IF(ISERROR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=TRUE," ",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)</f>
        <v xml:space="preserve"> </v>
      </c>
      <c r="F472" s="169" t="str">
        <f>IF(ISERROR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=TRUE," ",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)</f>
        <v xml:space="preserve"> </v>
      </c>
      <c r="G472" s="138" t="str">
        <f>IF(ISERROR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=TRUE," ",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)</f>
        <v xml:space="preserve"> </v>
      </c>
      <c r="H472" s="169" t="str">
        <f>IF(ISERROR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=TRUE," ",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)</f>
        <v xml:space="preserve"> </v>
      </c>
      <c r="I472" s="170" t="str">
        <f>IF(ISERROR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=TRUE," ",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)</f>
        <v xml:space="preserve"> </v>
      </c>
      <c r="J472" s="170" t="str">
        <f>IF(ISERROR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=TRUE," ",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)</f>
        <v xml:space="preserve"> </v>
      </c>
      <c r="K472" s="170" t="str">
        <f>IF(ISERROR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=TRUE," ",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)</f>
        <v xml:space="preserve"> </v>
      </c>
      <c r="L472" s="171" t="str">
        <f>IF(ISERROR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=TRUE," ",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)</f>
        <v xml:space="preserve"> </v>
      </c>
      <c r="M472" s="171" t="str">
        <f>IF(ISERROR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=TRUE," ",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)</f>
        <v xml:space="preserve"> </v>
      </c>
      <c r="N472" s="155" t="str">
        <f>IF(ISERROR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=TRUE," ",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)</f>
        <v xml:space="preserve"> </v>
      </c>
      <c r="O472" s="171" t="str">
        <f>IF(ISERROR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=TRUE," ",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)</f>
        <v xml:space="preserve"> </v>
      </c>
      <c r="P472" s="171" t="str">
        <f>IF(ISERROR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=TRUE," ",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)</f>
        <v xml:space="preserve"> </v>
      </c>
      <c r="Q472" s="155" t="str">
        <f>IF(ISERROR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=TRUE," ",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)</f>
        <v xml:space="preserve"> </v>
      </c>
      <c r="R472" s="155" t="str">
        <f>IF(ISERROR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=TRUE," ",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)</f>
        <v xml:space="preserve"> </v>
      </c>
      <c r="S472" s="155" t="str">
        <f>IF(ISERROR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=TRUE," ",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)</f>
        <v xml:space="preserve"> </v>
      </c>
    </row>
    <row r="473" spans="1:19" ht="14.1" customHeight="1" x14ac:dyDescent="0.2">
      <c r="A473" s="180" t="s">
        <v>1195</v>
      </c>
      <c r="B473" s="154" t="e">
        <f>IF($U$16=1,(VLOOKUP(A473,$AC$44:$AH$80,2,FALSE)),IF((IF($X$1=1,'X1'!B432,(IF($X$1=2,'X2'!B432,(IF($X$1=3,'X3'!B432,(IF($X$1=4,'X4'!B432,(IF($X$1=5,'X5'!B432,'X6'!B432))))))))))="","",(IF($X$1=1,'X1'!B432,(IF($X$1=2,'X2'!B432,(IF($X$1=3,'X3'!B432,(IF($X$1=4,'X4'!B432,(IF($X$1=5,'X5'!B432,'X6'!B432))))))))))))</f>
        <v>#N/A</v>
      </c>
      <c r="C473" s="154" t="str">
        <f>IF(ISERROR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=TRUE," ",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)</f>
        <v xml:space="preserve"> </v>
      </c>
      <c r="D473" s="154" t="str">
        <f>IF(ISERROR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=TRUE," ",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)</f>
        <v xml:space="preserve"> </v>
      </c>
      <c r="E473" s="169" t="str">
        <f>IF(ISERROR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=TRUE," ",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)</f>
        <v xml:space="preserve"> </v>
      </c>
      <c r="F473" s="169" t="str">
        <f>IF(ISERROR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=TRUE," ",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)</f>
        <v xml:space="preserve"> </v>
      </c>
      <c r="G473" s="138" t="str">
        <f>IF(ISERROR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=TRUE," ",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)</f>
        <v xml:space="preserve"> </v>
      </c>
      <c r="H473" s="169" t="str">
        <f>IF(ISERROR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=TRUE," ",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)</f>
        <v xml:space="preserve"> </v>
      </c>
      <c r="I473" s="170" t="str">
        <f>IF(ISERROR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=TRUE," ",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)</f>
        <v xml:space="preserve"> </v>
      </c>
      <c r="J473" s="170" t="str">
        <f>IF(ISERROR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=TRUE," ",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)</f>
        <v xml:space="preserve"> </v>
      </c>
      <c r="K473" s="170" t="str">
        <f>IF(ISERROR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=TRUE," ",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)</f>
        <v xml:space="preserve"> </v>
      </c>
      <c r="L473" s="171" t="str">
        <f>IF(ISERROR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=TRUE," ",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)</f>
        <v xml:space="preserve"> </v>
      </c>
      <c r="M473" s="171" t="str">
        <f>IF(ISERROR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=TRUE," ",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)</f>
        <v xml:space="preserve"> </v>
      </c>
      <c r="N473" s="155" t="str">
        <f>IF(ISERROR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=TRUE," ",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)</f>
        <v xml:space="preserve"> </v>
      </c>
      <c r="O473" s="171" t="str">
        <f>IF(ISERROR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=TRUE," ",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)</f>
        <v xml:space="preserve"> </v>
      </c>
      <c r="P473" s="171" t="str">
        <f>IF(ISERROR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=TRUE," ",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)</f>
        <v xml:space="preserve"> </v>
      </c>
      <c r="Q473" s="155" t="str">
        <f>IF(ISERROR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=TRUE," ",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)</f>
        <v xml:space="preserve"> </v>
      </c>
      <c r="R473" s="155" t="str">
        <f>IF(ISERROR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=TRUE," ",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)</f>
        <v xml:space="preserve"> </v>
      </c>
      <c r="S473" s="155" t="str">
        <f>IF(ISERROR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=TRUE," ",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)</f>
        <v xml:space="preserve"> </v>
      </c>
    </row>
    <row r="474" spans="1:19" ht="14.1" customHeight="1" x14ac:dyDescent="0.2">
      <c r="A474" s="180" t="s">
        <v>1195</v>
      </c>
      <c r="B474" s="154" t="e">
        <f>IF($U$16=1,(VLOOKUP(A474,$AC$44:$AH$80,2,FALSE)),IF((IF($X$1=1,'X1'!B433,(IF($X$1=2,'X2'!B433,(IF($X$1=3,'X3'!B433,(IF($X$1=4,'X4'!B433,(IF($X$1=5,'X5'!B433,'X6'!B433))))))))))="","",(IF($X$1=1,'X1'!B433,(IF($X$1=2,'X2'!B433,(IF($X$1=3,'X3'!B433,(IF($X$1=4,'X4'!B433,(IF($X$1=5,'X5'!B433,'X6'!B433))))))))))))</f>
        <v>#N/A</v>
      </c>
      <c r="C474" s="154" t="str">
        <f>IF(ISERROR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=TRUE," ",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)</f>
        <v xml:space="preserve"> </v>
      </c>
      <c r="D474" s="154" t="str">
        <f>IF(ISERROR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=TRUE," ",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)</f>
        <v xml:space="preserve"> </v>
      </c>
      <c r="E474" s="169" t="str">
        <f>IF(ISERROR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=TRUE," ",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)</f>
        <v xml:space="preserve"> </v>
      </c>
      <c r="F474" s="169" t="str">
        <f>IF(ISERROR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=TRUE," ",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)</f>
        <v xml:space="preserve"> </v>
      </c>
      <c r="G474" s="138" t="str">
        <f>IF(ISERROR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=TRUE," ",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)</f>
        <v xml:space="preserve"> </v>
      </c>
      <c r="H474" s="169" t="str">
        <f>IF(ISERROR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=TRUE," ",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)</f>
        <v xml:space="preserve"> </v>
      </c>
      <c r="I474" s="170" t="str">
        <f>IF(ISERROR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=TRUE," ",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)</f>
        <v xml:space="preserve"> </v>
      </c>
      <c r="J474" s="170" t="str">
        <f>IF(ISERROR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=TRUE," ",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)</f>
        <v xml:space="preserve"> </v>
      </c>
      <c r="K474" s="170" t="str">
        <f>IF(ISERROR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=TRUE," ",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)</f>
        <v xml:space="preserve"> </v>
      </c>
      <c r="L474" s="171" t="str">
        <f>IF(ISERROR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=TRUE," ",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)</f>
        <v xml:space="preserve"> </v>
      </c>
      <c r="M474" s="171" t="str">
        <f>IF(ISERROR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=TRUE," ",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)</f>
        <v xml:space="preserve"> </v>
      </c>
      <c r="N474" s="155" t="str">
        <f>IF(ISERROR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=TRUE," ",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)</f>
        <v xml:space="preserve"> </v>
      </c>
      <c r="O474" s="171" t="str">
        <f>IF(ISERROR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=TRUE," ",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)</f>
        <v xml:space="preserve"> </v>
      </c>
      <c r="P474" s="171" t="str">
        <f>IF(ISERROR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=TRUE," ",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)</f>
        <v xml:space="preserve"> </v>
      </c>
      <c r="Q474" s="155" t="str">
        <f>IF(ISERROR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=TRUE," ",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)</f>
        <v xml:space="preserve"> </v>
      </c>
      <c r="R474" s="155" t="str">
        <f>IF(ISERROR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=TRUE," ",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)</f>
        <v xml:space="preserve"> </v>
      </c>
      <c r="S474" s="155" t="str">
        <f>IF(ISERROR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=TRUE," ",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)</f>
        <v xml:space="preserve"> </v>
      </c>
    </row>
    <row r="475" spans="1:19" ht="14.1" customHeight="1" x14ac:dyDescent="0.2">
      <c r="A475" s="180" t="s">
        <v>1195</v>
      </c>
      <c r="B475" s="154" t="e">
        <f>IF($U$16=1,(VLOOKUP(A475,$AC$44:$AH$80,2,FALSE)),IF((IF($X$1=1,'X1'!B434,(IF($X$1=2,'X2'!B434,(IF($X$1=3,'X3'!B434,(IF($X$1=4,'X4'!B434,(IF($X$1=5,'X5'!B434,'X6'!B434))))))))))="","",(IF($X$1=1,'X1'!B434,(IF($X$1=2,'X2'!B434,(IF($X$1=3,'X3'!B434,(IF($X$1=4,'X4'!B434,(IF($X$1=5,'X5'!B434,'X6'!B434))))))))))))</f>
        <v>#N/A</v>
      </c>
      <c r="C475" s="154" t="str">
        <f>IF(ISERROR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=TRUE," ",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)</f>
        <v xml:space="preserve"> </v>
      </c>
      <c r="D475" s="154" t="str">
        <f>IF(ISERROR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=TRUE," ",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)</f>
        <v xml:space="preserve"> </v>
      </c>
      <c r="E475" s="169" t="str">
        <f>IF(ISERROR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=TRUE," ",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)</f>
        <v xml:space="preserve"> </v>
      </c>
      <c r="F475" s="169" t="str">
        <f>IF(ISERROR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=TRUE," ",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)</f>
        <v xml:space="preserve"> </v>
      </c>
      <c r="G475" s="138" t="str">
        <f>IF(ISERROR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=TRUE," ",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)</f>
        <v xml:space="preserve"> </v>
      </c>
      <c r="H475" s="169" t="str">
        <f>IF(ISERROR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=TRUE," ",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)</f>
        <v xml:space="preserve"> </v>
      </c>
      <c r="I475" s="170" t="str">
        <f>IF(ISERROR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=TRUE," ",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)</f>
        <v xml:space="preserve"> </v>
      </c>
      <c r="J475" s="170" t="str">
        <f>IF(ISERROR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=TRUE," ",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)</f>
        <v xml:space="preserve"> </v>
      </c>
      <c r="K475" s="170" t="str">
        <f>IF(ISERROR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=TRUE," ",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)</f>
        <v xml:space="preserve"> </v>
      </c>
      <c r="L475" s="171" t="str">
        <f>IF(ISERROR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=TRUE," ",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)</f>
        <v xml:space="preserve"> </v>
      </c>
      <c r="M475" s="171" t="str">
        <f>IF(ISERROR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=TRUE," ",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)</f>
        <v xml:space="preserve"> </v>
      </c>
      <c r="N475" s="155" t="str">
        <f>IF(ISERROR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=TRUE," ",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)</f>
        <v xml:space="preserve"> </v>
      </c>
      <c r="O475" s="171" t="str">
        <f>IF(ISERROR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=TRUE," ",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)</f>
        <v xml:space="preserve"> </v>
      </c>
      <c r="P475" s="171" t="str">
        <f>IF(ISERROR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=TRUE," ",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)</f>
        <v xml:space="preserve"> </v>
      </c>
      <c r="Q475" s="155" t="str">
        <f>IF(ISERROR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=TRUE," ",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)</f>
        <v xml:space="preserve"> </v>
      </c>
      <c r="R475" s="155" t="str">
        <f>IF(ISERROR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=TRUE," ",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)</f>
        <v xml:space="preserve"> </v>
      </c>
      <c r="S475" s="155" t="str">
        <f>IF(ISERROR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=TRUE," ",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)</f>
        <v xml:space="preserve"> </v>
      </c>
    </row>
    <row r="476" spans="1:19" ht="14.1" customHeight="1" x14ac:dyDescent="0.2">
      <c r="A476" s="180" t="s">
        <v>1195</v>
      </c>
      <c r="B476" s="154" t="e">
        <f>IF($U$16=1,(VLOOKUP(A476,$AC$44:$AH$80,2,FALSE)),IF((IF($X$1=1,'X1'!B435,(IF($X$1=2,'X2'!B435,(IF($X$1=3,'X3'!B435,(IF($X$1=4,'X4'!B435,(IF($X$1=5,'X5'!B435,'X6'!B435))))))))))="","",(IF($X$1=1,'X1'!B435,(IF($X$1=2,'X2'!B435,(IF($X$1=3,'X3'!B435,(IF($X$1=4,'X4'!B435,(IF($X$1=5,'X5'!B435,'X6'!B435))))))))))))</f>
        <v>#N/A</v>
      </c>
      <c r="C476" s="154" t="str">
        <f>IF(ISERROR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=TRUE," ",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)</f>
        <v xml:space="preserve"> </v>
      </c>
      <c r="D476" s="154" t="str">
        <f>IF(ISERROR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=TRUE," ",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)</f>
        <v xml:space="preserve"> </v>
      </c>
      <c r="E476" s="169" t="str">
        <f>IF(ISERROR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=TRUE," ",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)</f>
        <v xml:space="preserve"> </v>
      </c>
      <c r="F476" s="169" t="str">
        <f>IF(ISERROR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=TRUE," ",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)</f>
        <v xml:space="preserve"> </v>
      </c>
      <c r="G476" s="138" t="str">
        <f>IF(ISERROR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=TRUE," ",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)</f>
        <v xml:space="preserve"> </v>
      </c>
      <c r="H476" s="169" t="str">
        <f>IF(ISERROR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=TRUE," ",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)</f>
        <v xml:space="preserve"> </v>
      </c>
      <c r="I476" s="170" t="str">
        <f>IF(ISERROR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=TRUE," ",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)</f>
        <v xml:space="preserve"> </v>
      </c>
      <c r="J476" s="170" t="str">
        <f>IF(ISERROR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=TRUE," ",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)</f>
        <v xml:space="preserve"> </v>
      </c>
      <c r="K476" s="170" t="str">
        <f>IF(ISERROR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=TRUE," ",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)</f>
        <v xml:space="preserve"> </v>
      </c>
      <c r="L476" s="171" t="str">
        <f>IF(ISERROR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=TRUE," ",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)</f>
        <v xml:space="preserve"> </v>
      </c>
      <c r="M476" s="171" t="str">
        <f>IF(ISERROR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=TRUE," ",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)</f>
        <v xml:space="preserve"> </v>
      </c>
      <c r="N476" s="155" t="str">
        <f>IF(ISERROR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=TRUE," ",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)</f>
        <v xml:space="preserve"> </v>
      </c>
      <c r="O476" s="171" t="str">
        <f>IF(ISERROR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=TRUE," ",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)</f>
        <v xml:space="preserve"> </v>
      </c>
      <c r="P476" s="171" t="str">
        <f>IF(ISERROR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=TRUE," ",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)</f>
        <v xml:space="preserve"> </v>
      </c>
      <c r="Q476" s="155" t="str">
        <f>IF(ISERROR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=TRUE," ",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)</f>
        <v xml:space="preserve"> </v>
      </c>
      <c r="R476" s="155" t="str">
        <f>IF(ISERROR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=TRUE," ",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)</f>
        <v xml:space="preserve"> </v>
      </c>
      <c r="S476" s="155" t="str">
        <f>IF(ISERROR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=TRUE," ",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)</f>
        <v xml:space="preserve"> </v>
      </c>
    </row>
    <row r="477" spans="1:19" ht="14.1" customHeight="1" x14ac:dyDescent="0.2">
      <c r="A477" s="180" t="s">
        <v>1195</v>
      </c>
      <c r="B477" s="154" t="e">
        <f>IF($U$16=1,(VLOOKUP(A477,$AC$44:$AH$80,2,FALSE)),IF((IF($X$1=1,'X1'!B436,(IF($X$1=2,'X2'!B436,(IF($X$1=3,'X3'!B436,(IF($X$1=4,'X4'!B436,(IF($X$1=5,'X5'!B436,'X6'!B436))))))))))="","",(IF($X$1=1,'X1'!B436,(IF($X$1=2,'X2'!B436,(IF($X$1=3,'X3'!B436,(IF($X$1=4,'X4'!B436,(IF($X$1=5,'X5'!B436,'X6'!B436))))))))))))</f>
        <v>#N/A</v>
      </c>
      <c r="C477" s="154" t="str">
        <f>IF(ISERROR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=TRUE," ",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)</f>
        <v xml:space="preserve"> </v>
      </c>
      <c r="D477" s="154" t="str">
        <f>IF(ISERROR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=TRUE," ",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)</f>
        <v xml:space="preserve"> </v>
      </c>
      <c r="E477" s="169" t="str">
        <f>IF(ISERROR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=TRUE," ",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)</f>
        <v xml:space="preserve"> </v>
      </c>
      <c r="F477" s="169" t="str">
        <f>IF(ISERROR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=TRUE," ",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)</f>
        <v xml:space="preserve"> </v>
      </c>
      <c r="G477" s="138" t="str">
        <f>IF(ISERROR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=TRUE," ",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)</f>
        <v xml:space="preserve"> </v>
      </c>
      <c r="H477" s="169" t="str">
        <f>IF(ISERROR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=TRUE," ",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)</f>
        <v xml:space="preserve"> </v>
      </c>
      <c r="I477" s="170" t="str">
        <f>IF(ISERROR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=TRUE," ",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)</f>
        <v xml:space="preserve"> </v>
      </c>
      <c r="J477" s="170" t="str">
        <f>IF(ISERROR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=TRUE," ",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)</f>
        <v xml:space="preserve"> </v>
      </c>
      <c r="K477" s="170" t="str">
        <f>IF(ISERROR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=TRUE," ",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)</f>
        <v xml:space="preserve"> </v>
      </c>
      <c r="L477" s="171" t="str">
        <f>IF(ISERROR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=TRUE," ",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)</f>
        <v xml:space="preserve"> </v>
      </c>
      <c r="M477" s="171" t="str">
        <f>IF(ISERROR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=TRUE," ",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)</f>
        <v xml:space="preserve"> </v>
      </c>
      <c r="N477" s="155" t="str">
        <f>IF(ISERROR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=TRUE," ",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)</f>
        <v xml:space="preserve"> </v>
      </c>
      <c r="O477" s="171" t="str">
        <f>IF(ISERROR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=TRUE," ",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)</f>
        <v xml:space="preserve"> </v>
      </c>
      <c r="P477" s="171" t="str">
        <f>IF(ISERROR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=TRUE," ",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)</f>
        <v xml:space="preserve"> </v>
      </c>
      <c r="Q477" s="155" t="str">
        <f>IF(ISERROR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=TRUE," ",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)</f>
        <v xml:space="preserve"> </v>
      </c>
      <c r="R477" s="155" t="str">
        <f>IF(ISERROR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=TRUE," ",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)</f>
        <v xml:space="preserve"> </v>
      </c>
      <c r="S477" s="155" t="str">
        <f>IF(ISERROR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=TRUE," ",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)</f>
        <v xml:space="preserve"> </v>
      </c>
    </row>
    <row r="478" spans="1:19" ht="14.1" customHeight="1" x14ac:dyDescent="0.2">
      <c r="A478" s="180" t="s">
        <v>1195</v>
      </c>
      <c r="B478" s="154" t="e">
        <f>IF($U$16=1,(VLOOKUP(A478,$AC$44:$AH$80,2,FALSE)),IF((IF($X$1=1,'X1'!B437,(IF($X$1=2,'X2'!B437,(IF($X$1=3,'X3'!B437,(IF($X$1=4,'X4'!B437,(IF($X$1=5,'X5'!B437,'X6'!B437))))))))))="","",(IF($X$1=1,'X1'!B437,(IF($X$1=2,'X2'!B437,(IF($X$1=3,'X3'!B437,(IF($X$1=4,'X4'!B437,(IF($X$1=5,'X5'!B437,'X6'!B437))))))))))))</f>
        <v>#N/A</v>
      </c>
      <c r="C478" s="154" t="str">
        <f>IF(ISERROR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=TRUE," ",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)</f>
        <v xml:space="preserve"> </v>
      </c>
      <c r="D478" s="154" t="str">
        <f>IF(ISERROR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=TRUE," ",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)</f>
        <v xml:space="preserve"> </v>
      </c>
      <c r="E478" s="169" t="str">
        <f>IF(ISERROR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=TRUE," ",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)</f>
        <v xml:space="preserve"> </v>
      </c>
      <c r="F478" s="169" t="str">
        <f>IF(ISERROR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=TRUE," ",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)</f>
        <v xml:space="preserve"> </v>
      </c>
      <c r="G478" s="138" t="str">
        <f>IF(ISERROR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=TRUE," ",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)</f>
        <v xml:space="preserve"> </v>
      </c>
      <c r="H478" s="169" t="str">
        <f>IF(ISERROR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=TRUE," ",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)</f>
        <v xml:space="preserve"> </v>
      </c>
      <c r="I478" s="170" t="str">
        <f>IF(ISERROR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=TRUE," ",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)</f>
        <v xml:space="preserve"> </v>
      </c>
      <c r="J478" s="170" t="str">
        <f>IF(ISERROR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=TRUE," ",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)</f>
        <v xml:space="preserve"> </v>
      </c>
      <c r="K478" s="170" t="str">
        <f>IF(ISERROR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=TRUE," ",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)</f>
        <v xml:space="preserve"> </v>
      </c>
      <c r="L478" s="171" t="str">
        <f>IF(ISERROR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=TRUE," ",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)</f>
        <v xml:space="preserve"> </v>
      </c>
      <c r="M478" s="171" t="str">
        <f>IF(ISERROR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=TRUE," ",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)</f>
        <v xml:space="preserve"> </v>
      </c>
      <c r="N478" s="155" t="str">
        <f>IF(ISERROR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=TRUE," ",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)</f>
        <v xml:space="preserve"> </v>
      </c>
      <c r="O478" s="171" t="str">
        <f>IF(ISERROR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=TRUE," ",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)</f>
        <v xml:space="preserve"> </v>
      </c>
      <c r="P478" s="171" t="str">
        <f>IF(ISERROR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=TRUE," ",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)</f>
        <v xml:space="preserve"> </v>
      </c>
      <c r="Q478" s="155" t="str">
        <f>IF(ISERROR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=TRUE," ",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)</f>
        <v xml:space="preserve"> </v>
      </c>
      <c r="R478" s="155" t="str">
        <f>IF(ISERROR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=TRUE," ",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)</f>
        <v xml:space="preserve"> </v>
      </c>
      <c r="S478" s="155" t="str">
        <f>IF(ISERROR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=TRUE," ",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)</f>
        <v xml:space="preserve"> </v>
      </c>
    </row>
    <row r="479" spans="1:19" ht="14.1" customHeight="1" x14ac:dyDescent="0.2">
      <c r="A479" s="180" t="s">
        <v>1195</v>
      </c>
      <c r="B479" s="154" t="e">
        <f>IF($U$16=1,(VLOOKUP(A479,$AC$44:$AH$80,2,FALSE)),IF((IF($X$1=1,'X1'!B438,(IF($X$1=2,'X2'!B438,(IF($X$1=3,'X3'!B438,(IF($X$1=4,'X4'!B438,(IF($X$1=5,'X5'!B438,'X6'!B438))))))))))="","",(IF($X$1=1,'X1'!B438,(IF($X$1=2,'X2'!B438,(IF($X$1=3,'X3'!B438,(IF($X$1=4,'X4'!B438,(IF($X$1=5,'X5'!B438,'X6'!B438))))))))))))</f>
        <v>#N/A</v>
      </c>
      <c r="C479" s="154" t="str">
        <f>IF(ISERROR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=TRUE," ",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)</f>
        <v xml:space="preserve"> </v>
      </c>
      <c r="D479" s="154" t="str">
        <f>IF(ISERROR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=TRUE," ",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)</f>
        <v xml:space="preserve"> </v>
      </c>
      <c r="E479" s="169" t="str">
        <f>IF(ISERROR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=TRUE," ",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)</f>
        <v xml:space="preserve"> </v>
      </c>
      <c r="F479" s="169" t="str">
        <f>IF(ISERROR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=TRUE," ",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)</f>
        <v xml:space="preserve"> </v>
      </c>
      <c r="G479" s="138" t="str">
        <f>IF(ISERROR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=TRUE," ",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)</f>
        <v xml:space="preserve"> </v>
      </c>
      <c r="H479" s="169" t="str">
        <f>IF(ISERROR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=TRUE," ",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)</f>
        <v xml:space="preserve"> </v>
      </c>
      <c r="I479" s="170" t="str">
        <f>IF(ISERROR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=TRUE," ",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)</f>
        <v xml:space="preserve"> </v>
      </c>
      <c r="J479" s="170" t="str">
        <f>IF(ISERROR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=TRUE," ",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)</f>
        <v xml:space="preserve"> </v>
      </c>
      <c r="K479" s="170" t="str">
        <f>IF(ISERROR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=TRUE," ",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)</f>
        <v xml:space="preserve"> </v>
      </c>
      <c r="L479" s="171" t="str">
        <f>IF(ISERROR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=TRUE," ",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)</f>
        <v xml:space="preserve"> </v>
      </c>
      <c r="M479" s="171" t="str">
        <f>IF(ISERROR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=TRUE," ",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)</f>
        <v xml:space="preserve"> </v>
      </c>
      <c r="N479" s="155" t="str">
        <f>IF(ISERROR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=TRUE," ",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)</f>
        <v xml:space="preserve"> </v>
      </c>
      <c r="O479" s="171" t="str">
        <f>IF(ISERROR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=TRUE," ",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)</f>
        <v xml:space="preserve"> </v>
      </c>
      <c r="P479" s="171" t="str">
        <f>IF(ISERROR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=TRUE," ",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)</f>
        <v xml:space="preserve"> </v>
      </c>
      <c r="Q479" s="155" t="str">
        <f>IF(ISERROR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=TRUE," ",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)</f>
        <v xml:space="preserve"> </v>
      </c>
      <c r="R479" s="155" t="str">
        <f>IF(ISERROR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=TRUE," ",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)</f>
        <v xml:space="preserve"> </v>
      </c>
      <c r="S479" s="155" t="str">
        <f>IF(ISERROR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=TRUE," ",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)</f>
        <v xml:space="preserve"> </v>
      </c>
    </row>
    <row r="480" spans="1:19" ht="14.1" customHeight="1" x14ac:dyDescent="0.2">
      <c r="A480" s="180" t="s">
        <v>1195</v>
      </c>
      <c r="B480" s="154" t="e">
        <f>IF($U$16=1,(VLOOKUP(A480,$AC$44:$AH$80,2,FALSE)),IF((IF($X$1=1,'X1'!B439,(IF($X$1=2,'X2'!B439,(IF($X$1=3,'X3'!B439,(IF($X$1=4,'X4'!B439,(IF($X$1=5,'X5'!B439,'X6'!B439))))))))))="","",(IF($X$1=1,'X1'!B439,(IF($X$1=2,'X2'!B439,(IF($X$1=3,'X3'!B439,(IF($X$1=4,'X4'!B439,(IF($X$1=5,'X5'!B439,'X6'!B439))))))))))))</f>
        <v>#N/A</v>
      </c>
      <c r="C480" s="154" t="str">
        <f>IF(ISERROR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=TRUE," ",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)</f>
        <v xml:space="preserve"> </v>
      </c>
      <c r="D480" s="154" t="str">
        <f>IF(ISERROR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=TRUE," ",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)</f>
        <v xml:space="preserve"> </v>
      </c>
      <c r="E480" s="169" t="str">
        <f>IF(ISERROR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=TRUE," ",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)</f>
        <v xml:space="preserve"> </v>
      </c>
      <c r="F480" s="169" t="str">
        <f>IF(ISERROR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=TRUE," ",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)</f>
        <v xml:space="preserve"> </v>
      </c>
      <c r="G480" s="138" t="str">
        <f>IF(ISERROR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=TRUE," ",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)</f>
        <v xml:space="preserve"> </v>
      </c>
      <c r="H480" s="169" t="str">
        <f>IF(ISERROR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=TRUE," ",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)</f>
        <v xml:space="preserve"> </v>
      </c>
      <c r="I480" s="170" t="str">
        <f>IF(ISERROR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=TRUE," ",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)</f>
        <v xml:space="preserve"> </v>
      </c>
      <c r="J480" s="170" t="str">
        <f>IF(ISERROR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=TRUE," ",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)</f>
        <v xml:space="preserve"> </v>
      </c>
      <c r="K480" s="170" t="str">
        <f>IF(ISERROR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=TRUE," ",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)</f>
        <v xml:space="preserve"> </v>
      </c>
      <c r="L480" s="171" t="str">
        <f>IF(ISERROR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=TRUE," ",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)</f>
        <v xml:space="preserve"> </v>
      </c>
      <c r="M480" s="171" t="str">
        <f>IF(ISERROR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=TRUE," ",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)</f>
        <v xml:space="preserve"> </v>
      </c>
      <c r="N480" s="155" t="str">
        <f>IF(ISERROR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=TRUE," ",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)</f>
        <v xml:space="preserve"> </v>
      </c>
      <c r="O480" s="171" t="str">
        <f>IF(ISERROR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=TRUE," ",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)</f>
        <v xml:space="preserve"> </v>
      </c>
      <c r="P480" s="171" t="str">
        <f>IF(ISERROR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=TRUE," ",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)</f>
        <v xml:space="preserve"> </v>
      </c>
      <c r="Q480" s="155" t="str">
        <f>IF(ISERROR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=TRUE," ",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)</f>
        <v xml:space="preserve"> </v>
      </c>
      <c r="R480" s="155" t="str">
        <f>IF(ISERROR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=TRUE," ",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)</f>
        <v xml:space="preserve"> </v>
      </c>
      <c r="S480" s="155" t="str">
        <f>IF(ISERROR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=TRUE," ",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)</f>
        <v xml:space="preserve"> </v>
      </c>
    </row>
    <row r="481" spans="1:19" ht="14.1" customHeight="1" x14ac:dyDescent="0.2">
      <c r="A481" s="180" t="s">
        <v>1195</v>
      </c>
      <c r="B481" s="154" t="e">
        <f>IF($U$16=1,(VLOOKUP(A481,$AC$44:$AH$80,2,FALSE)),IF((IF($X$1=1,'X1'!B440,(IF($X$1=2,'X2'!B440,(IF($X$1=3,'X3'!B440,(IF($X$1=4,'X4'!B440,(IF($X$1=5,'X5'!B440,'X6'!B440))))))))))="","",(IF($X$1=1,'X1'!B440,(IF($X$1=2,'X2'!B440,(IF($X$1=3,'X3'!B440,(IF($X$1=4,'X4'!B440,(IF($X$1=5,'X5'!B440,'X6'!B440))))))))))))</f>
        <v>#N/A</v>
      </c>
      <c r="C481" s="154" t="str">
        <f>IF(ISERROR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=TRUE," ",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)</f>
        <v xml:space="preserve"> </v>
      </c>
      <c r="D481" s="154" t="str">
        <f>IF(ISERROR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=TRUE," ",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)</f>
        <v xml:space="preserve"> </v>
      </c>
      <c r="E481" s="169" t="str">
        <f>IF(ISERROR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=TRUE," ",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)</f>
        <v xml:space="preserve"> </v>
      </c>
      <c r="F481" s="169" t="str">
        <f>IF(ISERROR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=TRUE," ",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)</f>
        <v xml:space="preserve"> </v>
      </c>
      <c r="G481" s="138" t="str">
        <f>IF(ISERROR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=TRUE," ",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)</f>
        <v xml:space="preserve"> </v>
      </c>
      <c r="H481" s="169" t="str">
        <f>IF(ISERROR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=TRUE," ",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)</f>
        <v xml:space="preserve"> </v>
      </c>
      <c r="I481" s="170" t="str">
        <f>IF(ISERROR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=TRUE," ",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)</f>
        <v xml:space="preserve"> </v>
      </c>
      <c r="J481" s="170" t="str">
        <f>IF(ISERROR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=TRUE," ",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)</f>
        <v xml:space="preserve"> </v>
      </c>
      <c r="K481" s="170" t="str">
        <f>IF(ISERROR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=TRUE," ",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)</f>
        <v xml:space="preserve"> </v>
      </c>
      <c r="L481" s="171" t="str">
        <f>IF(ISERROR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=TRUE," ",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)</f>
        <v xml:space="preserve"> </v>
      </c>
      <c r="M481" s="171" t="str">
        <f>IF(ISERROR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=TRUE," ",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)</f>
        <v xml:space="preserve"> </v>
      </c>
      <c r="N481" s="155" t="str">
        <f>IF(ISERROR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=TRUE," ",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)</f>
        <v xml:space="preserve"> </v>
      </c>
      <c r="O481" s="171" t="str">
        <f>IF(ISERROR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=TRUE," ",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)</f>
        <v xml:space="preserve"> </v>
      </c>
      <c r="P481" s="171" t="str">
        <f>IF(ISERROR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=TRUE," ",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)</f>
        <v xml:space="preserve"> </v>
      </c>
      <c r="Q481" s="155" t="str">
        <f>IF(ISERROR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=TRUE," ",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)</f>
        <v xml:space="preserve"> </v>
      </c>
      <c r="R481" s="155" t="str">
        <f>IF(ISERROR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=TRUE," ",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)</f>
        <v xml:space="preserve"> </v>
      </c>
      <c r="S481" s="155" t="str">
        <f>IF(ISERROR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=TRUE," ",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)</f>
        <v xml:space="preserve"> </v>
      </c>
    </row>
    <row r="482" spans="1:19" ht="14.1" customHeight="1" x14ac:dyDescent="0.2">
      <c r="A482" s="180" t="s">
        <v>1195</v>
      </c>
      <c r="B482" s="154" t="e">
        <f>IF($U$16=1,(VLOOKUP(A482,$AC$44:$AH$80,2,FALSE)),IF((IF($X$1=1,'X1'!B441,(IF($X$1=2,'X2'!B441,(IF($X$1=3,'X3'!B441,(IF($X$1=4,'X4'!B441,(IF($X$1=5,'X5'!B441,'X6'!B441))))))))))="","",(IF($X$1=1,'X1'!B441,(IF($X$1=2,'X2'!B441,(IF($X$1=3,'X3'!B441,(IF($X$1=4,'X4'!B441,(IF($X$1=5,'X5'!B441,'X6'!B441))))))))))))</f>
        <v>#N/A</v>
      </c>
      <c r="C482" s="154" t="str">
        <f>IF(ISERROR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=TRUE," ",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)</f>
        <v xml:space="preserve"> </v>
      </c>
      <c r="D482" s="154" t="str">
        <f>IF(ISERROR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=TRUE," ",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)</f>
        <v xml:space="preserve"> </v>
      </c>
      <c r="E482" s="169" t="str">
        <f>IF(ISERROR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=TRUE," ",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)</f>
        <v xml:space="preserve"> </v>
      </c>
      <c r="F482" s="169" t="str">
        <f>IF(ISERROR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=TRUE," ",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)</f>
        <v xml:space="preserve"> </v>
      </c>
      <c r="G482" s="138" t="str">
        <f>IF(ISERROR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=TRUE," ",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)</f>
        <v xml:space="preserve"> </v>
      </c>
      <c r="H482" s="169" t="str">
        <f>IF(ISERROR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=TRUE," ",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)</f>
        <v xml:space="preserve"> </v>
      </c>
      <c r="I482" s="170" t="str">
        <f>IF(ISERROR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=TRUE," ",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)</f>
        <v xml:space="preserve"> </v>
      </c>
      <c r="J482" s="170" t="str">
        <f>IF(ISERROR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=TRUE," ",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)</f>
        <v xml:space="preserve"> </v>
      </c>
      <c r="K482" s="170" t="str">
        <f>IF(ISERROR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=TRUE," ",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)</f>
        <v xml:space="preserve"> </v>
      </c>
      <c r="L482" s="171" t="str">
        <f>IF(ISERROR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=TRUE," ",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)</f>
        <v xml:space="preserve"> </v>
      </c>
      <c r="M482" s="171" t="str">
        <f>IF(ISERROR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=TRUE," ",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)</f>
        <v xml:space="preserve"> </v>
      </c>
      <c r="N482" s="155" t="str">
        <f>IF(ISERROR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=TRUE," ",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)</f>
        <v xml:space="preserve"> </v>
      </c>
      <c r="O482" s="171" t="str">
        <f>IF(ISERROR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=TRUE," ",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)</f>
        <v xml:space="preserve"> </v>
      </c>
      <c r="P482" s="171" t="str">
        <f>IF(ISERROR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=TRUE," ",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)</f>
        <v xml:space="preserve"> </v>
      </c>
      <c r="Q482" s="155" t="str">
        <f>IF(ISERROR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=TRUE," ",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)</f>
        <v xml:space="preserve"> </v>
      </c>
      <c r="R482" s="155" t="str">
        <f>IF(ISERROR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=TRUE," ",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)</f>
        <v xml:space="preserve"> </v>
      </c>
      <c r="S482" s="155" t="str">
        <f>IF(ISERROR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=TRUE," ",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)</f>
        <v xml:space="preserve"> </v>
      </c>
    </row>
    <row r="483" spans="1:19" ht="14.1" customHeight="1" x14ac:dyDescent="0.2">
      <c r="A483" s="180" t="s">
        <v>1195</v>
      </c>
      <c r="B483" s="154" t="e">
        <f>IF($U$16=1,(VLOOKUP(A483,$AC$44:$AH$80,2,FALSE)),IF((IF($X$1=1,'X1'!B442,(IF($X$1=2,'X2'!B442,(IF($X$1=3,'X3'!B442,(IF($X$1=4,'X4'!B442,(IF($X$1=5,'X5'!B442,'X6'!B442))))))))))="","",(IF($X$1=1,'X1'!B442,(IF($X$1=2,'X2'!B442,(IF($X$1=3,'X3'!B442,(IF($X$1=4,'X4'!B442,(IF($X$1=5,'X5'!B442,'X6'!B442))))))))))))</f>
        <v>#N/A</v>
      </c>
      <c r="C483" s="154" t="str">
        <f>IF(ISERROR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=TRUE," ",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)</f>
        <v xml:space="preserve"> </v>
      </c>
      <c r="D483" s="154" t="str">
        <f>IF(ISERROR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=TRUE," ",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)</f>
        <v xml:space="preserve"> </v>
      </c>
      <c r="E483" s="169" t="str">
        <f>IF(ISERROR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=TRUE," ",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)</f>
        <v xml:space="preserve"> </v>
      </c>
      <c r="F483" s="169" t="str">
        <f>IF(ISERROR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=TRUE," ",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)</f>
        <v xml:space="preserve"> </v>
      </c>
      <c r="G483" s="138" t="str">
        <f>IF(ISERROR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=TRUE," ",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)</f>
        <v xml:space="preserve"> </v>
      </c>
      <c r="H483" s="169" t="str">
        <f>IF(ISERROR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=TRUE," ",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)</f>
        <v xml:space="preserve"> </v>
      </c>
      <c r="I483" s="170" t="str">
        <f>IF(ISERROR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=TRUE," ",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)</f>
        <v xml:space="preserve"> </v>
      </c>
      <c r="J483" s="170" t="str">
        <f>IF(ISERROR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=TRUE," ",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)</f>
        <v xml:space="preserve"> </v>
      </c>
      <c r="K483" s="170" t="str">
        <f>IF(ISERROR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=TRUE," ",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)</f>
        <v xml:space="preserve"> </v>
      </c>
      <c r="L483" s="171" t="str">
        <f>IF(ISERROR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=TRUE," ",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)</f>
        <v xml:space="preserve"> </v>
      </c>
      <c r="M483" s="171" t="str">
        <f>IF(ISERROR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=TRUE," ",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)</f>
        <v xml:space="preserve"> </v>
      </c>
      <c r="N483" s="155" t="str">
        <f>IF(ISERROR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=TRUE," ",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)</f>
        <v xml:space="preserve"> </v>
      </c>
      <c r="O483" s="171" t="str">
        <f>IF(ISERROR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=TRUE," ",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)</f>
        <v xml:space="preserve"> </v>
      </c>
      <c r="P483" s="171" t="str">
        <f>IF(ISERROR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=TRUE," ",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)</f>
        <v xml:space="preserve"> </v>
      </c>
      <c r="Q483" s="155" t="str">
        <f>IF(ISERROR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=TRUE," ",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)</f>
        <v xml:space="preserve"> </v>
      </c>
      <c r="R483" s="155" t="str">
        <f>IF(ISERROR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=TRUE," ",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)</f>
        <v xml:space="preserve"> </v>
      </c>
      <c r="S483" s="155" t="str">
        <f>IF(ISERROR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=TRUE," ",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)</f>
        <v xml:space="preserve"> </v>
      </c>
    </row>
    <row r="484" spans="1:19" ht="14.1" customHeight="1" x14ac:dyDescent="0.2">
      <c r="A484" s="180" t="s">
        <v>1195</v>
      </c>
      <c r="B484" s="154" t="e">
        <f>IF($U$16=1,(VLOOKUP(A484,$AC$44:$AH$80,2,FALSE)),IF((IF($X$1=1,'X1'!B443,(IF($X$1=2,'X2'!B443,(IF($X$1=3,'X3'!B443,(IF($X$1=4,'X4'!B443,(IF($X$1=5,'X5'!B443,'X6'!B443))))))))))="","",(IF($X$1=1,'X1'!B443,(IF($X$1=2,'X2'!B443,(IF($X$1=3,'X3'!B443,(IF($X$1=4,'X4'!B443,(IF($X$1=5,'X5'!B443,'X6'!B443))))))))))))</f>
        <v>#N/A</v>
      </c>
      <c r="C484" s="154" t="str">
        <f>IF(ISERROR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=TRUE," ",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)</f>
        <v xml:space="preserve"> </v>
      </c>
      <c r="D484" s="154" t="str">
        <f>IF(ISERROR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=TRUE," ",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)</f>
        <v xml:space="preserve"> </v>
      </c>
      <c r="E484" s="169" t="str">
        <f>IF(ISERROR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=TRUE," ",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)</f>
        <v xml:space="preserve"> </v>
      </c>
      <c r="F484" s="169" t="str">
        <f>IF(ISERROR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=TRUE," ",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)</f>
        <v xml:space="preserve"> </v>
      </c>
      <c r="G484" s="138" t="str">
        <f>IF(ISERROR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=TRUE," ",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)</f>
        <v xml:space="preserve"> </v>
      </c>
      <c r="H484" s="169" t="str">
        <f>IF(ISERROR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=TRUE," ",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)</f>
        <v xml:space="preserve"> </v>
      </c>
      <c r="I484" s="170" t="str">
        <f>IF(ISERROR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=TRUE," ",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)</f>
        <v xml:space="preserve"> </v>
      </c>
      <c r="J484" s="170" t="str">
        <f>IF(ISERROR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=TRUE," ",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)</f>
        <v xml:space="preserve"> </v>
      </c>
      <c r="K484" s="170" t="str">
        <f>IF(ISERROR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=TRUE," ",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)</f>
        <v xml:space="preserve"> </v>
      </c>
      <c r="L484" s="171" t="str">
        <f>IF(ISERROR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=TRUE," ",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)</f>
        <v xml:space="preserve"> </v>
      </c>
      <c r="M484" s="171" t="str">
        <f>IF(ISERROR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=TRUE," ",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)</f>
        <v xml:space="preserve"> </v>
      </c>
      <c r="N484" s="155" t="str">
        <f>IF(ISERROR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=TRUE," ",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)</f>
        <v xml:space="preserve"> </v>
      </c>
      <c r="O484" s="171" t="str">
        <f>IF(ISERROR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=TRUE," ",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)</f>
        <v xml:space="preserve"> </v>
      </c>
      <c r="P484" s="171" t="str">
        <f>IF(ISERROR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=TRUE," ",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)</f>
        <v xml:space="preserve"> </v>
      </c>
      <c r="Q484" s="155" t="str">
        <f>IF(ISERROR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=TRUE," ",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)</f>
        <v xml:space="preserve"> </v>
      </c>
      <c r="R484" s="155" t="str">
        <f>IF(ISERROR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=TRUE," ",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)</f>
        <v xml:space="preserve"> </v>
      </c>
      <c r="S484" s="155" t="str">
        <f>IF(ISERROR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=TRUE," ",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)</f>
        <v xml:space="preserve"> </v>
      </c>
    </row>
    <row r="485" spans="1:19" ht="14.1" customHeight="1" x14ac:dyDescent="0.2">
      <c r="A485" s="180" t="s">
        <v>1195</v>
      </c>
      <c r="B485" s="154" t="e">
        <f>IF($U$16=1,(VLOOKUP(A485,$AC$44:$AH$80,2,FALSE)),IF((IF($X$1=1,'X1'!B444,(IF($X$1=2,'X2'!B444,(IF($X$1=3,'X3'!B444,(IF($X$1=4,'X4'!B444,(IF($X$1=5,'X5'!B444,'X6'!B444))))))))))="","",(IF($X$1=1,'X1'!B444,(IF($X$1=2,'X2'!B444,(IF($X$1=3,'X3'!B444,(IF($X$1=4,'X4'!B444,(IF($X$1=5,'X5'!B444,'X6'!B444))))))))))))</f>
        <v>#N/A</v>
      </c>
      <c r="C485" s="154" t="str">
        <f>IF(ISERROR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=TRUE," ",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)</f>
        <v xml:space="preserve"> </v>
      </c>
      <c r="D485" s="154" t="str">
        <f>IF(ISERROR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=TRUE," ",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)</f>
        <v xml:space="preserve"> </v>
      </c>
      <c r="E485" s="169" t="str">
        <f>IF(ISERROR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=TRUE," ",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)</f>
        <v xml:space="preserve"> </v>
      </c>
      <c r="F485" s="169" t="str">
        <f>IF(ISERROR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=TRUE," ",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)</f>
        <v xml:space="preserve"> </v>
      </c>
      <c r="G485" s="138" t="str">
        <f>IF(ISERROR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=TRUE," ",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)</f>
        <v xml:space="preserve"> </v>
      </c>
      <c r="H485" s="169" t="str">
        <f>IF(ISERROR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=TRUE," ",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)</f>
        <v xml:space="preserve"> </v>
      </c>
      <c r="I485" s="170" t="str">
        <f>IF(ISERROR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=TRUE," ",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)</f>
        <v xml:space="preserve"> </v>
      </c>
      <c r="J485" s="170" t="str">
        <f>IF(ISERROR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=TRUE," ",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)</f>
        <v xml:space="preserve"> </v>
      </c>
      <c r="K485" s="170" t="str">
        <f>IF(ISERROR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=TRUE," ",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)</f>
        <v xml:space="preserve"> </v>
      </c>
      <c r="L485" s="171" t="str">
        <f>IF(ISERROR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=TRUE," ",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)</f>
        <v xml:space="preserve"> </v>
      </c>
      <c r="M485" s="171" t="str">
        <f>IF(ISERROR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=TRUE," ",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)</f>
        <v xml:space="preserve"> </v>
      </c>
      <c r="N485" s="155" t="str">
        <f>IF(ISERROR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=TRUE," ",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)</f>
        <v xml:space="preserve"> </v>
      </c>
      <c r="O485" s="171" t="str">
        <f>IF(ISERROR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=TRUE," ",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)</f>
        <v xml:space="preserve"> </v>
      </c>
      <c r="P485" s="171" t="str">
        <f>IF(ISERROR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=TRUE," ",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)</f>
        <v xml:space="preserve"> </v>
      </c>
      <c r="Q485" s="155" t="str">
        <f>IF(ISERROR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=TRUE," ",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)</f>
        <v xml:space="preserve"> </v>
      </c>
      <c r="R485" s="155" t="str">
        <f>IF(ISERROR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=TRUE," ",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)</f>
        <v xml:space="preserve"> </v>
      </c>
      <c r="S485" s="155" t="str">
        <f>IF(ISERROR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=TRUE," ",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)</f>
        <v xml:space="preserve"> </v>
      </c>
    </row>
    <row r="486" spans="1:19" ht="14.1" customHeight="1" x14ac:dyDescent="0.2">
      <c r="A486" s="180" t="s">
        <v>1195</v>
      </c>
      <c r="B486" s="154" t="e">
        <f>IF($U$16=1,(VLOOKUP(A486,$AC$44:$AH$80,2,FALSE)),IF((IF($X$1=1,'X1'!B445,(IF($X$1=2,'X2'!B445,(IF($X$1=3,'X3'!B445,(IF($X$1=4,'X4'!B445,(IF($X$1=5,'X5'!B445,'X6'!B445))))))))))="","",(IF($X$1=1,'X1'!B445,(IF($X$1=2,'X2'!B445,(IF($X$1=3,'X3'!B445,(IF($X$1=4,'X4'!B445,(IF($X$1=5,'X5'!B445,'X6'!B445))))))))))))</f>
        <v>#N/A</v>
      </c>
      <c r="C486" s="154" t="str">
        <f>IF(ISERROR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=TRUE," ",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)</f>
        <v xml:space="preserve"> </v>
      </c>
      <c r="D486" s="154" t="str">
        <f>IF(ISERROR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=TRUE," ",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)</f>
        <v xml:space="preserve"> </v>
      </c>
      <c r="E486" s="169" t="str">
        <f>IF(ISERROR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=TRUE," ",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)</f>
        <v xml:space="preserve"> </v>
      </c>
      <c r="F486" s="169" t="str">
        <f>IF(ISERROR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=TRUE," ",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)</f>
        <v xml:space="preserve"> </v>
      </c>
      <c r="G486" s="138" t="str">
        <f>IF(ISERROR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=TRUE," ",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)</f>
        <v xml:space="preserve"> </v>
      </c>
      <c r="H486" s="169" t="str">
        <f>IF(ISERROR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=TRUE," ",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)</f>
        <v xml:space="preserve"> </v>
      </c>
      <c r="I486" s="170" t="str">
        <f>IF(ISERROR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=TRUE," ",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)</f>
        <v xml:space="preserve"> </v>
      </c>
      <c r="J486" s="170" t="str">
        <f>IF(ISERROR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=TRUE," ",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)</f>
        <v xml:space="preserve"> </v>
      </c>
      <c r="K486" s="170" t="str">
        <f>IF(ISERROR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=TRUE," ",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)</f>
        <v xml:space="preserve"> </v>
      </c>
      <c r="L486" s="171" t="str">
        <f>IF(ISERROR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=TRUE," ",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)</f>
        <v xml:space="preserve"> </v>
      </c>
      <c r="M486" s="171" t="str">
        <f>IF(ISERROR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=TRUE," ",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)</f>
        <v xml:space="preserve"> </v>
      </c>
      <c r="N486" s="155" t="str">
        <f>IF(ISERROR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=TRUE," ",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)</f>
        <v xml:space="preserve"> </v>
      </c>
      <c r="O486" s="171" t="str">
        <f>IF(ISERROR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=TRUE," ",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)</f>
        <v xml:space="preserve"> </v>
      </c>
      <c r="P486" s="171" t="str">
        <f>IF(ISERROR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=TRUE," ",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)</f>
        <v xml:space="preserve"> </v>
      </c>
      <c r="Q486" s="155" t="str">
        <f>IF(ISERROR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=TRUE," ",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)</f>
        <v xml:space="preserve"> </v>
      </c>
      <c r="R486" s="155" t="str">
        <f>IF(ISERROR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=TRUE," ",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)</f>
        <v xml:space="preserve"> </v>
      </c>
      <c r="S486" s="155" t="str">
        <f>IF(ISERROR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=TRUE," ",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)</f>
        <v xml:space="preserve"> </v>
      </c>
    </row>
    <row r="487" spans="1:19" ht="14.1" customHeight="1" x14ac:dyDescent="0.2">
      <c r="A487" s="180" t="s">
        <v>1195</v>
      </c>
      <c r="B487" s="154" t="e">
        <f>IF($U$16=1,(VLOOKUP(A487,$AC$44:$AH$80,2,FALSE)),IF((IF($X$1=1,'X1'!B446,(IF($X$1=2,'X2'!B446,(IF($X$1=3,'X3'!B446,(IF($X$1=4,'X4'!B446,(IF($X$1=5,'X5'!B446,'X6'!B446))))))))))="","",(IF($X$1=1,'X1'!B446,(IF($X$1=2,'X2'!B446,(IF($X$1=3,'X3'!B446,(IF($X$1=4,'X4'!B446,(IF($X$1=5,'X5'!B446,'X6'!B446))))))))))))</f>
        <v>#N/A</v>
      </c>
      <c r="C487" s="154" t="str">
        <f>IF(ISERROR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=TRUE," ",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)</f>
        <v xml:space="preserve"> </v>
      </c>
      <c r="D487" s="154" t="str">
        <f>IF(ISERROR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=TRUE," ",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)</f>
        <v xml:space="preserve"> </v>
      </c>
      <c r="E487" s="169" t="str">
        <f>IF(ISERROR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=TRUE," ",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)</f>
        <v xml:space="preserve"> </v>
      </c>
      <c r="F487" s="169" t="str">
        <f>IF(ISERROR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=TRUE," ",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)</f>
        <v xml:space="preserve"> </v>
      </c>
      <c r="G487" s="138" t="str">
        <f>IF(ISERROR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=TRUE," ",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)</f>
        <v xml:space="preserve"> </v>
      </c>
      <c r="H487" s="169" t="str">
        <f>IF(ISERROR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=TRUE," ",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)</f>
        <v xml:space="preserve"> </v>
      </c>
      <c r="I487" s="170" t="str">
        <f>IF(ISERROR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=TRUE," ",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)</f>
        <v xml:space="preserve"> </v>
      </c>
      <c r="J487" s="170" t="str">
        <f>IF(ISERROR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=TRUE," ",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)</f>
        <v xml:space="preserve"> </v>
      </c>
      <c r="K487" s="170" t="str">
        <f>IF(ISERROR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=TRUE," ",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)</f>
        <v xml:space="preserve"> </v>
      </c>
      <c r="L487" s="171" t="str">
        <f>IF(ISERROR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=TRUE," ",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)</f>
        <v xml:space="preserve"> </v>
      </c>
      <c r="M487" s="171" t="str">
        <f>IF(ISERROR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=TRUE," ",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)</f>
        <v xml:space="preserve"> </v>
      </c>
      <c r="N487" s="155" t="str">
        <f>IF(ISERROR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=TRUE," ",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)</f>
        <v xml:space="preserve"> </v>
      </c>
      <c r="O487" s="171" t="str">
        <f>IF(ISERROR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=TRUE," ",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)</f>
        <v xml:space="preserve"> </v>
      </c>
      <c r="P487" s="171" t="str">
        <f>IF(ISERROR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=TRUE," ",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)</f>
        <v xml:space="preserve"> </v>
      </c>
      <c r="Q487" s="155" t="str">
        <f>IF(ISERROR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=TRUE," ",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)</f>
        <v xml:space="preserve"> </v>
      </c>
      <c r="R487" s="155" t="str">
        <f>IF(ISERROR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=TRUE," ",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)</f>
        <v xml:space="preserve"> </v>
      </c>
      <c r="S487" s="155" t="str">
        <f>IF(ISERROR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=TRUE," ",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)</f>
        <v xml:space="preserve"> </v>
      </c>
    </row>
    <row r="488" spans="1:19" ht="14.1" customHeight="1" x14ac:dyDescent="0.2">
      <c r="A488" s="180" t="s">
        <v>1195</v>
      </c>
      <c r="B488" s="154" t="e">
        <f>IF($U$16=1,(VLOOKUP(A488,$AC$44:$AH$80,2,FALSE)),IF((IF($X$1=1,'X1'!B447,(IF($X$1=2,'X2'!B447,(IF($X$1=3,'X3'!B447,(IF($X$1=4,'X4'!B447,(IF($X$1=5,'X5'!B447,'X6'!B447))))))))))="","",(IF($X$1=1,'X1'!B447,(IF($X$1=2,'X2'!B447,(IF($X$1=3,'X3'!B447,(IF($X$1=4,'X4'!B447,(IF($X$1=5,'X5'!B447,'X6'!B447))))))))))))</f>
        <v>#N/A</v>
      </c>
      <c r="C488" s="154" t="str">
        <f>IF(ISERROR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=TRUE," ",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)</f>
        <v xml:space="preserve"> </v>
      </c>
      <c r="D488" s="154" t="str">
        <f>IF(ISERROR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=TRUE," ",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)</f>
        <v xml:space="preserve"> </v>
      </c>
      <c r="E488" s="169" t="str">
        <f>IF(ISERROR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=TRUE," ",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)</f>
        <v xml:space="preserve"> </v>
      </c>
      <c r="F488" s="169" t="str">
        <f>IF(ISERROR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=TRUE," ",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)</f>
        <v xml:space="preserve"> </v>
      </c>
      <c r="G488" s="138" t="str">
        <f>IF(ISERROR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=TRUE," ",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)</f>
        <v xml:space="preserve"> </v>
      </c>
      <c r="H488" s="169" t="str">
        <f>IF(ISERROR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=TRUE," ",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)</f>
        <v xml:space="preserve"> </v>
      </c>
      <c r="I488" s="170" t="str">
        <f>IF(ISERROR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=TRUE," ",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)</f>
        <v xml:space="preserve"> </v>
      </c>
      <c r="J488" s="170" t="str">
        <f>IF(ISERROR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=TRUE," ",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)</f>
        <v xml:space="preserve"> </v>
      </c>
      <c r="K488" s="170" t="str">
        <f>IF(ISERROR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=TRUE," ",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)</f>
        <v xml:space="preserve"> </v>
      </c>
      <c r="L488" s="171" t="str">
        <f>IF(ISERROR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=TRUE," ",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)</f>
        <v xml:space="preserve"> </v>
      </c>
      <c r="M488" s="171" t="str">
        <f>IF(ISERROR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=TRUE," ",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)</f>
        <v xml:space="preserve"> </v>
      </c>
      <c r="N488" s="155" t="str">
        <f>IF(ISERROR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=TRUE," ",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)</f>
        <v xml:space="preserve"> </v>
      </c>
      <c r="O488" s="171" t="str">
        <f>IF(ISERROR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=TRUE," ",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)</f>
        <v xml:space="preserve"> </v>
      </c>
      <c r="P488" s="171" t="str">
        <f>IF(ISERROR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=TRUE," ",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)</f>
        <v xml:space="preserve"> </v>
      </c>
      <c r="Q488" s="155" t="str">
        <f>IF(ISERROR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=TRUE," ",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)</f>
        <v xml:space="preserve"> </v>
      </c>
      <c r="R488" s="155" t="str">
        <f>IF(ISERROR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=TRUE," ",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)</f>
        <v xml:space="preserve"> </v>
      </c>
      <c r="S488" s="155" t="str">
        <f>IF(ISERROR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=TRUE," ",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)</f>
        <v xml:space="preserve"> </v>
      </c>
    </row>
    <row r="489" spans="1:19" ht="14.1" customHeight="1" x14ac:dyDescent="0.2">
      <c r="A489" s="180" t="s">
        <v>1195</v>
      </c>
      <c r="B489" s="154" t="e">
        <f>IF($U$16=1,(VLOOKUP(A489,$AC$44:$AH$80,2,FALSE)),IF((IF($X$1=1,'X1'!B448,(IF($X$1=2,'X2'!B448,(IF($X$1=3,'X3'!B448,(IF($X$1=4,'X4'!B448,(IF($X$1=5,'X5'!B448,'X6'!B448))))))))))="","",(IF($X$1=1,'X1'!B448,(IF($X$1=2,'X2'!B448,(IF($X$1=3,'X3'!B448,(IF($X$1=4,'X4'!B448,(IF($X$1=5,'X5'!B448,'X6'!B448))))))))))))</f>
        <v>#N/A</v>
      </c>
      <c r="C489" s="154" t="str">
        <f>IF(ISERROR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=TRUE," ",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)</f>
        <v xml:space="preserve"> </v>
      </c>
      <c r="D489" s="154" t="str">
        <f>IF(ISERROR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=TRUE," ",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)</f>
        <v xml:space="preserve"> </v>
      </c>
      <c r="E489" s="169" t="str">
        <f>IF(ISERROR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=TRUE," ",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)</f>
        <v xml:space="preserve"> </v>
      </c>
      <c r="F489" s="169" t="str">
        <f>IF(ISERROR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=TRUE," ",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)</f>
        <v xml:space="preserve"> </v>
      </c>
      <c r="G489" s="138" t="str">
        <f>IF(ISERROR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=TRUE," ",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)</f>
        <v xml:space="preserve"> </v>
      </c>
      <c r="H489" s="169" t="str">
        <f>IF(ISERROR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=TRUE," ",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)</f>
        <v xml:space="preserve"> </v>
      </c>
      <c r="I489" s="170" t="str">
        <f>IF(ISERROR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=TRUE," ",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)</f>
        <v xml:space="preserve"> </v>
      </c>
      <c r="J489" s="170" t="str">
        <f>IF(ISERROR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=TRUE," ",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)</f>
        <v xml:space="preserve"> </v>
      </c>
      <c r="K489" s="170" t="str">
        <f>IF(ISERROR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=TRUE," ",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)</f>
        <v xml:space="preserve"> </v>
      </c>
      <c r="L489" s="171" t="str">
        <f>IF(ISERROR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=TRUE," ",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)</f>
        <v xml:space="preserve"> </v>
      </c>
      <c r="M489" s="171" t="str">
        <f>IF(ISERROR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=TRUE," ",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)</f>
        <v xml:space="preserve"> </v>
      </c>
      <c r="N489" s="155" t="str">
        <f>IF(ISERROR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=TRUE," ",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)</f>
        <v xml:space="preserve"> </v>
      </c>
      <c r="O489" s="171" t="str">
        <f>IF(ISERROR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=TRUE," ",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)</f>
        <v xml:space="preserve"> </v>
      </c>
      <c r="P489" s="171" t="str">
        <f>IF(ISERROR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=TRUE," ",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)</f>
        <v xml:space="preserve"> </v>
      </c>
      <c r="Q489" s="155" t="str">
        <f>IF(ISERROR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=TRUE," ",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)</f>
        <v xml:space="preserve"> </v>
      </c>
      <c r="R489" s="155" t="str">
        <f>IF(ISERROR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=TRUE," ",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)</f>
        <v xml:space="preserve"> </v>
      </c>
      <c r="S489" s="155" t="str">
        <f>IF(ISERROR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=TRUE," ",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)</f>
        <v xml:space="preserve"> </v>
      </c>
    </row>
    <row r="490" spans="1:19" ht="14.1" customHeight="1" x14ac:dyDescent="0.2">
      <c r="A490" s="180" t="s">
        <v>1195</v>
      </c>
      <c r="B490" s="154" t="e">
        <f>IF($U$16=1,(VLOOKUP(A490,$AC$44:$AH$80,2,FALSE)),IF((IF($X$1=1,'X1'!B449,(IF($X$1=2,'X2'!B449,(IF($X$1=3,'X3'!B449,(IF($X$1=4,'X4'!B449,(IF($X$1=5,'X5'!B449,'X6'!B449))))))))))="","",(IF($X$1=1,'X1'!B449,(IF($X$1=2,'X2'!B449,(IF($X$1=3,'X3'!B449,(IF($X$1=4,'X4'!B449,(IF($X$1=5,'X5'!B449,'X6'!B449))))))))))))</f>
        <v>#N/A</v>
      </c>
      <c r="C490" s="154" t="str">
        <f>IF(ISERROR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=TRUE," ",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)</f>
        <v xml:space="preserve"> </v>
      </c>
      <c r="D490" s="154" t="str">
        <f>IF(ISERROR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=TRUE," ",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)</f>
        <v xml:space="preserve"> </v>
      </c>
      <c r="E490" s="169" t="str">
        <f>IF(ISERROR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=TRUE," ",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)</f>
        <v xml:space="preserve"> </v>
      </c>
      <c r="F490" s="169" t="str">
        <f>IF(ISERROR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=TRUE," ",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)</f>
        <v xml:space="preserve"> </v>
      </c>
      <c r="G490" s="138" t="str">
        <f>IF(ISERROR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=TRUE," ",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)</f>
        <v xml:space="preserve"> </v>
      </c>
      <c r="H490" s="169" t="str">
        <f>IF(ISERROR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=TRUE," ",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)</f>
        <v xml:space="preserve"> </v>
      </c>
      <c r="I490" s="170" t="str">
        <f>IF(ISERROR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=TRUE," ",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)</f>
        <v xml:space="preserve"> </v>
      </c>
      <c r="J490" s="170" t="str">
        <f>IF(ISERROR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=TRUE," ",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)</f>
        <v xml:space="preserve"> </v>
      </c>
      <c r="K490" s="170" t="str">
        <f>IF(ISERROR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=TRUE," ",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)</f>
        <v xml:space="preserve"> </v>
      </c>
      <c r="L490" s="171" t="str">
        <f>IF(ISERROR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=TRUE," ",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)</f>
        <v xml:space="preserve"> </v>
      </c>
      <c r="M490" s="171" t="str">
        <f>IF(ISERROR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=TRUE," ",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)</f>
        <v xml:space="preserve"> </v>
      </c>
      <c r="N490" s="155" t="str">
        <f>IF(ISERROR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=TRUE," ",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)</f>
        <v xml:space="preserve"> </v>
      </c>
      <c r="O490" s="171" t="str">
        <f>IF(ISERROR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=TRUE," ",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)</f>
        <v xml:space="preserve"> </v>
      </c>
      <c r="P490" s="171" t="str">
        <f>IF(ISERROR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=TRUE," ",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)</f>
        <v xml:space="preserve"> </v>
      </c>
      <c r="Q490" s="155" t="str">
        <f>IF(ISERROR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=TRUE," ",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)</f>
        <v xml:space="preserve"> </v>
      </c>
      <c r="R490" s="155" t="str">
        <f>IF(ISERROR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=TRUE," ",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)</f>
        <v xml:space="preserve"> </v>
      </c>
      <c r="S490" s="155" t="str">
        <f>IF(ISERROR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=TRUE," ",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)</f>
        <v xml:space="preserve"> </v>
      </c>
    </row>
    <row r="491" spans="1:19" ht="14.1" customHeight="1" x14ac:dyDescent="0.2">
      <c r="A491" s="180" t="s">
        <v>1195</v>
      </c>
      <c r="B491" s="154" t="e">
        <f>IF($U$16=1,(VLOOKUP(A491,$AC$44:$AH$80,2,FALSE)),IF((IF($X$1=1,'X1'!B450,(IF($X$1=2,'X2'!B450,(IF($X$1=3,'X3'!B450,(IF($X$1=4,'X4'!B450,(IF($X$1=5,'X5'!B450,'X6'!B450))))))))))="","",(IF($X$1=1,'X1'!B450,(IF($X$1=2,'X2'!B450,(IF($X$1=3,'X3'!B450,(IF($X$1=4,'X4'!B450,(IF($X$1=5,'X5'!B450,'X6'!B450))))))))))))</f>
        <v>#N/A</v>
      </c>
      <c r="C491" s="154" t="str">
        <f>IF(ISERROR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=TRUE," ",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)</f>
        <v xml:space="preserve"> </v>
      </c>
      <c r="D491" s="154" t="str">
        <f>IF(ISERROR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=TRUE," ",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)</f>
        <v xml:space="preserve"> </v>
      </c>
      <c r="E491" s="169" t="str">
        <f>IF(ISERROR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=TRUE," ",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)</f>
        <v xml:space="preserve"> </v>
      </c>
      <c r="F491" s="169" t="str">
        <f>IF(ISERROR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=TRUE," ",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)</f>
        <v xml:space="preserve"> </v>
      </c>
      <c r="G491" s="138" t="str">
        <f>IF(ISERROR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=TRUE," ",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)</f>
        <v xml:space="preserve"> </v>
      </c>
      <c r="H491" s="169" t="str">
        <f>IF(ISERROR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=TRUE," ",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)</f>
        <v xml:space="preserve"> </v>
      </c>
      <c r="I491" s="170" t="str">
        <f>IF(ISERROR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=TRUE," ",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)</f>
        <v xml:space="preserve"> </v>
      </c>
      <c r="J491" s="170" t="str">
        <f>IF(ISERROR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=TRUE," ",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)</f>
        <v xml:space="preserve"> </v>
      </c>
      <c r="K491" s="170" t="str">
        <f>IF(ISERROR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=TRUE," ",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)</f>
        <v xml:space="preserve"> </v>
      </c>
      <c r="L491" s="171" t="str">
        <f>IF(ISERROR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=TRUE," ",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)</f>
        <v xml:space="preserve"> </v>
      </c>
      <c r="M491" s="171" t="str">
        <f>IF(ISERROR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=TRUE," ",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)</f>
        <v xml:space="preserve"> </v>
      </c>
      <c r="N491" s="155" t="str">
        <f>IF(ISERROR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=TRUE," ",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)</f>
        <v xml:space="preserve"> </v>
      </c>
      <c r="O491" s="171" t="str">
        <f>IF(ISERROR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=TRUE," ",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)</f>
        <v xml:space="preserve"> </v>
      </c>
      <c r="P491" s="171" t="str">
        <f>IF(ISERROR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=TRUE," ",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)</f>
        <v xml:space="preserve"> </v>
      </c>
      <c r="Q491" s="155" t="str">
        <f>IF(ISERROR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=TRUE," ",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)</f>
        <v xml:space="preserve"> </v>
      </c>
      <c r="R491" s="155" t="str">
        <f>IF(ISERROR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=TRUE," ",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)</f>
        <v xml:space="preserve"> </v>
      </c>
      <c r="S491" s="155" t="str">
        <f>IF(ISERROR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=TRUE," ",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)</f>
        <v xml:space="preserve"> </v>
      </c>
    </row>
    <row r="492" spans="1:19" ht="14.1" customHeight="1" x14ac:dyDescent="0.2">
      <c r="A492" s="180" t="s">
        <v>1195</v>
      </c>
      <c r="B492" s="154" t="e">
        <f>IF($U$16=1,(VLOOKUP(A492,$AC$44:$AH$80,2,FALSE)),IF((IF($X$1=1,'X1'!B451,(IF($X$1=2,'X2'!B451,(IF($X$1=3,'X3'!B451,(IF($X$1=4,'X4'!B451,(IF($X$1=5,'X5'!B451,'X6'!B451))))))))))="","",(IF($X$1=1,'X1'!B451,(IF($X$1=2,'X2'!B451,(IF($X$1=3,'X3'!B451,(IF($X$1=4,'X4'!B451,(IF($X$1=5,'X5'!B451,'X6'!B451))))))))))))</f>
        <v>#N/A</v>
      </c>
      <c r="C492" s="154" t="str">
        <f>IF(ISERROR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=TRUE," ",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)</f>
        <v xml:space="preserve"> </v>
      </c>
      <c r="D492" s="154" t="str">
        <f>IF(ISERROR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=TRUE," ",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)</f>
        <v xml:space="preserve"> </v>
      </c>
      <c r="E492" s="169" t="str">
        <f>IF(ISERROR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=TRUE," ",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)</f>
        <v xml:space="preserve"> </v>
      </c>
      <c r="F492" s="169" t="str">
        <f>IF(ISERROR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=TRUE," ",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)</f>
        <v xml:space="preserve"> </v>
      </c>
      <c r="G492" s="138" t="str">
        <f>IF(ISERROR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=TRUE," ",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)</f>
        <v xml:space="preserve"> </v>
      </c>
      <c r="H492" s="169" t="str">
        <f>IF(ISERROR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=TRUE," ",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)</f>
        <v xml:space="preserve"> </v>
      </c>
      <c r="I492" s="170" t="str">
        <f>IF(ISERROR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=TRUE," ",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)</f>
        <v xml:space="preserve"> </v>
      </c>
      <c r="J492" s="170" t="str">
        <f>IF(ISERROR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=TRUE," ",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)</f>
        <v xml:space="preserve"> </v>
      </c>
      <c r="K492" s="170" t="str">
        <f>IF(ISERROR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=TRUE," ",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)</f>
        <v xml:space="preserve"> </v>
      </c>
      <c r="L492" s="171" t="str">
        <f>IF(ISERROR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=TRUE," ",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)</f>
        <v xml:space="preserve"> </v>
      </c>
      <c r="M492" s="171" t="str">
        <f>IF(ISERROR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=TRUE," ",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)</f>
        <v xml:space="preserve"> </v>
      </c>
      <c r="N492" s="155" t="str">
        <f>IF(ISERROR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=TRUE," ",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)</f>
        <v xml:space="preserve"> </v>
      </c>
      <c r="O492" s="171" t="str">
        <f>IF(ISERROR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=TRUE," ",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)</f>
        <v xml:space="preserve"> </v>
      </c>
      <c r="P492" s="171" t="str">
        <f>IF(ISERROR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=TRUE," ",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)</f>
        <v xml:space="preserve"> </v>
      </c>
      <c r="Q492" s="155" t="str">
        <f>IF(ISERROR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=TRUE," ",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)</f>
        <v xml:space="preserve"> </v>
      </c>
      <c r="R492" s="155" t="str">
        <f>IF(ISERROR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=TRUE," ",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)</f>
        <v xml:space="preserve"> </v>
      </c>
      <c r="S492" s="155" t="str">
        <f>IF(ISERROR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=TRUE," ",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)</f>
        <v xml:space="preserve"> </v>
      </c>
    </row>
    <row r="493" spans="1:19" ht="14.1" customHeight="1" x14ac:dyDescent="0.2">
      <c r="A493" s="180" t="s">
        <v>1195</v>
      </c>
      <c r="B493" s="154" t="e">
        <f>IF($U$16=1,(VLOOKUP(A493,$AC$44:$AH$80,2,FALSE)),IF((IF($X$1=1,'X1'!B452,(IF($X$1=2,'X2'!B452,(IF($X$1=3,'X3'!B452,(IF($X$1=4,'X4'!B452,(IF($X$1=5,'X5'!B452,'X6'!B452))))))))))="","",(IF($X$1=1,'X1'!B452,(IF($X$1=2,'X2'!B452,(IF($X$1=3,'X3'!B452,(IF($X$1=4,'X4'!B452,(IF($X$1=5,'X5'!B452,'X6'!B452))))))))))))</f>
        <v>#N/A</v>
      </c>
      <c r="C493" s="154" t="str">
        <f>IF(ISERROR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=TRUE," ",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)</f>
        <v xml:space="preserve"> </v>
      </c>
      <c r="D493" s="154" t="str">
        <f>IF(ISERROR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=TRUE," ",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)</f>
        <v xml:space="preserve"> </v>
      </c>
      <c r="E493" s="169" t="str">
        <f>IF(ISERROR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=TRUE," ",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)</f>
        <v xml:space="preserve"> </v>
      </c>
      <c r="F493" s="169" t="str">
        <f>IF(ISERROR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=TRUE," ",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)</f>
        <v xml:space="preserve"> </v>
      </c>
      <c r="G493" s="138" t="str">
        <f>IF(ISERROR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=TRUE," ",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)</f>
        <v xml:space="preserve"> </v>
      </c>
      <c r="H493" s="169" t="str">
        <f>IF(ISERROR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=TRUE," ",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)</f>
        <v xml:space="preserve"> </v>
      </c>
      <c r="I493" s="170" t="str">
        <f>IF(ISERROR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=TRUE," ",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)</f>
        <v xml:space="preserve"> </v>
      </c>
      <c r="J493" s="170" t="str">
        <f>IF(ISERROR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=TRUE," ",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)</f>
        <v xml:space="preserve"> </v>
      </c>
      <c r="K493" s="170" t="str">
        <f>IF(ISERROR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=TRUE," ",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)</f>
        <v xml:space="preserve"> </v>
      </c>
      <c r="L493" s="171" t="str">
        <f>IF(ISERROR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=TRUE," ",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)</f>
        <v xml:space="preserve"> </v>
      </c>
      <c r="M493" s="171" t="str">
        <f>IF(ISERROR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=TRUE," ",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)</f>
        <v xml:space="preserve"> </v>
      </c>
      <c r="N493" s="155" t="str">
        <f>IF(ISERROR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=TRUE," ",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)</f>
        <v xml:space="preserve"> </v>
      </c>
      <c r="O493" s="171" t="str">
        <f>IF(ISERROR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=TRUE," ",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)</f>
        <v xml:space="preserve"> </v>
      </c>
      <c r="P493" s="171" t="str">
        <f>IF(ISERROR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=TRUE," ",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)</f>
        <v xml:space="preserve"> </v>
      </c>
      <c r="Q493" s="155" t="str">
        <f>IF(ISERROR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=TRUE," ",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)</f>
        <v xml:space="preserve"> </v>
      </c>
      <c r="R493" s="155" t="str">
        <f>IF(ISERROR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=TRUE," ",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)</f>
        <v xml:space="preserve"> </v>
      </c>
      <c r="S493" s="155" t="str">
        <f>IF(ISERROR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=TRUE," ",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)</f>
        <v xml:space="preserve"> </v>
      </c>
    </row>
    <row r="494" spans="1:19" ht="14.1" customHeight="1" x14ac:dyDescent="0.2">
      <c r="A494" s="180" t="s">
        <v>1195</v>
      </c>
      <c r="B494" s="154" t="e">
        <f>IF($U$16=1,(VLOOKUP(A494,$AC$44:$AH$80,2,FALSE)),IF((IF($X$1=1,'X1'!B453,(IF($X$1=2,'X2'!B453,(IF($X$1=3,'X3'!B453,(IF($X$1=4,'X4'!B453,(IF($X$1=5,'X5'!B453,'X6'!B453))))))))))="","",(IF($X$1=1,'X1'!B453,(IF($X$1=2,'X2'!B453,(IF($X$1=3,'X3'!B453,(IF($X$1=4,'X4'!B453,(IF($X$1=5,'X5'!B453,'X6'!B453))))))))))))</f>
        <v>#N/A</v>
      </c>
      <c r="C494" s="154" t="str">
        <f>IF(ISERROR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=TRUE," ",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)</f>
        <v xml:space="preserve"> </v>
      </c>
      <c r="D494" s="154" t="str">
        <f>IF(ISERROR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=TRUE," ",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)</f>
        <v xml:space="preserve"> </v>
      </c>
      <c r="E494" s="169" t="str">
        <f>IF(ISERROR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=TRUE," ",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)</f>
        <v xml:space="preserve"> </v>
      </c>
      <c r="F494" s="169" t="str">
        <f>IF(ISERROR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=TRUE," ",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)</f>
        <v xml:space="preserve"> </v>
      </c>
      <c r="G494" s="138" t="str">
        <f>IF(ISERROR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=TRUE," ",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)</f>
        <v xml:space="preserve"> </v>
      </c>
      <c r="H494" s="169" t="str">
        <f>IF(ISERROR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=TRUE," ",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)</f>
        <v xml:space="preserve"> </v>
      </c>
      <c r="I494" s="170" t="str">
        <f>IF(ISERROR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=TRUE," ",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)</f>
        <v xml:space="preserve"> </v>
      </c>
      <c r="J494" s="170" t="str">
        <f>IF(ISERROR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=TRUE," ",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)</f>
        <v xml:space="preserve"> </v>
      </c>
      <c r="K494" s="170" t="str">
        <f>IF(ISERROR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=TRUE," ",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)</f>
        <v xml:space="preserve"> </v>
      </c>
      <c r="L494" s="171" t="str">
        <f>IF(ISERROR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=TRUE," ",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)</f>
        <v xml:space="preserve"> </v>
      </c>
      <c r="M494" s="171" t="str">
        <f>IF(ISERROR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=TRUE," ",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)</f>
        <v xml:space="preserve"> </v>
      </c>
      <c r="N494" s="155" t="str">
        <f>IF(ISERROR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=TRUE," ",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)</f>
        <v xml:space="preserve"> </v>
      </c>
      <c r="O494" s="171" t="str">
        <f>IF(ISERROR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=TRUE," ",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)</f>
        <v xml:space="preserve"> </v>
      </c>
      <c r="P494" s="171" t="str">
        <f>IF(ISERROR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=TRUE," ",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)</f>
        <v xml:space="preserve"> </v>
      </c>
      <c r="Q494" s="155" t="str">
        <f>IF(ISERROR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=TRUE," ",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)</f>
        <v xml:space="preserve"> </v>
      </c>
      <c r="R494" s="155" t="str">
        <f>IF(ISERROR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=TRUE," ",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)</f>
        <v xml:space="preserve"> </v>
      </c>
      <c r="S494" s="155" t="str">
        <f>IF(ISERROR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=TRUE," ",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)</f>
        <v xml:space="preserve"> </v>
      </c>
    </row>
    <row r="495" spans="1:19" ht="14.1" customHeight="1" x14ac:dyDescent="0.2">
      <c r="A495" s="180" t="s">
        <v>1195</v>
      </c>
      <c r="B495" s="154" t="e">
        <f>IF($U$16=1,(VLOOKUP(A495,$AC$44:$AH$80,2,FALSE)),IF((IF($X$1=1,'X1'!B454,(IF($X$1=2,'X2'!B454,(IF($X$1=3,'X3'!B454,(IF($X$1=4,'X4'!B454,(IF($X$1=5,'X5'!B454,'X6'!B454))))))))))="","",(IF($X$1=1,'X1'!B454,(IF($X$1=2,'X2'!B454,(IF($X$1=3,'X3'!B454,(IF($X$1=4,'X4'!B454,(IF($X$1=5,'X5'!B454,'X6'!B454))))))))))))</f>
        <v>#N/A</v>
      </c>
      <c r="C495" s="154" t="str">
        <f>IF(ISERROR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=TRUE," ",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)</f>
        <v xml:space="preserve"> </v>
      </c>
      <c r="D495" s="154" t="str">
        <f>IF(ISERROR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=TRUE," ",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)</f>
        <v xml:space="preserve"> </v>
      </c>
      <c r="E495" s="169" t="str">
        <f>IF(ISERROR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=TRUE," ",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)</f>
        <v xml:space="preserve"> </v>
      </c>
      <c r="F495" s="169" t="str">
        <f>IF(ISERROR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=TRUE," ",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)</f>
        <v xml:space="preserve"> </v>
      </c>
      <c r="G495" s="138" t="str">
        <f>IF(ISERROR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=TRUE," ",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)</f>
        <v xml:space="preserve"> </v>
      </c>
      <c r="H495" s="169" t="str">
        <f>IF(ISERROR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=TRUE," ",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)</f>
        <v xml:space="preserve"> </v>
      </c>
      <c r="I495" s="170" t="str">
        <f>IF(ISERROR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=TRUE," ",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)</f>
        <v xml:space="preserve"> </v>
      </c>
      <c r="J495" s="170" t="str">
        <f>IF(ISERROR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=TRUE," ",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)</f>
        <v xml:space="preserve"> </v>
      </c>
      <c r="K495" s="170" t="str">
        <f>IF(ISERROR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=TRUE," ",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)</f>
        <v xml:space="preserve"> </v>
      </c>
      <c r="L495" s="171" t="str">
        <f>IF(ISERROR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=TRUE," ",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)</f>
        <v xml:space="preserve"> </v>
      </c>
      <c r="M495" s="171" t="str">
        <f>IF(ISERROR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=TRUE," ",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)</f>
        <v xml:space="preserve"> </v>
      </c>
      <c r="N495" s="155" t="str">
        <f>IF(ISERROR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=TRUE," ",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)</f>
        <v xml:space="preserve"> </v>
      </c>
      <c r="O495" s="171" t="str">
        <f>IF(ISERROR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=TRUE," ",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)</f>
        <v xml:space="preserve"> </v>
      </c>
      <c r="P495" s="171" t="str">
        <f>IF(ISERROR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=TRUE," ",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)</f>
        <v xml:space="preserve"> </v>
      </c>
      <c r="Q495" s="155" t="str">
        <f>IF(ISERROR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=TRUE," ",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)</f>
        <v xml:space="preserve"> </v>
      </c>
      <c r="R495" s="155" t="str">
        <f>IF(ISERROR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=TRUE," ",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)</f>
        <v xml:space="preserve"> </v>
      </c>
      <c r="S495" s="155" t="str">
        <f>IF(ISERROR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=TRUE," ",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)</f>
        <v xml:space="preserve"> </v>
      </c>
    </row>
    <row r="496" spans="1:19" ht="14.1" customHeight="1" x14ac:dyDescent="0.2">
      <c r="A496" s="180" t="s">
        <v>1195</v>
      </c>
      <c r="B496" s="154" t="e">
        <f>IF($U$16=1,(VLOOKUP(A496,$AC$44:$AH$80,2,FALSE)),IF((IF($X$1=1,'X1'!B455,(IF($X$1=2,'X2'!B455,(IF($X$1=3,'X3'!B455,(IF($X$1=4,'X4'!B455,(IF($X$1=5,'X5'!B455,'X6'!B455))))))))))="","",(IF($X$1=1,'X1'!B455,(IF($X$1=2,'X2'!B455,(IF($X$1=3,'X3'!B455,(IF($X$1=4,'X4'!B455,(IF($X$1=5,'X5'!B455,'X6'!B455))))))))))))</f>
        <v>#N/A</v>
      </c>
      <c r="C496" s="154" t="str">
        <f>IF(ISERROR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=TRUE," ",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)</f>
        <v xml:space="preserve"> </v>
      </c>
      <c r="D496" s="154" t="str">
        <f>IF(ISERROR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=TRUE," ",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)</f>
        <v xml:space="preserve"> </v>
      </c>
      <c r="E496" s="169" t="str">
        <f>IF(ISERROR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=TRUE," ",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)</f>
        <v xml:space="preserve"> </v>
      </c>
      <c r="F496" s="169" t="str">
        <f>IF(ISERROR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=TRUE," ",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)</f>
        <v xml:space="preserve"> </v>
      </c>
      <c r="G496" s="138" t="str">
        <f>IF(ISERROR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=TRUE," ",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)</f>
        <v xml:space="preserve"> </v>
      </c>
      <c r="H496" s="169" t="str">
        <f>IF(ISERROR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=TRUE," ",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)</f>
        <v xml:space="preserve"> </v>
      </c>
      <c r="I496" s="170" t="str">
        <f>IF(ISERROR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=TRUE," ",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)</f>
        <v xml:space="preserve"> </v>
      </c>
      <c r="J496" s="170" t="str">
        <f>IF(ISERROR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=TRUE," ",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)</f>
        <v xml:space="preserve"> </v>
      </c>
      <c r="K496" s="170" t="str">
        <f>IF(ISERROR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=TRUE," ",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)</f>
        <v xml:space="preserve"> </v>
      </c>
      <c r="L496" s="171" t="str">
        <f>IF(ISERROR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=TRUE," ",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)</f>
        <v xml:space="preserve"> </v>
      </c>
      <c r="M496" s="171" t="str">
        <f>IF(ISERROR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=TRUE," ",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)</f>
        <v xml:space="preserve"> </v>
      </c>
      <c r="N496" s="155" t="str">
        <f>IF(ISERROR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=TRUE," ",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)</f>
        <v xml:space="preserve"> </v>
      </c>
      <c r="O496" s="171" t="str">
        <f>IF(ISERROR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=TRUE," ",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)</f>
        <v xml:space="preserve"> </v>
      </c>
      <c r="P496" s="171" t="str">
        <f>IF(ISERROR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=TRUE," ",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)</f>
        <v xml:space="preserve"> </v>
      </c>
      <c r="Q496" s="155" t="str">
        <f>IF(ISERROR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=TRUE," ",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)</f>
        <v xml:space="preserve"> </v>
      </c>
      <c r="R496" s="155" t="str">
        <f>IF(ISERROR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=TRUE," ",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)</f>
        <v xml:space="preserve"> </v>
      </c>
      <c r="S496" s="155" t="str">
        <f>IF(ISERROR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=TRUE," ",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)</f>
        <v xml:space="preserve"> </v>
      </c>
    </row>
    <row r="497" spans="1:19" ht="14.1" customHeight="1" x14ac:dyDescent="0.2">
      <c r="A497" s="180" t="s">
        <v>1195</v>
      </c>
      <c r="B497" s="154" t="e">
        <f>IF($U$16=1,(VLOOKUP(A497,$AC$44:$AH$80,2,FALSE)),IF((IF($X$1=1,'X1'!B456,(IF($X$1=2,'X2'!B456,(IF($X$1=3,'X3'!B456,(IF($X$1=4,'X4'!B456,(IF($X$1=5,'X5'!B456,'X6'!B456))))))))))="","",(IF($X$1=1,'X1'!B456,(IF($X$1=2,'X2'!B456,(IF($X$1=3,'X3'!B456,(IF($X$1=4,'X4'!B456,(IF($X$1=5,'X5'!B456,'X6'!B456))))))))))))</f>
        <v>#N/A</v>
      </c>
      <c r="C497" s="154" t="str">
        <f>IF(ISERROR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=TRUE," ",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)</f>
        <v xml:space="preserve"> </v>
      </c>
      <c r="D497" s="154" t="str">
        <f>IF(ISERROR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=TRUE," ",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)</f>
        <v xml:space="preserve"> </v>
      </c>
      <c r="E497" s="169" t="str">
        <f>IF(ISERROR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=TRUE," ",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)</f>
        <v xml:space="preserve"> </v>
      </c>
      <c r="F497" s="169" t="str">
        <f>IF(ISERROR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=TRUE," ",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)</f>
        <v xml:space="preserve"> </v>
      </c>
      <c r="G497" s="138" t="str">
        <f>IF(ISERROR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=TRUE," ",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)</f>
        <v xml:space="preserve"> </v>
      </c>
      <c r="H497" s="169" t="str">
        <f>IF(ISERROR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=TRUE," ",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)</f>
        <v xml:space="preserve"> </v>
      </c>
      <c r="I497" s="170" t="str">
        <f>IF(ISERROR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=TRUE," ",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)</f>
        <v xml:space="preserve"> </v>
      </c>
      <c r="J497" s="170" t="str">
        <f>IF(ISERROR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=TRUE," ",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)</f>
        <v xml:space="preserve"> </v>
      </c>
      <c r="K497" s="170" t="str">
        <f>IF(ISERROR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=TRUE," ",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)</f>
        <v xml:space="preserve"> </v>
      </c>
      <c r="L497" s="171" t="str">
        <f>IF(ISERROR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=TRUE," ",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)</f>
        <v xml:space="preserve"> </v>
      </c>
      <c r="M497" s="171" t="str">
        <f>IF(ISERROR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=TRUE," ",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)</f>
        <v xml:space="preserve"> </v>
      </c>
      <c r="N497" s="155" t="str">
        <f>IF(ISERROR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=TRUE," ",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)</f>
        <v xml:space="preserve"> </v>
      </c>
      <c r="O497" s="171" t="str">
        <f>IF(ISERROR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=TRUE," ",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)</f>
        <v xml:space="preserve"> </v>
      </c>
      <c r="P497" s="171" t="str">
        <f>IF(ISERROR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=TRUE," ",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)</f>
        <v xml:space="preserve"> </v>
      </c>
      <c r="Q497" s="155" t="str">
        <f>IF(ISERROR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=TRUE," ",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)</f>
        <v xml:space="preserve"> </v>
      </c>
      <c r="R497" s="155" t="str">
        <f>IF(ISERROR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=TRUE," ",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)</f>
        <v xml:space="preserve"> </v>
      </c>
      <c r="S497" s="155" t="str">
        <f>IF(ISERROR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=TRUE," ",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)</f>
        <v xml:space="preserve"> </v>
      </c>
    </row>
    <row r="498" spans="1:19" ht="14.1" customHeight="1" x14ac:dyDescent="0.2">
      <c r="A498" s="180" t="s">
        <v>1195</v>
      </c>
      <c r="B498" s="154" t="e">
        <f>IF($U$16=1,(VLOOKUP(A498,$AC$44:$AH$80,2,FALSE)),IF((IF($X$1=1,'X1'!B457,(IF($X$1=2,'X2'!B457,(IF($X$1=3,'X3'!B457,(IF($X$1=4,'X4'!B457,(IF($X$1=5,'X5'!B457,'X6'!B457))))))))))="","",(IF($X$1=1,'X1'!B457,(IF($X$1=2,'X2'!B457,(IF($X$1=3,'X3'!B457,(IF($X$1=4,'X4'!B457,(IF($X$1=5,'X5'!B457,'X6'!B457))))))))))))</f>
        <v>#N/A</v>
      </c>
      <c r="C498" s="154" t="str">
        <f>IF(ISERROR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=TRUE," ",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)</f>
        <v xml:space="preserve"> </v>
      </c>
      <c r="D498" s="154" t="str">
        <f>IF(ISERROR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=TRUE," ",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)</f>
        <v xml:space="preserve"> </v>
      </c>
      <c r="E498" s="169" t="str">
        <f>IF(ISERROR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=TRUE," ",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)</f>
        <v xml:space="preserve"> </v>
      </c>
      <c r="F498" s="169" t="str">
        <f>IF(ISERROR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=TRUE," ",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)</f>
        <v xml:space="preserve"> </v>
      </c>
      <c r="G498" s="138" t="str">
        <f>IF(ISERROR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=TRUE," ",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)</f>
        <v xml:space="preserve"> </v>
      </c>
      <c r="H498" s="169" t="str">
        <f>IF(ISERROR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=TRUE," ",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)</f>
        <v xml:space="preserve"> </v>
      </c>
      <c r="I498" s="170" t="str">
        <f>IF(ISERROR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=TRUE," ",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)</f>
        <v xml:space="preserve"> </v>
      </c>
      <c r="J498" s="170" t="str">
        <f>IF(ISERROR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=TRUE," ",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)</f>
        <v xml:space="preserve"> </v>
      </c>
      <c r="K498" s="170" t="str">
        <f>IF(ISERROR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=TRUE," ",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)</f>
        <v xml:space="preserve"> </v>
      </c>
      <c r="L498" s="171" t="str">
        <f>IF(ISERROR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=TRUE," ",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)</f>
        <v xml:space="preserve"> </v>
      </c>
      <c r="M498" s="171" t="str">
        <f>IF(ISERROR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=TRUE," ",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)</f>
        <v xml:space="preserve"> </v>
      </c>
      <c r="N498" s="155" t="str">
        <f>IF(ISERROR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=TRUE," ",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)</f>
        <v xml:space="preserve"> </v>
      </c>
      <c r="O498" s="171" t="str">
        <f>IF(ISERROR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=TRUE," ",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)</f>
        <v xml:space="preserve"> </v>
      </c>
      <c r="P498" s="171" t="str">
        <f>IF(ISERROR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=TRUE," ",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)</f>
        <v xml:space="preserve"> </v>
      </c>
      <c r="Q498" s="155" t="str">
        <f>IF(ISERROR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=TRUE," ",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)</f>
        <v xml:space="preserve"> </v>
      </c>
      <c r="R498" s="155" t="str">
        <f>IF(ISERROR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=TRUE," ",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)</f>
        <v xml:space="preserve"> </v>
      </c>
      <c r="S498" s="155" t="str">
        <f>IF(ISERROR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=TRUE," ",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)</f>
        <v xml:space="preserve"> </v>
      </c>
    </row>
    <row r="499" spans="1:19" ht="14.1" customHeight="1" x14ac:dyDescent="0.2">
      <c r="A499" s="180" t="s">
        <v>1195</v>
      </c>
      <c r="B499" s="154" t="e">
        <f>IF($U$16=1,(VLOOKUP(A499,$AC$44:$AH$80,2,FALSE)),IF((IF($X$1=1,'X1'!B458,(IF($X$1=2,'X2'!B458,(IF($X$1=3,'X3'!B458,(IF($X$1=4,'X4'!B458,(IF($X$1=5,'X5'!B458,'X6'!B458))))))))))="","",(IF($X$1=1,'X1'!B458,(IF($X$1=2,'X2'!B458,(IF($X$1=3,'X3'!B458,(IF($X$1=4,'X4'!B458,(IF($X$1=5,'X5'!B458,'X6'!B458))))))))))))</f>
        <v>#N/A</v>
      </c>
      <c r="C499" s="154" t="str">
        <f>IF(ISERROR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=TRUE," ",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)</f>
        <v xml:space="preserve"> </v>
      </c>
      <c r="D499" s="154" t="str">
        <f>IF(ISERROR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=TRUE," ",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)</f>
        <v xml:space="preserve"> </v>
      </c>
      <c r="E499" s="169" t="str">
        <f>IF(ISERROR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=TRUE," ",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)</f>
        <v xml:space="preserve"> </v>
      </c>
      <c r="F499" s="169" t="str">
        <f>IF(ISERROR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=TRUE," ",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)</f>
        <v xml:space="preserve"> </v>
      </c>
      <c r="G499" s="138" t="str">
        <f>IF(ISERROR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=TRUE," ",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)</f>
        <v xml:space="preserve"> </v>
      </c>
      <c r="H499" s="169" t="str">
        <f>IF(ISERROR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=TRUE," ",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)</f>
        <v xml:space="preserve"> </v>
      </c>
      <c r="I499" s="170" t="str">
        <f>IF(ISERROR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=TRUE," ",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)</f>
        <v xml:space="preserve"> </v>
      </c>
      <c r="J499" s="170" t="str">
        <f>IF(ISERROR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=TRUE," ",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)</f>
        <v xml:space="preserve"> </v>
      </c>
      <c r="K499" s="170" t="str">
        <f>IF(ISERROR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=TRUE," ",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)</f>
        <v xml:space="preserve"> </v>
      </c>
      <c r="L499" s="171" t="str">
        <f>IF(ISERROR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=TRUE," ",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)</f>
        <v xml:space="preserve"> </v>
      </c>
      <c r="M499" s="171" t="str">
        <f>IF(ISERROR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=TRUE," ",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)</f>
        <v xml:space="preserve"> </v>
      </c>
      <c r="N499" s="155" t="str">
        <f>IF(ISERROR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=TRUE," ",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)</f>
        <v xml:space="preserve"> </v>
      </c>
      <c r="O499" s="171" t="str">
        <f>IF(ISERROR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=TRUE," ",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)</f>
        <v xml:space="preserve"> </v>
      </c>
      <c r="P499" s="171" t="str">
        <f>IF(ISERROR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=TRUE," ",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)</f>
        <v xml:space="preserve"> </v>
      </c>
      <c r="Q499" s="155" t="str">
        <f>IF(ISERROR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=TRUE," ",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)</f>
        <v xml:space="preserve"> </v>
      </c>
      <c r="R499" s="155" t="str">
        <f>IF(ISERROR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=TRUE," ",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)</f>
        <v xml:space="preserve"> </v>
      </c>
      <c r="S499" s="155" t="str">
        <f>IF(ISERROR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=TRUE," ",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)</f>
        <v xml:space="preserve"> </v>
      </c>
    </row>
    <row r="500" spans="1:19" ht="14.1" customHeight="1" x14ac:dyDescent="0.2">
      <c r="A500" s="180" t="s">
        <v>1195</v>
      </c>
      <c r="B500" s="154" t="e">
        <f>IF($U$16=1,(VLOOKUP(A500,$AC$44:$AH$80,2,FALSE)),IF((IF($X$1=1,'X1'!B459,(IF($X$1=2,'X2'!B459,(IF($X$1=3,'X3'!B459,(IF($X$1=4,'X4'!B459,(IF($X$1=5,'X5'!B459,'X6'!B459))))))))))="","",(IF($X$1=1,'X1'!B459,(IF($X$1=2,'X2'!B459,(IF($X$1=3,'X3'!B459,(IF($X$1=4,'X4'!B459,(IF($X$1=5,'X5'!B459,'X6'!B459))))))))))))</f>
        <v>#N/A</v>
      </c>
      <c r="C500" s="154" t="str">
        <f>IF(ISERROR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=TRUE," ",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)</f>
        <v xml:space="preserve"> </v>
      </c>
      <c r="D500" s="154" t="str">
        <f>IF(ISERROR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=TRUE," ",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)</f>
        <v xml:space="preserve"> </v>
      </c>
      <c r="E500" s="169" t="str">
        <f>IF(ISERROR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=TRUE," ",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)</f>
        <v xml:space="preserve"> </v>
      </c>
      <c r="F500" s="169" t="str">
        <f>IF(ISERROR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=TRUE," ",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)</f>
        <v xml:space="preserve"> </v>
      </c>
      <c r="G500" s="138" t="str">
        <f>IF(ISERROR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=TRUE," ",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)</f>
        <v xml:space="preserve"> </v>
      </c>
      <c r="H500" s="169" t="str">
        <f>IF(ISERROR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=TRUE," ",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)</f>
        <v xml:space="preserve"> </v>
      </c>
      <c r="I500" s="170" t="str">
        <f>IF(ISERROR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=TRUE," ",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)</f>
        <v xml:space="preserve"> </v>
      </c>
      <c r="J500" s="170" t="str">
        <f>IF(ISERROR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=TRUE," ",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)</f>
        <v xml:space="preserve"> </v>
      </c>
      <c r="K500" s="170" t="str">
        <f>IF(ISERROR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=TRUE," ",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)</f>
        <v xml:space="preserve"> </v>
      </c>
      <c r="L500" s="171" t="str">
        <f>IF(ISERROR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=TRUE," ",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)</f>
        <v xml:space="preserve"> </v>
      </c>
      <c r="M500" s="171" t="str">
        <f>IF(ISERROR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=TRUE," ",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)</f>
        <v xml:space="preserve"> </v>
      </c>
      <c r="N500" s="155" t="str">
        <f>IF(ISERROR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=TRUE," ",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)</f>
        <v xml:space="preserve"> </v>
      </c>
      <c r="O500" s="171" t="str">
        <f>IF(ISERROR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=TRUE," ",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)</f>
        <v xml:space="preserve"> </v>
      </c>
      <c r="P500" s="171" t="str">
        <f>IF(ISERROR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=TRUE," ",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)</f>
        <v xml:space="preserve"> </v>
      </c>
      <c r="Q500" s="155" t="str">
        <f>IF(ISERROR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=TRUE," ",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)</f>
        <v xml:space="preserve"> </v>
      </c>
      <c r="R500" s="155" t="str">
        <f>IF(ISERROR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=TRUE," ",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)</f>
        <v xml:space="preserve"> </v>
      </c>
      <c r="S500" s="155" t="str">
        <f>IF(ISERROR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=TRUE," ",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)</f>
        <v xml:space="preserve"> </v>
      </c>
    </row>
    <row r="501" spans="1:19" ht="14.1" customHeight="1" x14ac:dyDescent="0.2">
      <c r="A501" s="180" t="s">
        <v>1195</v>
      </c>
      <c r="B501" s="154" t="e">
        <f>IF($U$16=1,(VLOOKUP(A501,$AC$44:$AH$80,2,FALSE)),IF((IF($X$1=1,'X1'!B460,(IF($X$1=2,'X2'!B460,(IF($X$1=3,'X3'!B460,(IF($X$1=4,'X4'!B460,(IF($X$1=5,'X5'!B460,'X6'!B460))))))))))="","",(IF($X$1=1,'X1'!B460,(IF($X$1=2,'X2'!B460,(IF($X$1=3,'X3'!B460,(IF($X$1=4,'X4'!B460,(IF($X$1=5,'X5'!B460,'X6'!B460))))))))))))</f>
        <v>#N/A</v>
      </c>
      <c r="C501" s="154" t="str">
        <f>IF(ISERROR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=TRUE," ",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)</f>
        <v xml:space="preserve"> </v>
      </c>
      <c r="D501" s="154" t="str">
        <f>IF(ISERROR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=TRUE," ",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)</f>
        <v xml:space="preserve"> </v>
      </c>
      <c r="E501" s="169" t="str">
        <f>IF(ISERROR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=TRUE," ",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)</f>
        <v xml:space="preserve"> </v>
      </c>
      <c r="F501" s="169" t="str">
        <f>IF(ISERROR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=TRUE," ",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)</f>
        <v xml:space="preserve"> </v>
      </c>
      <c r="G501" s="138" t="str">
        <f>IF(ISERROR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=TRUE," ",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)</f>
        <v xml:space="preserve"> </v>
      </c>
      <c r="H501" s="169" t="str">
        <f>IF(ISERROR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=TRUE," ",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)</f>
        <v xml:space="preserve"> </v>
      </c>
      <c r="I501" s="170" t="str">
        <f>IF(ISERROR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=TRUE," ",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)</f>
        <v xml:space="preserve"> </v>
      </c>
      <c r="J501" s="170" t="str">
        <f>IF(ISERROR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=TRUE," ",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)</f>
        <v xml:space="preserve"> </v>
      </c>
      <c r="K501" s="170" t="str">
        <f>IF(ISERROR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=TRUE," ",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)</f>
        <v xml:space="preserve"> </v>
      </c>
      <c r="L501" s="171" t="str">
        <f>IF(ISERROR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=TRUE," ",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)</f>
        <v xml:space="preserve"> </v>
      </c>
      <c r="M501" s="171" t="str">
        <f>IF(ISERROR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=TRUE," ",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)</f>
        <v xml:space="preserve"> </v>
      </c>
      <c r="N501" s="155" t="str">
        <f>IF(ISERROR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=TRUE," ",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)</f>
        <v xml:space="preserve"> </v>
      </c>
      <c r="O501" s="171" t="str">
        <f>IF(ISERROR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=TRUE," ",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)</f>
        <v xml:space="preserve"> </v>
      </c>
      <c r="P501" s="171" t="str">
        <f>IF(ISERROR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=TRUE," ",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)</f>
        <v xml:space="preserve"> </v>
      </c>
      <c r="Q501" s="155" t="str">
        <f>IF(ISERROR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=TRUE," ",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)</f>
        <v xml:space="preserve"> </v>
      </c>
      <c r="R501" s="155" t="str">
        <f>IF(ISERROR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=TRUE," ",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)</f>
        <v xml:space="preserve"> </v>
      </c>
      <c r="S501" s="155" t="str">
        <f>IF(ISERROR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=TRUE," ",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)</f>
        <v xml:space="preserve"> </v>
      </c>
    </row>
    <row r="502" spans="1:19" ht="14.1" customHeight="1" x14ac:dyDescent="0.2">
      <c r="A502" s="180" t="s">
        <v>1195</v>
      </c>
      <c r="B502" s="154" t="e">
        <f>IF($U$16=1,(VLOOKUP(A502,$AC$44:$AH$80,2,FALSE)),IF((IF($X$1=1,'X1'!B461,(IF($X$1=2,'X2'!B461,(IF($X$1=3,'X3'!B461,(IF($X$1=4,'X4'!B461,(IF($X$1=5,'X5'!B461,'X6'!B461))))))))))="","",(IF($X$1=1,'X1'!B461,(IF($X$1=2,'X2'!B461,(IF($X$1=3,'X3'!B461,(IF($X$1=4,'X4'!B461,(IF($X$1=5,'X5'!B461,'X6'!B461))))))))))))</f>
        <v>#N/A</v>
      </c>
      <c r="C502" s="154" t="str">
        <f>IF(ISERROR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=TRUE," ",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)</f>
        <v xml:space="preserve"> </v>
      </c>
      <c r="D502" s="154" t="str">
        <f>IF(ISERROR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=TRUE," ",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)</f>
        <v xml:space="preserve"> </v>
      </c>
      <c r="E502" s="169" t="str">
        <f>IF(ISERROR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=TRUE," ",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)</f>
        <v xml:space="preserve"> </v>
      </c>
      <c r="F502" s="169" t="str">
        <f>IF(ISERROR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=TRUE," ",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)</f>
        <v xml:space="preserve"> </v>
      </c>
      <c r="G502" s="138" t="str">
        <f>IF(ISERROR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=TRUE," ",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)</f>
        <v xml:space="preserve"> </v>
      </c>
      <c r="H502" s="169" t="str">
        <f>IF(ISERROR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=TRUE," ",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)</f>
        <v xml:space="preserve"> </v>
      </c>
      <c r="I502" s="170" t="str">
        <f>IF(ISERROR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=TRUE," ",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)</f>
        <v xml:space="preserve"> </v>
      </c>
      <c r="J502" s="170" t="str">
        <f>IF(ISERROR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=TRUE," ",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)</f>
        <v xml:space="preserve"> </v>
      </c>
      <c r="K502" s="170" t="str">
        <f>IF(ISERROR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=TRUE," ",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)</f>
        <v xml:space="preserve"> </v>
      </c>
      <c r="L502" s="171" t="str">
        <f>IF(ISERROR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=TRUE," ",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)</f>
        <v xml:space="preserve"> </v>
      </c>
      <c r="M502" s="171" t="str">
        <f>IF(ISERROR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=TRUE," ",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)</f>
        <v xml:space="preserve"> </v>
      </c>
      <c r="N502" s="155" t="str">
        <f>IF(ISERROR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=TRUE," ",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)</f>
        <v xml:space="preserve"> </v>
      </c>
      <c r="O502" s="171" t="str">
        <f>IF(ISERROR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=TRUE," ",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)</f>
        <v xml:space="preserve"> </v>
      </c>
      <c r="P502" s="171" t="str">
        <f>IF(ISERROR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=TRUE," ",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)</f>
        <v xml:space="preserve"> </v>
      </c>
      <c r="Q502" s="155" t="str">
        <f>IF(ISERROR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=TRUE," ",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)</f>
        <v xml:space="preserve"> </v>
      </c>
      <c r="R502" s="155" t="str">
        <f>IF(ISERROR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=TRUE," ",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)</f>
        <v xml:space="preserve"> </v>
      </c>
      <c r="S502" s="155" t="str">
        <f>IF(ISERROR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=TRUE," ",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)</f>
        <v xml:space="preserve"> </v>
      </c>
    </row>
    <row r="503" spans="1:19" ht="14.1" customHeight="1" x14ac:dyDescent="0.2">
      <c r="A503" s="180" t="s">
        <v>1195</v>
      </c>
      <c r="B503" s="154" t="e">
        <f>IF($U$16=1,(VLOOKUP(A503,$AC$44:$AH$80,2,FALSE)),IF((IF($X$1=1,'X1'!B462,(IF($X$1=2,'X2'!B462,(IF($X$1=3,'X3'!B462,(IF($X$1=4,'X4'!B462,(IF($X$1=5,'X5'!B462,'X6'!B462))))))))))="","",(IF($X$1=1,'X1'!B462,(IF($X$1=2,'X2'!B462,(IF($X$1=3,'X3'!B462,(IF($X$1=4,'X4'!B462,(IF($X$1=5,'X5'!B462,'X6'!B462))))))))))))</f>
        <v>#N/A</v>
      </c>
      <c r="C503" s="154" t="str">
        <f>IF(ISERROR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=TRUE," ",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)</f>
        <v xml:space="preserve"> </v>
      </c>
      <c r="D503" s="154" t="str">
        <f>IF(ISERROR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=TRUE," ",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)</f>
        <v xml:space="preserve"> </v>
      </c>
      <c r="E503" s="169" t="str">
        <f>IF(ISERROR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=TRUE," ",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)</f>
        <v xml:space="preserve"> </v>
      </c>
      <c r="F503" s="169" t="str">
        <f>IF(ISERROR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=TRUE," ",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)</f>
        <v xml:space="preserve"> </v>
      </c>
      <c r="G503" s="138" t="str">
        <f>IF(ISERROR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=TRUE," ",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)</f>
        <v xml:space="preserve"> </v>
      </c>
      <c r="H503" s="169" t="str">
        <f>IF(ISERROR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=TRUE," ",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)</f>
        <v xml:space="preserve"> </v>
      </c>
      <c r="I503" s="170" t="str">
        <f>IF(ISERROR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=TRUE," ",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)</f>
        <v xml:space="preserve"> </v>
      </c>
      <c r="J503" s="170" t="str">
        <f>IF(ISERROR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=TRUE," ",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)</f>
        <v xml:space="preserve"> </v>
      </c>
      <c r="K503" s="170" t="str">
        <f>IF(ISERROR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=TRUE," ",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)</f>
        <v xml:space="preserve"> </v>
      </c>
      <c r="L503" s="171" t="str">
        <f>IF(ISERROR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=TRUE," ",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)</f>
        <v xml:space="preserve"> </v>
      </c>
      <c r="M503" s="171" t="str">
        <f>IF(ISERROR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=TRUE," ",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)</f>
        <v xml:space="preserve"> </v>
      </c>
      <c r="N503" s="155" t="str">
        <f>IF(ISERROR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=TRUE," ",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)</f>
        <v xml:space="preserve"> </v>
      </c>
      <c r="O503" s="171" t="str">
        <f>IF(ISERROR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=TRUE," ",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)</f>
        <v xml:space="preserve"> </v>
      </c>
      <c r="P503" s="171" t="str">
        <f>IF(ISERROR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=TRUE," ",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)</f>
        <v xml:space="preserve"> </v>
      </c>
      <c r="Q503" s="155" t="str">
        <f>IF(ISERROR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=TRUE," ",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)</f>
        <v xml:space="preserve"> </v>
      </c>
      <c r="R503" s="155" t="str">
        <f>IF(ISERROR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=TRUE," ",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)</f>
        <v xml:space="preserve"> </v>
      </c>
      <c r="S503" s="155" t="str">
        <f>IF(ISERROR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=TRUE," ",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)</f>
        <v xml:space="preserve"> </v>
      </c>
    </row>
    <row r="504" spans="1:19" ht="14.1" customHeight="1" x14ac:dyDescent="0.2">
      <c r="A504" s="180" t="s">
        <v>1195</v>
      </c>
      <c r="B504" s="154" t="e">
        <f>IF($U$16=1,(VLOOKUP(A504,$AC$44:$AH$80,2,FALSE)),IF((IF($X$1=1,'X1'!B463,(IF($X$1=2,'X2'!B463,(IF($X$1=3,'X3'!B463,(IF($X$1=4,'X4'!B463,(IF($X$1=5,'X5'!B463,'X6'!B463))))))))))="","",(IF($X$1=1,'X1'!B463,(IF($X$1=2,'X2'!B463,(IF($X$1=3,'X3'!B463,(IF($X$1=4,'X4'!B463,(IF($X$1=5,'X5'!B463,'X6'!B463))))))))))))</f>
        <v>#N/A</v>
      </c>
      <c r="C504" s="154" t="str">
        <f>IF(ISERROR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=TRUE," ",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)</f>
        <v xml:space="preserve"> </v>
      </c>
      <c r="D504" s="154" t="str">
        <f>IF(ISERROR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=TRUE," ",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)</f>
        <v xml:space="preserve"> </v>
      </c>
      <c r="E504" s="169" t="str">
        <f>IF(ISERROR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=TRUE," ",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)</f>
        <v xml:space="preserve"> </v>
      </c>
      <c r="F504" s="169" t="str">
        <f>IF(ISERROR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=TRUE," ",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)</f>
        <v xml:space="preserve"> </v>
      </c>
      <c r="G504" s="138" t="str">
        <f>IF(ISERROR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=TRUE," ",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)</f>
        <v xml:space="preserve"> </v>
      </c>
      <c r="H504" s="169" t="str">
        <f>IF(ISERROR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=TRUE," ",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)</f>
        <v xml:space="preserve"> </v>
      </c>
      <c r="I504" s="170" t="str">
        <f>IF(ISERROR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=TRUE," ",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)</f>
        <v xml:space="preserve"> </v>
      </c>
      <c r="J504" s="170" t="str">
        <f>IF(ISERROR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=TRUE," ",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)</f>
        <v xml:space="preserve"> </v>
      </c>
      <c r="K504" s="170" t="str">
        <f>IF(ISERROR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=TRUE," ",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)</f>
        <v xml:space="preserve"> </v>
      </c>
      <c r="L504" s="171" t="str">
        <f>IF(ISERROR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=TRUE," ",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)</f>
        <v xml:space="preserve"> </v>
      </c>
      <c r="M504" s="171" t="str">
        <f>IF(ISERROR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=TRUE," ",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)</f>
        <v xml:space="preserve"> </v>
      </c>
      <c r="N504" s="155" t="str">
        <f>IF(ISERROR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=TRUE," ",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)</f>
        <v xml:space="preserve"> </v>
      </c>
      <c r="O504" s="171" t="str">
        <f>IF(ISERROR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=TRUE," ",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)</f>
        <v xml:space="preserve"> </v>
      </c>
      <c r="P504" s="171" t="str">
        <f>IF(ISERROR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=TRUE," ",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)</f>
        <v xml:space="preserve"> </v>
      </c>
      <c r="Q504" s="155" t="str">
        <f>IF(ISERROR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=TRUE," ",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)</f>
        <v xml:space="preserve"> </v>
      </c>
      <c r="R504" s="155" t="str">
        <f>IF(ISERROR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=TRUE," ",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)</f>
        <v xml:space="preserve"> </v>
      </c>
      <c r="S504" s="155" t="str">
        <f>IF(ISERROR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=TRUE," ",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)</f>
        <v xml:space="preserve"> </v>
      </c>
    </row>
    <row r="505" spans="1:19" ht="14.1" customHeight="1" x14ac:dyDescent="0.2">
      <c r="A505" s="180" t="s">
        <v>1195</v>
      </c>
      <c r="B505" s="154" t="e">
        <f>IF($U$16=1,(VLOOKUP(A505,$AC$44:$AH$80,2,FALSE)),IF((IF($X$1=1,'X1'!B464,(IF($X$1=2,'X2'!B464,(IF($X$1=3,'X3'!B464,(IF($X$1=4,'X4'!B464,(IF($X$1=5,'X5'!B464,'X6'!B464))))))))))="","",(IF($X$1=1,'X1'!B464,(IF($X$1=2,'X2'!B464,(IF($X$1=3,'X3'!B464,(IF($X$1=4,'X4'!B464,(IF($X$1=5,'X5'!B464,'X6'!B464))))))))))))</f>
        <v>#N/A</v>
      </c>
      <c r="C505" s="154" t="str">
        <f>IF(ISERROR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=TRUE," ",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)</f>
        <v xml:space="preserve"> </v>
      </c>
      <c r="D505" s="154" t="str">
        <f>IF(ISERROR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=TRUE," ",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)</f>
        <v xml:space="preserve"> </v>
      </c>
      <c r="E505" s="169" t="str">
        <f>IF(ISERROR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=TRUE," ",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)</f>
        <v xml:space="preserve"> </v>
      </c>
      <c r="F505" s="169" t="str">
        <f>IF(ISERROR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=TRUE," ",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)</f>
        <v xml:space="preserve"> </v>
      </c>
      <c r="G505" s="138" t="str">
        <f>IF(ISERROR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=TRUE," ",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)</f>
        <v xml:space="preserve"> </v>
      </c>
      <c r="H505" s="169" t="str">
        <f>IF(ISERROR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=TRUE," ",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)</f>
        <v xml:space="preserve"> </v>
      </c>
      <c r="I505" s="170" t="str">
        <f>IF(ISERROR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=TRUE," ",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)</f>
        <v xml:space="preserve"> </v>
      </c>
      <c r="J505" s="170" t="str">
        <f>IF(ISERROR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=TRUE," ",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)</f>
        <v xml:space="preserve"> </v>
      </c>
      <c r="K505" s="170" t="str">
        <f>IF(ISERROR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=TRUE," ",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)</f>
        <v xml:space="preserve"> </v>
      </c>
      <c r="L505" s="171" t="str">
        <f>IF(ISERROR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=TRUE," ",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)</f>
        <v xml:space="preserve"> </v>
      </c>
      <c r="M505" s="171" t="str">
        <f>IF(ISERROR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=TRUE," ",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)</f>
        <v xml:space="preserve"> </v>
      </c>
      <c r="N505" s="155" t="str">
        <f>IF(ISERROR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=TRUE," ",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)</f>
        <v xml:space="preserve"> </v>
      </c>
      <c r="O505" s="171" t="str">
        <f>IF(ISERROR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=TRUE," ",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)</f>
        <v xml:space="preserve"> </v>
      </c>
      <c r="P505" s="171" t="str">
        <f>IF(ISERROR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=TRUE," ",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)</f>
        <v xml:space="preserve"> </v>
      </c>
      <c r="Q505" s="155" t="str">
        <f>IF(ISERROR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=TRUE," ",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)</f>
        <v xml:space="preserve"> </v>
      </c>
      <c r="R505" s="155" t="str">
        <f>IF(ISERROR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=TRUE," ",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)</f>
        <v xml:space="preserve"> </v>
      </c>
      <c r="S505" s="155" t="str">
        <f>IF(ISERROR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=TRUE," ",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)</f>
        <v xml:space="preserve"> </v>
      </c>
    </row>
    <row r="506" spans="1:19" ht="14.1" customHeight="1" x14ac:dyDescent="0.2">
      <c r="A506" s="180" t="s">
        <v>1195</v>
      </c>
      <c r="B506" s="154" t="e">
        <f>IF($U$16=1,(VLOOKUP(A506,$AC$44:$AH$80,2,FALSE)),IF((IF($X$1=1,'X1'!B465,(IF($X$1=2,'X2'!B465,(IF($X$1=3,'X3'!B465,(IF($X$1=4,'X4'!B465,(IF($X$1=5,'X5'!B465,'X6'!B465))))))))))="","",(IF($X$1=1,'X1'!B465,(IF($X$1=2,'X2'!B465,(IF($X$1=3,'X3'!B465,(IF($X$1=4,'X4'!B465,(IF($X$1=5,'X5'!B465,'X6'!B465))))))))))))</f>
        <v>#N/A</v>
      </c>
      <c r="C506" s="154" t="str">
        <f>IF(ISERROR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=TRUE," ",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)</f>
        <v xml:space="preserve"> </v>
      </c>
      <c r="D506" s="154" t="str">
        <f>IF(ISERROR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=TRUE," ",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)</f>
        <v xml:space="preserve"> </v>
      </c>
      <c r="E506" s="169" t="str">
        <f>IF(ISERROR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=TRUE," ",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)</f>
        <v xml:space="preserve"> </v>
      </c>
      <c r="F506" s="169" t="str">
        <f>IF(ISERROR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=TRUE," ",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)</f>
        <v xml:space="preserve"> </v>
      </c>
      <c r="G506" s="138" t="str">
        <f>IF(ISERROR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=TRUE," ",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)</f>
        <v xml:space="preserve"> </v>
      </c>
      <c r="H506" s="169" t="str">
        <f>IF(ISERROR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=TRUE," ",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)</f>
        <v xml:space="preserve"> </v>
      </c>
      <c r="I506" s="170" t="str">
        <f>IF(ISERROR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=TRUE," ",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)</f>
        <v xml:space="preserve"> </v>
      </c>
      <c r="J506" s="170" t="str">
        <f>IF(ISERROR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=TRUE," ",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)</f>
        <v xml:space="preserve"> </v>
      </c>
      <c r="K506" s="170" t="str">
        <f>IF(ISERROR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=TRUE," ",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)</f>
        <v xml:space="preserve"> </v>
      </c>
      <c r="L506" s="171" t="str">
        <f>IF(ISERROR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=TRUE," ",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)</f>
        <v xml:space="preserve"> </v>
      </c>
      <c r="M506" s="171" t="str">
        <f>IF(ISERROR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=TRUE," ",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)</f>
        <v xml:space="preserve"> </v>
      </c>
      <c r="N506" s="155" t="str">
        <f>IF(ISERROR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=TRUE," ",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)</f>
        <v xml:space="preserve"> </v>
      </c>
      <c r="O506" s="171" t="str">
        <f>IF(ISERROR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=TRUE," ",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)</f>
        <v xml:space="preserve"> </v>
      </c>
      <c r="P506" s="171" t="str">
        <f>IF(ISERROR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=TRUE," ",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)</f>
        <v xml:space="preserve"> </v>
      </c>
      <c r="Q506" s="155" t="str">
        <f>IF(ISERROR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=TRUE," ",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)</f>
        <v xml:space="preserve"> </v>
      </c>
      <c r="R506" s="155" t="str">
        <f>IF(ISERROR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=TRUE," ",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)</f>
        <v xml:space="preserve"> </v>
      </c>
      <c r="S506" s="155" t="str">
        <f>IF(ISERROR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=TRUE," ",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)</f>
        <v xml:space="preserve"> </v>
      </c>
    </row>
    <row r="507" spans="1:19" ht="14.1" customHeight="1" x14ac:dyDescent="0.2">
      <c r="A507" s="180" t="s">
        <v>1195</v>
      </c>
      <c r="B507" s="154" t="e">
        <f>IF($U$16=1,(VLOOKUP(A507,$AC$44:$AH$80,2,FALSE)),IF((IF($X$1=1,'X1'!B466,(IF($X$1=2,'X2'!B466,(IF($X$1=3,'X3'!B466,(IF($X$1=4,'X4'!B466,(IF($X$1=5,'X5'!B466,'X6'!B466))))))))))="","",(IF($X$1=1,'X1'!B466,(IF($X$1=2,'X2'!B466,(IF($X$1=3,'X3'!B466,(IF($X$1=4,'X4'!B466,(IF($X$1=5,'X5'!B466,'X6'!B466))))))))))))</f>
        <v>#N/A</v>
      </c>
      <c r="C507" s="154" t="str">
        <f>IF(ISERROR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=TRUE," ",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)</f>
        <v xml:space="preserve"> </v>
      </c>
      <c r="D507" s="154" t="str">
        <f>IF(ISERROR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=TRUE," ",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)</f>
        <v xml:space="preserve"> </v>
      </c>
      <c r="E507" s="169" t="str">
        <f>IF(ISERROR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=TRUE," ",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)</f>
        <v xml:space="preserve"> </v>
      </c>
      <c r="F507" s="169" t="str">
        <f>IF(ISERROR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=TRUE," ",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)</f>
        <v xml:space="preserve"> </v>
      </c>
      <c r="G507" s="138" t="str">
        <f>IF(ISERROR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=TRUE," ",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)</f>
        <v xml:space="preserve"> </v>
      </c>
      <c r="H507" s="169" t="str">
        <f>IF(ISERROR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=TRUE," ",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)</f>
        <v xml:space="preserve"> </v>
      </c>
      <c r="I507" s="170" t="str">
        <f>IF(ISERROR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=TRUE," ",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)</f>
        <v xml:space="preserve"> </v>
      </c>
      <c r="J507" s="170" t="str">
        <f>IF(ISERROR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=TRUE," ",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)</f>
        <v xml:space="preserve"> </v>
      </c>
      <c r="K507" s="170" t="str">
        <f>IF(ISERROR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=TRUE," ",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)</f>
        <v xml:space="preserve"> </v>
      </c>
      <c r="L507" s="171" t="str">
        <f>IF(ISERROR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=TRUE," ",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)</f>
        <v xml:space="preserve"> </v>
      </c>
      <c r="M507" s="171" t="str">
        <f>IF(ISERROR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=TRUE," ",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)</f>
        <v xml:space="preserve"> </v>
      </c>
      <c r="N507" s="155" t="str">
        <f>IF(ISERROR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=TRUE," ",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)</f>
        <v xml:space="preserve"> </v>
      </c>
      <c r="O507" s="171" t="str">
        <f>IF(ISERROR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=TRUE," ",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)</f>
        <v xml:space="preserve"> </v>
      </c>
      <c r="P507" s="171" t="str">
        <f>IF(ISERROR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=TRUE," ",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)</f>
        <v xml:space="preserve"> </v>
      </c>
      <c r="Q507" s="155" t="str">
        <f>IF(ISERROR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=TRUE," ",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)</f>
        <v xml:space="preserve"> </v>
      </c>
      <c r="R507" s="155" t="str">
        <f>IF(ISERROR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=TRUE," ",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)</f>
        <v xml:space="preserve"> </v>
      </c>
      <c r="S507" s="155" t="str">
        <f>IF(ISERROR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=TRUE," ",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)</f>
        <v xml:space="preserve"> </v>
      </c>
    </row>
    <row r="508" spans="1:19" ht="14.1" customHeight="1" x14ac:dyDescent="0.2">
      <c r="A508" s="180" t="s">
        <v>1195</v>
      </c>
      <c r="B508" s="154" t="e">
        <f>IF($U$16=1,(VLOOKUP(A508,$AC$44:$AH$80,2,FALSE)),IF((IF($X$1=1,'X1'!B467,(IF($X$1=2,'X2'!B467,(IF($X$1=3,'X3'!B467,(IF($X$1=4,'X4'!B467,(IF($X$1=5,'X5'!B467,'X6'!B467))))))))))="","",(IF($X$1=1,'X1'!B467,(IF($X$1=2,'X2'!B467,(IF($X$1=3,'X3'!B467,(IF($X$1=4,'X4'!B467,(IF($X$1=5,'X5'!B467,'X6'!B467))))))))))))</f>
        <v>#N/A</v>
      </c>
      <c r="C508" s="154" t="str">
        <f>IF(ISERROR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=TRUE," ",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)</f>
        <v xml:space="preserve"> </v>
      </c>
      <c r="D508" s="154" t="str">
        <f>IF(ISERROR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=TRUE," ",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)</f>
        <v xml:space="preserve"> </v>
      </c>
      <c r="E508" s="169" t="str">
        <f>IF(ISERROR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=TRUE," ",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)</f>
        <v xml:space="preserve"> </v>
      </c>
      <c r="F508" s="169" t="str">
        <f>IF(ISERROR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=TRUE," ",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)</f>
        <v xml:space="preserve"> </v>
      </c>
      <c r="G508" s="138" t="str">
        <f>IF(ISERROR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=TRUE," ",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)</f>
        <v xml:space="preserve"> </v>
      </c>
      <c r="H508" s="169" t="str">
        <f>IF(ISERROR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=TRUE," ",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)</f>
        <v xml:space="preserve"> </v>
      </c>
      <c r="I508" s="170" t="str">
        <f>IF(ISERROR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=TRUE," ",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)</f>
        <v xml:space="preserve"> </v>
      </c>
      <c r="J508" s="170" t="str">
        <f>IF(ISERROR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=TRUE," ",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)</f>
        <v xml:space="preserve"> </v>
      </c>
      <c r="K508" s="170" t="str">
        <f>IF(ISERROR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=TRUE," ",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)</f>
        <v xml:space="preserve"> </v>
      </c>
      <c r="L508" s="171" t="str">
        <f>IF(ISERROR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=TRUE," ",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)</f>
        <v xml:space="preserve"> </v>
      </c>
      <c r="M508" s="171" t="str">
        <f>IF(ISERROR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=TRUE," ",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)</f>
        <v xml:space="preserve"> </v>
      </c>
      <c r="N508" s="155" t="str">
        <f>IF(ISERROR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=TRUE," ",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)</f>
        <v xml:space="preserve"> </v>
      </c>
      <c r="O508" s="171" t="str">
        <f>IF(ISERROR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=TRUE," ",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)</f>
        <v xml:space="preserve"> </v>
      </c>
      <c r="P508" s="171" t="str">
        <f>IF(ISERROR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=TRUE," ",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)</f>
        <v xml:space="preserve"> </v>
      </c>
      <c r="Q508" s="155" t="str">
        <f>IF(ISERROR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=TRUE," ",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)</f>
        <v xml:space="preserve"> </v>
      </c>
      <c r="R508" s="155" t="str">
        <f>IF(ISERROR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=TRUE," ",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)</f>
        <v xml:space="preserve"> </v>
      </c>
      <c r="S508" s="155" t="str">
        <f>IF(ISERROR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=TRUE," ",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)</f>
        <v xml:space="preserve"> </v>
      </c>
    </row>
    <row r="509" spans="1:19" ht="14.1" customHeight="1" x14ac:dyDescent="0.2">
      <c r="A509" s="180" t="s">
        <v>1195</v>
      </c>
      <c r="B509" s="154" t="e">
        <f>IF($U$16=1,(VLOOKUP(A509,$AC$44:$AH$80,2,FALSE)),IF((IF($X$1=1,'X1'!B468,(IF($X$1=2,'X2'!B468,(IF($X$1=3,'X3'!B468,(IF($X$1=4,'X4'!B468,(IF($X$1=5,'X5'!B468,'X6'!B468))))))))))="","",(IF($X$1=1,'X1'!B468,(IF($X$1=2,'X2'!B468,(IF($X$1=3,'X3'!B468,(IF($X$1=4,'X4'!B468,(IF($X$1=5,'X5'!B468,'X6'!B468))))))))))))</f>
        <v>#N/A</v>
      </c>
      <c r="C509" s="154" t="str">
        <f>IF(ISERROR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=TRUE," ",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)</f>
        <v xml:space="preserve"> </v>
      </c>
      <c r="D509" s="154" t="str">
        <f>IF(ISERROR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=TRUE," ",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)</f>
        <v xml:space="preserve"> </v>
      </c>
      <c r="E509" s="169" t="str">
        <f>IF(ISERROR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=TRUE," ",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)</f>
        <v xml:space="preserve"> </v>
      </c>
      <c r="F509" s="169" t="str">
        <f>IF(ISERROR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=TRUE," ",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)</f>
        <v xml:space="preserve"> </v>
      </c>
      <c r="G509" s="138" t="str">
        <f>IF(ISERROR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=TRUE," ",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)</f>
        <v xml:space="preserve"> </v>
      </c>
      <c r="H509" s="169" t="str">
        <f>IF(ISERROR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=TRUE," ",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)</f>
        <v xml:space="preserve"> </v>
      </c>
      <c r="I509" s="170" t="str">
        <f>IF(ISERROR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=TRUE," ",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)</f>
        <v xml:space="preserve"> </v>
      </c>
      <c r="J509" s="170" t="str">
        <f>IF(ISERROR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=TRUE," ",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)</f>
        <v xml:space="preserve"> </v>
      </c>
      <c r="K509" s="170" t="str">
        <f>IF(ISERROR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=TRUE," ",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)</f>
        <v xml:space="preserve"> </v>
      </c>
      <c r="L509" s="171" t="str">
        <f>IF(ISERROR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=TRUE," ",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)</f>
        <v xml:space="preserve"> </v>
      </c>
      <c r="M509" s="171" t="str">
        <f>IF(ISERROR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=TRUE," ",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)</f>
        <v xml:space="preserve"> </v>
      </c>
      <c r="N509" s="155" t="str">
        <f>IF(ISERROR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=TRUE," ",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)</f>
        <v xml:space="preserve"> </v>
      </c>
      <c r="O509" s="171" t="str">
        <f>IF(ISERROR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=TRUE," ",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)</f>
        <v xml:space="preserve"> </v>
      </c>
      <c r="P509" s="171" t="str">
        <f>IF(ISERROR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=TRUE," ",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)</f>
        <v xml:space="preserve"> </v>
      </c>
      <c r="Q509" s="155" t="str">
        <f>IF(ISERROR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=TRUE," ",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)</f>
        <v xml:space="preserve"> </v>
      </c>
      <c r="R509" s="155" t="str">
        <f>IF(ISERROR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=TRUE," ",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)</f>
        <v xml:space="preserve"> </v>
      </c>
      <c r="S509" s="155" t="str">
        <f>IF(ISERROR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=TRUE," ",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)</f>
        <v xml:space="preserve"> </v>
      </c>
    </row>
    <row r="510" spans="1:19" ht="14.1" customHeight="1" x14ac:dyDescent="0.2">
      <c r="A510" s="180" t="s">
        <v>1195</v>
      </c>
      <c r="B510" s="154" t="e">
        <f>IF($U$16=1,(VLOOKUP(A510,$AC$44:$AH$80,2,FALSE)),IF((IF($X$1=1,'X1'!B469,(IF($X$1=2,'X2'!B469,(IF($X$1=3,'X3'!B469,(IF($X$1=4,'X4'!B469,(IF($X$1=5,'X5'!B469,'X6'!B469))))))))))="","",(IF($X$1=1,'X1'!B469,(IF($X$1=2,'X2'!B469,(IF($X$1=3,'X3'!B469,(IF($X$1=4,'X4'!B469,(IF($X$1=5,'X5'!B469,'X6'!B469))))))))))))</f>
        <v>#N/A</v>
      </c>
      <c r="C510" s="154" t="str">
        <f>IF(ISERROR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=TRUE," ",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)</f>
        <v xml:space="preserve"> </v>
      </c>
      <c r="D510" s="154" t="str">
        <f>IF(ISERROR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=TRUE," ",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)</f>
        <v xml:space="preserve"> </v>
      </c>
      <c r="E510" s="169" t="str">
        <f>IF(ISERROR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=TRUE," ",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)</f>
        <v xml:space="preserve"> </v>
      </c>
      <c r="F510" s="169" t="str">
        <f>IF(ISERROR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=TRUE," ",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)</f>
        <v xml:space="preserve"> </v>
      </c>
      <c r="G510" s="138" t="str">
        <f>IF(ISERROR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=TRUE," ",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)</f>
        <v xml:space="preserve"> </v>
      </c>
      <c r="H510" s="169" t="str">
        <f>IF(ISERROR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=TRUE," ",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)</f>
        <v xml:space="preserve"> </v>
      </c>
      <c r="I510" s="170" t="str">
        <f>IF(ISERROR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=TRUE," ",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)</f>
        <v xml:space="preserve"> </v>
      </c>
      <c r="J510" s="170" t="str">
        <f>IF(ISERROR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=TRUE," ",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)</f>
        <v xml:space="preserve"> </v>
      </c>
      <c r="K510" s="170" t="str">
        <f>IF(ISERROR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=TRUE," ",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)</f>
        <v xml:space="preserve"> </v>
      </c>
      <c r="L510" s="171" t="str">
        <f>IF(ISERROR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=TRUE," ",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)</f>
        <v xml:space="preserve"> </v>
      </c>
      <c r="M510" s="171" t="str">
        <f>IF(ISERROR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=TRUE," ",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)</f>
        <v xml:space="preserve"> </v>
      </c>
      <c r="N510" s="155" t="str">
        <f>IF(ISERROR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=TRUE," ",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)</f>
        <v xml:space="preserve"> </v>
      </c>
      <c r="O510" s="171" t="str">
        <f>IF(ISERROR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=TRUE," ",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)</f>
        <v xml:space="preserve"> </v>
      </c>
      <c r="P510" s="171" t="str">
        <f>IF(ISERROR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=TRUE," ",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)</f>
        <v xml:space="preserve"> </v>
      </c>
      <c r="Q510" s="155" t="str">
        <f>IF(ISERROR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=TRUE," ",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)</f>
        <v xml:space="preserve"> </v>
      </c>
      <c r="R510" s="155" t="str">
        <f>IF(ISERROR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=TRUE," ",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)</f>
        <v xml:space="preserve"> </v>
      </c>
      <c r="S510" s="155" t="str">
        <f>IF(ISERROR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=TRUE," ",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)</f>
        <v xml:space="preserve"> </v>
      </c>
    </row>
    <row r="511" spans="1:19" ht="14.1" customHeight="1" x14ac:dyDescent="0.2">
      <c r="A511" s="180" t="s">
        <v>1195</v>
      </c>
      <c r="B511" s="154" t="e">
        <f>IF($U$16=1,(VLOOKUP(A511,$AC$44:$AH$80,2,FALSE)),IF((IF($X$1=1,'X1'!B470,(IF($X$1=2,'X2'!B470,(IF($X$1=3,'X3'!B470,(IF($X$1=4,'X4'!B470,(IF($X$1=5,'X5'!B470,'X6'!B470))))))))))="","",(IF($X$1=1,'X1'!B470,(IF($X$1=2,'X2'!B470,(IF($X$1=3,'X3'!B470,(IF($X$1=4,'X4'!B470,(IF($X$1=5,'X5'!B470,'X6'!B470))))))))))))</f>
        <v>#N/A</v>
      </c>
      <c r="C511" s="154" t="str">
        <f>IF(ISERROR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=TRUE," ",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)</f>
        <v xml:space="preserve"> </v>
      </c>
      <c r="D511" s="154" t="str">
        <f>IF(ISERROR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=TRUE," ",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)</f>
        <v xml:space="preserve"> </v>
      </c>
      <c r="E511" s="169" t="str">
        <f>IF(ISERROR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=TRUE," ",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)</f>
        <v xml:space="preserve"> </v>
      </c>
      <c r="F511" s="169" t="str">
        <f>IF(ISERROR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=TRUE," ",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)</f>
        <v xml:space="preserve"> </v>
      </c>
      <c r="G511" s="138" t="str">
        <f>IF(ISERROR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=TRUE," ",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)</f>
        <v xml:space="preserve"> </v>
      </c>
      <c r="H511" s="169" t="str">
        <f>IF(ISERROR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=TRUE," ",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)</f>
        <v xml:space="preserve"> </v>
      </c>
      <c r="I511" s="170" t="str">
        <f>IF(ISERROR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=TRUE," ",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)</f>
        <v xml:space="preserve"> </v>
      </c>
      <c r="J511" s="170" t="str">
        <f>IF(ISERROR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=TRUE," ",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)</f>
        <v xml:space="preserve"> </v>
      </c>
      <c r="K511" s="170" t="str">
        <f>IF(ISERROR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=TRUE," ",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)</f>
        <v xml:space="preserve"> </v>
      </c>
      <c r="L511" s="171" t="str">
        <f>IF(ISERROR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=TRUE," ",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)</f>
        <v xml:space="preserve"> </v>
      </c>
      <c r="M511" s="171" t="str">
        <f>IF(ISERROR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=TRUE," ",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)</f>
        <v xml:space="preserve"> </v>
      </c>
      <c r="N511" s="155" t="str">
        <f>IF(ISERROR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=TRUE," ",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)</f>
        <v xml:space="preserve"> </v>
      </c>
      <c r="O511" s="171" t="str">
        <f>IF(ISERROR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=TRUE," ",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)</f>
        <v xml:space="preserve"> </v>
      </c>
      <c r="P511" s="171" t="str">
        <f>IF(ISERROR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=TRUE," ",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)</f>
        <v xml:space="preserve"> </v>
      </c>
      <c r="Q511" s="155" t="str">
        <f>IF(ISERROR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=TRUE," ",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)</f>
        <v xml:space="preserve"> </v>
      </c>
      <c r="R511" s="155" t="str">
        <f>IF(ISERROR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=TRUE," ",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)</f>
        <v xml:space="preserve"> </v>
      </c>
      <c r="S511" s="155" t="str">
        <f>IF(ISERROR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=TRUE," ",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)</f>
        <v xml:space="preserve"> </v>
      </c>
    </row>
    <row r="512" spans="1:19" ht="14.1" customHeight="1" x14ac:dyDescent="0.2">
      <c r="A512" s="180" t="s">
        <v>1195</v>
      </c>
      <c r="B512" s="154" t="e">
        <f>IF($U$16=1,(VLOOKUP(A512,$AC$44:$AH$80,2,FALSE)),IF((IF($X$1=1,'X1'!B471,(IF($X$1=2,'X2'!B471,(IF($X$1=3,'X3'!B471,(IF($X$1=4,'X4'!B471,(IF($X$1=5,'X5'!B471,'X6'!B471))))))))))="","",(IF($X$1=1,'X1'!B471,(IF($X$1=2,'X2'!B471,(IF($X$1=3,'X3'!B471,(IF($X$1=4,'X4'!B471,(IF($X$1=5,'X5'!B471,'X6'!B471))))))))))))</f>
        <v>#N/A</v>
      </c>
      <c r="C512" s="154" t="str">
        <f>IF(ISERROR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=TRUE," ",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)</f>
        <v xml:space="preserve"> </v>
      </c>
      <c r="D512" s="154" t="str">
        <f>IF(ISERROR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=TRUE," ",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)</f>
        <v xml:space="preserve"> </v>
      </c>
      <c r="E512" s="169" t="str">
        <f>IF(ISERROR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=TRUE," ",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)</f>
        <v xml:space="preserve"> </v>
      </c>
      <c r="F512" s="169" t="str">
        <f>IF(ISERROR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=TRUE," ",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)</f>
        <v xml:space="preserve"> </v>
      </c>
      <c r="G512" s="138" t="str">
        <f>IF(ISERROR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=TRUE," ",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)</f>
        <v xml:space="preserve"> </v>
      </c>
      <c r="H512" s="169" t="str">
        <f>IF(ISERROR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=TRUE," ",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)</f>
        <v xml:space="preserve"> </v>
      </c>
      <c r="I512" s="170" t="str">
        <f>IF(ISERROR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=TRUE," ",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)</f>
        <v xml:space="preserve"> </v>
      </c>
      <c r="J512" s="170" t="str">
        <f>IF(ISERROR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=TRUE," ",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)</f>
        <v xml:space="preserve"> </v>
      </c>
      <c r="K512" s="170" t="str">
        <f>IF(ISERROR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=TRUE," ",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)</f>
        <v xml:space="preserve"> </v>
      </c>
      <c r="L512" s="171" t="str">
        <f>IF(ISERROR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=TRUE," ",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)</f>
        <v xml:space="preserve"> </v>
      </c>
      <c r="M512" s="171" t="str">
        <f>IF(ISERROR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=TRUE," ",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)</f>
        <v xml:space="preserve"> </v>
      </c>
      <c r="N512" s="155" t="str">
        <f>IF(ISERROR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=TRUE," ",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)</f>
        <v xml:space="preserve"> </v>
      </c>
      <c r="O512" s="171" t="str">
        <f>IF(ISERROR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=TRUE," ",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)</f>
        <v xml:space="preserve"> </v>
      </c>
      <c r="P512" s="171" t="str">
        <f>IF(ISERROR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=TRUE," ",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)</f>
        <v xml:space="preserve"> </v>
      </c>
      <c r="Q512" s="155" t="str">
        <f>IF(ISERROR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=TRUE," ",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)</f>
        <v xml:space="preserve"> </v>
      </c>
      <c r="R512" s="155" t="str">
        <f>IF(ISERROR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=TRUE," ",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)</f>
        <v xml:space="preserve"> </v>
      </c>
      <c r="S512" s="155" t="str">
        <f>IF(ISERROR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=TRUE," ",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)</f>
        <v xml:space="preserve"> </v>
      </c>
    </row>
    <row r="513" spans="1:19" ht="14.1" customHeight="1" x14ac:dyDescent="0.2">
      <c r="A513" s="180" t="s">
        <v>1195</v>
      </c>
      <c r="B513" s="154" t="e">
        <f>IF($U$16=1,(VLOOKUP(A513,$AC$44:$AH$80,2,FALSE)),IF((IF($X$1=1,'X1'!B472,(IF($X$1=2,'X2'!B472,(IF($X$1=3,'X3'!B472,(IF($X$1=4,'X4'!B472,(IF($X$1=5,'X5'!B472,'X6'!B472))))))))))="","",(IF($X$1=1,'X1'!B472,(IF($X$1=2,'X2'!B472,(IF($X$1=3,'X3'!B472,(IF($X$1=4,'X4'!B472,(IF($X$1=5,'X5'!B472,'X6'!B472))))))))))))</f>
        <v>#N/A</v>
      </c>
      <c r="C513" s="154" t="str">
        <f>IF(ISERROR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=TRUE," ",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)</f>
        <v xml:space="preserve"> </v>
      </c>
      <c r="D513" s="154" t="str">
        <f>IF(ISERROR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=TRUE," ",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)</f>
        <v xml:space="preserve"> </v>
      </c>
      <c r="E513" s="169" t="str">
        <f>IF(ISERROR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=TRUE," ",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)</f>
        <v xml:space="preserve"> </v>
      </c>
      <c r="F513" s="169" t="str">
        <f>IF(ISERROR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=TRUE," ",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)</f>
        <v xml:space="preserve"> </v>
      </c>
      <c r="G513" s="138" t="str">
        <f>IF(ISERROR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=TRUE," ",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)</f>
        <v xml:space="preserve"> </v>
      </c>
      <c r="H513" s="169" t="str">
        <f>IF(ISERROR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=TRUE," ",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)</f>
        <v xml:space="preserve"> </v>
      </c>
      <c r="I513" s="170" t="str">
        <f>IF(ISERROR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=TRUE," ",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)</f>
        <v xml:space="preserve"> </v>
      </c>
      <c r="J513" s="170" t="str">
        <f>IF(ISERROR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=TRUE," ",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)</f>
        <v xml:space="preserve"> </v>
      </c>
      <c r="K513" s="170" t="str">
        <f>IF(ISERROR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=TRUE," ",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)</f>
        <v xml:space="preserve"> </v>
      </c>
      <c r="L513" s="171" t="str">
        <f>IF(ISERROR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=TRUE," ",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)</f>
        <v xml:space="preserve"> </v>
      </c>
      <c r="M513" s="171" t="str">
        <f>IF(ISERROR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=TRUE," ",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)</f>
        <v xml:space="preserve"> </v>
      </c>
      <c r="N513" s="155" t="str">
        <f>IF(ISERROR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=TRUE," ",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)</f>
        <v xml:space="preserve"> </v>
      </c>
      <c r="O513" s="171" t="str">
        <f>IF(ISERROR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=TRUE," ",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)</f>
        <v xml:space="preserve"> </v>
      </c>
      <c r="P513" s="171" t="str">
        <f>IF(ISERROR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=TRUE," ",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)</f>
        <v xml:space="preserve"> </v>
      </c>
      <c r="Q513" s="155" t="str">
        <f>IF(ISERROR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=TRUE," ",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)</f>
        <v xml:space="preserve"> </v>
      </c>
      <c r="R513" s="155" t="str">
        <f>IF(ISERROR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=TRUE," ",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)</f>
        <v xml:space="preserve"> </v>
      </c>
      <c r="S513" s="155" t="str">
        <f>IF(ISERROR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=TRUE," ",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)</f>
        <v xml:space="preserve"> </v>
      </c>
    </row>
    <row r="514" spans="1:19" ht="14.1" customHeight="1" x14ac:dyDescent="0.2">
      <c r="A514" s="180" t="s">
        <v>1195</v>
      </c>
      <c r="B514" s="154" t="e">
        <f>IF($U$16=1,(VLOOKUP(A514,$AC$44:$AH$80,2,FALSE)),IF((IF($X$1=1,'X1'!B473,(IF($X$1=2,'X2'!B473,(IF($X$1=3,'X3'!B473,(IF($X$1=4,'X4'!B473,(IF($X$1=5,'X5'!B473,'X6'!B473))))))))))="","",(IF($X$1=1,'X1'!B473,(IF($X$1=2,'X2'!B473,(IF($X$1=3,'X3'!B473,(IF($X$1=4,'X4'!B473,(IF($X$1=5,'X5'!B473,'X6'!B473))))))))))))</f>
        <v>#N/A</v>
      </c>
      <c r="C514" s="154" t="str">
        <f>IF(ISERROR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=TRUE," ",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)</f>
        <v xml:space="preserve"> </v>
      </c>
      <c r="D514" s="154" t="str">
        <f>IF(ISERROR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=TRUE," ",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)</f>
        <v xml:space="preserve"> </v>
      </c>
      <c r="E514" s="169" t="str">
        <f>IF(ISERROR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=TRUE," ",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)</f>
        <v xml:space="preserve"> </v>
      </c>
      <c r="F514" s="169" t="str">
        <f>IF(ISERROR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=TRUE," ",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)</f>
        <v xml:space="preserve"> </v>
      </c>
      <c r="G514" s="138" t="str">
        <f>IF(ISERROR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=TRUE," ",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)</f>
        <v xml:space="preserve"> </v>
      </c>
      <c r="H514" s="169" t="str">
        <f>IF(ISERROR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=TRUE," ",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)</f>
        <v xml:space="preserve"> </v>
      </c>
      <c r="I514" s="170" t="str">
        <f>IF(ISERROR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=TRUE," ",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)</f>
        <v xml:space="preserve"> </v>
      </c>
      <c r="J514" s="170" t="str">
        <f>IF(ISERROR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=TRUE," ",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)</f>
        <v xml:space="preserve"> </v>
      </c>
      <c r="K514" s="170" t="str">
        <f>IF(ISERROR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=TRUE," ",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)</f>
        <v xml:space="preserve"> </v>
      </c>
      <c r="L514" s="171" t="str">
        <f>IF(ISERROR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=TRUE," ",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)</f>
        <v xml:space="preserve"> </v>
      </c>
      <c r="M514" s="171" t="str">
        <f>IF(ISERROR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=TRUE," ",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)</f>
        <v xml:space="preserve"> </v>
      </c>
      <c r="N514" s="155" t="str">
        <f>IF(ISERROR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=TRUE," ",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)</f>
        <v xml:space="preserve"> </v>
      </c>
      <c r="O514" s="171" t="str">
        <f>IF(ISERROR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=TRUE," ",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)</f>
        <v xml:space="preserve"> </v>
      </c>
      <c r="P514" s="171" t="str">
        <f>IF(ISERROR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=TRUE," ",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)</f>
        <v xml:space="preserve"> </v>
      </c>
      <c r="Q514" s="155" t="str">
        <f>IF(ISERROR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=TRUE," ",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)</f>
        <v xml:space="preserve"> </v>
      </c>
      <c r="R514" s="155" t="str">
        <f>IF(ISERROR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=TRUE," ",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)</f>
        <v xml:space="preserve"> </v>
      </c>
      <c r="S514" s="155" t="str">
        <f>IF(ISERROR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=TRUE," ",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)</f>
        <v xml:space="preserve"> </v>
      </c>
    </row>
    <row r="515" spans="1:19" ht="14.1" customHeight="1" x14ac:dyDescent="0.2">
      <c r="A515" s="180" t="s">
        <v>1195</v>
      </c>
      <c r="B515" s="154" t="e">
        <f>IF($U$16=1,(VLOOKUP(A515,$AC$44:$AH$80,2,FALSE)),IF((IF($X$1=1,'X1'!B474,(IF($X$1=2,'X2'!B474,(IF($X$1=3,'X3'!B474,(IF($X$1=4,'X4'!B474,(IF($X$1=5,'X5'!B474,'X6'!B474))))))))))="","",(IF($X$1=1,'X1'!B474,(IF($X$1=2,'X2'!B474,(IF($X$1=3,'X3'!B474,(IF($X$1=4,'X4'!B474,(IF($X$1=5,'X5'!B474,'X6'!B474))))))))))))</f>
        <v>#N/A</v>
      </c>
      <c r="C515" s="154" t="str">
        <f>IF(ISERROR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=TRUE," ",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)</f>
        <v xml:space="preserve"> </v>
      </c>
      <c r="D515" s="154" t="str">
        <f>IF(ISERROR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=TRUE," ",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)</f>
        <v xml:space="preserve"> </v>
      </c>
      <c r="E515" s="169" t="str">
        <f>IF(ISERROR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=TRUE," ",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)</f>
        <v xml:space="preserve"> </v>
      </c>
      <c r="F515" s="169" t="str">
        <f>IF(ISERROR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=TRUE," ",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)</f>
        <v xml:space="preserve"> </v>
      </c>
      <c r="G515" s="138" t="str">
        <f>IF(ISERROR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=TRUE," ",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)</f>
        <v xml:space="preserve"> </v>
      </c>
      <c r="H515" s="169" t="str">
        <f>IF(ISERROR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=TRUE," ",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)</f>
        <v xml:space="preserve"> </v>
      </c>
      <c r="I515" s="170" t="str">
        <f>IF(ISERROR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=TRUE," ",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)</f>
        <v xml:space="preserve"> </v>
      </c>
      <c r="J515" s="170" t="str">
        <f>IF(ISERROR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=TRUE," ",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)</f>
        <v xml:space="preserve"> </v>
      </c>
      <c r="K515" s="170" t="str">
        <f>IF(ISERROR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=TRUE," ",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)</f>
        <v xml:space="preserve"> </v>
      </c>
      <c r="L515" s="171" t="str">
        <f>IF(ISERROR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=TRUE," ",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)</f>
        <v xml:space="preserve"> </v>
      </c>
      <c r="M515" s="171" t="str">
        <f>IF(ISERROR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=TRUE," ",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)</f>
        <v xml:space="preserve"> </v>
      </c>
      <c r="N515" s="155" t="str">
        <f>IF(ISERROR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=TRUE," ",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)</f>
        <v xml:space="preserve"> </v>
      </c>
      <c r="O515" s="171" t="str">
        <f>IF(ISERROR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=TRUE," ",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)</f>
        <v xml:space="preserve"> </v>
      </c>
      <c r="P515" s="171" t="str">
        <f>IF(ISERROR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=TRUE," ",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)</f>
        <v xml:space="preserve"> </v>
      </c>
      <c r="Q515" s="155" t="str">
        <f>IF(ISERROR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=TRUE," ",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)</f>
        <v xml:space="preserve"> </v>
      </c>
      <c r="R515" s="155" t="str">
        <f>IF(ISERROR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=TRUE," ",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)</f>
        <v xml:space="preserve"> </v>
      </c>
      <c r="S515" s="155" t="str">
        <f>IF(ISERROR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=TRUE," ",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)</f>
        <v xml:space="preserve"> </v>
      </c>
    </row>
    <row r="516" spans="1:19" ht="14.1" customHeight="1" x14ac:dyDescent="0.2">
      <c r="A516" s="180" t="s">
        <v>1195</v>
      </c>
      <c r="B516" s="154" t="e">
        <f>IF($U$16=1,(VLOOKUP(A516,$AC$44:$AH$80,2,FALSE)),IF((IF($X$1=1,'X1'!B475,(IF($X$1=2,'X2'!B475,(IF($X$1=3,'X3'!B475,(IF($X$1=4,'X4'!B475,(IF($X$1=5,'X5'!B475,'X6'!B475))))))))))="","",(IF($X$1=1,'X1'!B475,(IF($X$1=2,'X2'!B475,(IF($X$1=3,'X3'!B475,(IF($X$1=4,'X4'!B475,(IF($X$1=5,'X5'!B475,'X6'!B475))))))))))))</f>
        <v>#N/A</v>
      </c>
      <c r="C516" s="154" t="str">
        <f>IF(ISERROR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=TRUE," ",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)</f>
        <v xml:space="preserve"> </v>
      </c>
      <c r="D516" s="154" t="str">
        <f>IF(ISERROR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=TRUE," ",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)</f>
        <v xml:space="preserve"> </v>
      </c>
      <c r="E516" s="169" t="str">
        <f>IF(ISERROR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=TRUE," ",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)</f>
        <v xml:space="preserve"> </v>
      </c>
      <c r="F516" s="169" t="str">
        <f>IF(ISERROR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=TRUE," ",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)</f>
        <v xml:space="preserve"> </v>
      </c>
      <c r="G516" s="138" t="str">
        <f>IF(ISERROR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=TRUE," ",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)</f>
        <v xml:space="preserve"> </v>
      </c>
      <c r="H516" s="169" t="str">
        <f>IF(ISERROR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=TRUE," ",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)</f>
        <v xml:space="preserve"> </v>
      </c>
      <c r="I516" s="170" t="str">
        <f>IF(ISERROR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=TRUE," ",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)</f>
        <v xml:space="preserve"> </v>
      </c>
      <c r="J516" s="170" t="str">
        <f>IF(ISERROR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=TRUE," ",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)</f>
        <v xml:space="preserve"> </v>
      </c>
      <c r="K516" s="170" t="str">
        <f>IF(ISERROR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=TRUE," ",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)</f>
        <v xml:space="preserve"> </v>
      </c>
      <c r="L516" s="171" t="str">
        <f>IF(ISERROR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=TRUE," ",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)</f>
        <v xml:space="preserve"> </v>
      </c>
      <c r="M516" s="171" t="str">
        <f>IF(ISERROR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=TRUE," ",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)</f>
        <v xml:space="preserve"> </v>
      </c>
      <c r="N516" s="155" t="str">
        <f>IF(ISERROR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=TRUE," ",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)</f>
        <v xml:space="preserve"> </v>
      </c>
      <c r="O516" s="171" t="str">
        <f>IF(ISERROR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=TRUE," ",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)</f>
        <v xml:space="preserve"> </v>
      </c>
      <c r="P516" s="171" t="str">
        <f>IF(ISERROR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=TRUE," ",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)</f>
        <v xml:space="preserve"> </v>
      </c>
      <c r="Q516" s="155" t="str">
        <f>IF(ISERROR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=TRUE," ",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)</f>
        <v xml:space="preserve"> </v>
      </c>
      <c r="R516" s="155" t="str">
        <f>IF(ISERROR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=TRUE," ",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)</f>
        <v xml:space="preserve"> </v>
      </c>
      <c r="S516" s="155" t="str">
        <f>IF(ISERROR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=TRUE," ",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)</f>
        <v xml:space="preserve"> </v>
      </c>
    </row>
    <row r="517" spans="1:19" ht="14.1" customHeight="1" x14ac:dyDescent="0.2">
      <c r="A517" s="180" t="s">
        <v>1195</v>
      </c>
      <c r="B517" s="154" t="e">
        <f>IF($U$16=1,(VLOOKUP(A517,$AC$44:$AH$80,2,FALSE)),IF((IF($X$1=1,'X1'!B476,(IF($X$1=2,'X2'!B476,(IF($X$1=3,'X3'!B476,(IF($X$1=4,'X4'!B476,(IF($X$1=5,'X5'!B476,'X6'!B476))))))))))="","",(IF($X$1=1,'X1'!B476,(IF($X$1=2,'X2'!B476,(IF($X$1=3,'X3'!B476,(IF($X$1=4,'X4'!B476,(IF($X$1=5,'X5'!B476,'X6'!B476))))))))))))</f>
        <v>#N/A</v>
      </c>
      <c r="C517" s="154" t="str">
        <f>IF(ISERROR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=TRUE," ",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)</f>
        <v xml:space="preserve"> </v>
      </c>
      <c r="D517" s="154" t="str">
        <f>IF(ISERROR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=TRUE," ",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)</f>
        <v xml:space="preserve"> </v>
      </c>
      <c r="E517" s="169" t="str">
        <f>IF(ISERROR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=TRUE," ",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)</f>
        <v xml:space="preserve"> </v>
      </c>
      <c r="F517" s="169" t="str">
        <f>IF(ISERROR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=TRUE," ",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)</f>
        <v xml:space="preserve"> </v>
      </c>
      <c r="G517" s="138" t="str">
        <f>IF(ISERROR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=TRUE," ",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)</f>
        <v xml:space="preserve"> </v>
      </c>
      <c r="H517" s="169" t="str">
        <f>IF(ISERROR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=TRUE," ",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)</f>
        <v xml:space="preserve"> </v>
      </c>
      <c r="I517" s="170" t="str">
        <f>IF(ISERROR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=TRUE," ",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)</f>
        <v xml:space="preserve"> </v>
      </c>
      <c r="J517" s="170" t="str">
        <f>IF(ISERROR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=TRUE," ",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)</f>
        <v xml:space="preserve"> </v>
      </c>
      <c r="K517" s="170" t="str">
        <f>IF(ISERROR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=TRUE," ",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)</f>
        <v xml:space="preserve"> </v>
      </c>
      <c r="L517" s="171" t="str">
        <f>IF(ISERROR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=TRUE," ",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)</f>
        <v xml:space="preserve"> </v>
      </c>
      <c r="M517" s="171" t="str">
        <f>IF(ISERROR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=TRUE," ",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)</f>
        <v xml:space="preserve"> </v>
      </c>
      <c r="N517" s="155" t="str">
        <f>IF(ISERROR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=TRUE," ",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)</f>
        <v xml:space="preserve"> </v>
      </c>
      <c r="O517" s="171" t="str">
        <f>IF(ISERROR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=TRUE," ",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)</f>
        <v xml:space="preserve"> </v>
      </c>
      <c r="P517" s="171" t="str">
        <f>IF(ISERROR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=TRUE," ",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)</f>
        <v xml:space="preserve"> </v>
      </c>
      <c r="Q517" s="155" t="str">
        <f>IF(ISERROR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=TRUE," ",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)</f>
        <v xml:space="preserve"> </v>
      </c>
      <c r="R517" s="155" t="str">
        <f>IF(ISERROR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=TRUE," ",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)</f>
        <v xml:space="preserve"> </v>
      </c>
      <c r="S517" s="155" t="str">
        <f>IF(ISERROR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=TRUE," ",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)</f>
        <v xml:space="preserve"> </v>
      </c>
    </row>
    <row r="518" spans="1:19" ht="14.1" customHeight="1" x14ac:dyDescent="0.2">
      <c r="A518" s="180" t="s">
        <v>1195</v>
      </c>
      <c r="B518" s="154" t="e">
        <f>IF($U$16=1,(VLOOKUP(A518,$AC$44:$AH$80,2,FALSE)),IF((IF($X$1=1,'X1'!B477,(IF($X$1=2,'X2'!B477,(IF($X$1=3,'X3'!B477,(IF($X$1=4,'X4'!B477,(IF($X$1=5,'X5'!B477,'X6'!B477))))))))))="","",(IF($X$1=1,'X1'!B477,(IF($X$1=2,'X2'!B477,(IF($X$1=3,'X3'!B477,(IF($X$1=4,'X4'!B477,(IF($X$1=5,'X5'!B477,'X6'!B477))))))))))))</f>
        <v>#N/A</v>
      </c>
      <c r="C518" s="154" t="str">
        <f>IF(ISERROR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=TRUE," ",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)</f>
        <v xml:space="preserve"> </v>
      </c>
      <c r="D518" s="154" t="str">
        <f>IF(ISERROR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=TRUE," ",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)</f>
        <v xml:space="preserve"> </v>
      </c>
      <c r="E518" s="169" t="str">
        <f>IF(ISERROR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=TRUE," ",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)</f>
        <v xml:space="preserve"> </v>
      </c>
      <c r="F518" s="169" t="str">
        <f>IF(ISERROR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=TRUE," ",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)</f>
        <v xml:space="preserve"> </v>
      </c>
      <c r="G518" s="138" t="str">
        <f>IF(ISERROR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=TRUE," ",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)</f>
        <v xml:space="preserve"> </v>
      </c>
      <c r="H518" s="169" t="str">
        <f>IF(ISERROR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=TRUE," ",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)</f>
        <v xml:space="preserve"> </v>
      </c>
      <c r="I518" s="170" t="str">
        <f>IF(ISERROR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=TRUE," ",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)</f>
        <v xml:space="preserve"> </v>
      </c>
      <c r="J518" s="170" t="str">
        <f>IF(ISERROR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=TRUE," ",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)</f>
        <v xml:space="preserve"> </v>
      </c>
      <c r="K518" s="170" t="str">
        <f>IF(ISERROR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=TRUE," ",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)</f>
        <v xml:space="preserve"> </v>
      </c>
      <c r="L518" s="171" t="str">
        <f>IF(ISERROR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=TRUE," ",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)</f>
        <v xml:space="preserve"> </v>
      </c>
      <c r="M518" s="171" t="str">
        <f>IF(ISERROR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=TRUE," ",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)</f>
        <v xml:space="preserve"> </v>
      </c>
      <c r="N518" s="155" t="str">
        <f>IF(ISERROR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=TRUE," ",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)</f>
        <v xml:space="preserve"> </v>
      </c>
      <c r="O518" s="171" t="str">
        <f>IF(ISERROR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=TRUE," ",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)</f>
        <v xml:space="preserve"> </v>
      </c>
      <c r="P518" s="171" t="str">
        <f>IF(ISERROR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=TRUE," ",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)</f>
        <v xml:space="preserve"> </v>
      </c>
      <c r="Q518" s="155" t="str">
        <f>IF(ISERROR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=TRUE," ",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)</f>
        <v xml:space="preserve"> </v>
      </c>
      <c r="R518" s="155" t="str">
        <f>IF(ISERROR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=TRUE," ",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)</f>
        <v xml:space="preserve"> </v>
      </c>
      <c r="S518" s="155" t="str">
        <f>IF(ISERROR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=TRUE," ",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)</f>
        <v xml:space="preserve"> </v>
      </c>
    </row>
    <row r="519" spans="1:19" ht="14.1" customHeight="1" x14ac:dyDescent="0.2">
      <c r="A519" s="180" t="s">
        <v>1195</v>
      </c>
      <c r="B519" s="154" t="e">
        <f>IF($U$16=1,(VLOOKUP(A519,$AC$44:$AH$80,2,FALSE)),IF((IF($X$1=1,'X1'!B478,(IF($X$1=2,'X2'!B478,(IF($X$1=3,'X3'!B478,(IF($X$1=4,'X4'!B478,(IF($X$1=5,'X5'!B478,'X6'!B478))))))))))="","",(IF($X$1=1,'X1'!B478,(IF($X$1=2,'X2'!B478,(IF($X$1=3,'X3'!B478,(IF($X$1=4,'X4'!B478,(IF($X$1=5,'X5'!B478,'X6'!B478))))))))))))</f>
        <v>#N/A</v>
      </c>
      <c r="C519" s="154" t="str">
        <f>IF(ISERROR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=TRUE," ",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)</f>
        <v xml:space="preserve"> </v>
      </c>
      <c r="D519" s="154" t="str">
        <f>IF(ISERROR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=TRUE," ",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)</f>
        <v xml:space="preserve"> </v>
      </c>
      <c r="E519" s="169" t="str">
        <f>IF(ISERROR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=TRUE," ",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)</f>
        <v xml:space="preserve"> </v>
      </c>
      <c r="F519" s="169" t="str">
        <f>IF(ISERROR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=TRUE," ",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)</f>
        <v xml:space="preserve"> </v>
      </c>
      <c r="G519" s="138" t="str">
        <f>IF(ISERROR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=TRUE," ",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)</f>
        <v xml:space="preserve"> </v>
      </c>
      <c r="H519" s="169" t="str">
        <f>IF(ISERROR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=TRUE," ",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)</f>
        <v xml:space="preserve"> </v>
      </c>
      <c r="I519" s="170" t="str">
        <f>IF(ISERROR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=TRUE," ",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)</f>
        <v xml:space="preserve"> </v>
      </c>
      <c r="J519" s="170" t="str">
        <f>IF(ISERROR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=TRUE," ",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)</f>
        <v xml:space="preserve"> </v>
      </c>
      <c r="K519" s="170" t="str">
        <f>IF(ISERROR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=TRUE," ",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)</f>
        <v xml:space="preserve"> </v>
      </c>
      <c r="L519" s="171" t="str">
        <f>IF(ISERROR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=TRUE," ",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)</f>
        <v xml:space="preserve"> </v>
      </c>
      <c r="M519" s="171" t="str">
        <f>IF(ISERROR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=TRUE," ",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)</f>
        <v xml:space="preserve"> </v>
      </c>
      <c r="N519" s="155" t="str">
        <f>IF(ISERROR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=TRUE," ",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)</f>
        <v xml:space="preserve"> </v>
      </c>
      <c r="O519" s="171" t="str">
        <f>IF(ISERROR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=TRUE," ",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)</f>
        <v xml:space="preserve"> </v>
      </c>
      <c r="P519" s="171" t="str">
        <f>IF(ISERROR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=TRUE," ",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)</f>
        <v xml:space="preserve"> </v>
      </c>
      <c r="Q519" s="155" t="str">
        <f>IF(ISERROR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=TRUE," ",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)</f>
        <v xml:space="preserve"> </v>
      </c>
      <c r="R519" s="155" t="str">
        <f>IF(ISERROR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=TRUE," ",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)</f>
        <v xml:space="preserve"> </v>
      </c>
      <c r="S519" s="155" t="str">
        <f>IF(ISERROR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=TRUE," ",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)</f>
        <v xml:space="preserve"> </v>
      </c>
    </row>
    <row r="520" spans="1:19" ht="14.1" customHeight="1" x14ac:dyDescent="0.2">
      <c r="A520" s="180" t="s">
        <v>1195</v>
      </c>
      <c r="B520" s="154" t="e">
        <f>IF($U$16=1,(VLOOKUP(A520,$AC$44:$AH$80,2,FALSE)),IF((IF($X$1=1,'X1'!B479,(IF($X$1=2,'X2'!B479,(IF($X$1=3,'X3'!B479,(IF($X$1=4,'X4'!B479,(IF($X$1=5,'X5'!B479,'X6'!B479))))))))))="","",(IF($X$1=1,'X1'!B479,(IF($X$1=2,'X2'!B479,(IF($X$1=3,'X3'!B479,(IF($X$1=4,'X4'!B479,(IF($X$1=5,'X5'!B479,'X6'!B479))))))))))))</f>
        <v>#N/A</v>
      </c>
      <c r="C520" s="154" t="str">
        <f>IF(ISERROR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=TRUE," ",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)</f>
        <v xml:space="preserve"> </v>
      </c>
      <c r="D520" s="154" t="str">
        <f>IF(ISERROR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=TRUE," ",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)</f>
        <v xml:space="preserve"> </v>
      </c>
      <c r="E520" s="169" t="str">
        <f>IF(ISERROR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=TRUE," ",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)</f>
        <v xml:space="preserve"> </v>
      </c>
      <c r="F520" s="169" t="str">
        <f>IF(ISERROR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=TRUE," ",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)</f>
        <v xml:space="preserve"> </v>
      </c>
      <c r="G520" s="138" t="str">
        <f>IF(ISERROR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=TRUE," ",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)</f>
        <v xml:space="preserve"> </v>
      </c>
      <c r="H520" s="169" t="str">
        <f>IF(ISERROR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=TRUE," ",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)</f>
        <v xml:space="preserve"> </v>
      </c>
      <c r="I520" s="170" t="str">
        <f>IF(ISERROR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=TRUE," ",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)</f>
        <v xml:space="preserve"> </v>
      </c>
      <c r="J520" s="170" t="str">
        <f>IF(ISERROR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=TRUE," ",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)</f>
        <v xml:space="preserve"> </v>
      </c>
      <c r="K520" s="170" t="str">
        <f>IF(ISERROR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=TRUE," ",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)</f>
        <v xml:space="preserve"> </v>
      </c>
      <c r="L520" s="171" t="str">
        <f>IF(ISERROR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=TRUE," ",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)</f>
        <v xml:space="preserve"> </v>
      </c>
      <c r="M520" s="171" t="str">
        <f>IF(ISERROR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=TRUE," ",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)</f>
        <v xml:space="preserve"> </v>
      </c>
      <c r="N520" s="155" t="str">
        <f>IF(ISERROR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=TRUE," ",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)</f>
        <v xml:space="preserve"> </v>
      </c>
      <c r="O520" s="171" t="str">
        <f>IF(ISERROR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=TRUE," ",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)</f>
        <v xml:space="preserve"> </v>
      </c>
      <c r="P520" s="171" t="str">
        <f>IF(ISERROR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=TRUE," ",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)</f>
        <v xml:space="preserve"> </v>
      </c>
      <c r="Q520" s="155" t="str">
        <f>IF(ISERROR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=TRUE," ",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)</f>
        <v xml:space="preserve"> </v>
      </c>
      <c r="R520" s="155" t="str">
        <f>IF(ISERROR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=TRUE," ",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)</f>
        <v xml:space="preserve"> </v>
      </c>
      <c r="S520" s="155" t="str">
        <f>IF(ISERROR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=TRUE," ",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)</f>
        <v xml:space="preserve"> </v>
      </c>
    </row>
    <row r="521" spans="1:19" ht="14.1" customHeight="1" x14ac:dyDescent="0.2">
      <c r="A521" s="180" t="s">
        <v>1195</v>
      </c>
      <c r="B521" s="154" t="e">
        <f>IF($U$16=1,(VLOOKUP(A521,$AC$44:$AH$80,2,FALSE)),IF((IF($X$1=1,'X1'!B480,(IF($X$1=2,'X2'!B480,(IF($X$1=3,'X3'!B480,(IF($X$1=4,'X4'!B480,(IF($X$1=5,'X5'!B480,'X6'!B480))))))))))="","",(IF($X$1=1,'X1'!B480,(IF($X$1=2,'X2'!B480,(IF($X$1=3,'X3'!B480,(IF($X$1=4,'X4'!B480,(IF($X$1=5,'X5'!B480,'X6'!B480))))))))))))</f>
        <v>#N/A</v>
      </c>
      <c r="C521" s="154" t="str">
        <f>IF(ISERROR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=TRUE," ",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)</f>
        <v xml:space="preserve"> </v>
      </c>
      <c r="D521" s="154" t="str">
        <f>IF(ISERROR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=TRUE," ",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)</f>
        <v xml:space="preserve"> </v>
      </c>
      <c r="E521" s="169" t="str">
        <f>IF(ISERROR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=TRUE," ",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)</f>
        <v xml:space="preserve"> </v>
      </c>
      <c r="F521" s="169" t="str">
        <f>IF(ISERROR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=TRUE," ",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)</f>
        <v xml:space="preserve"> </v>
      </c>
      <c r="G521" s="138" t="str">
        <f>IF(ISERROR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=TRUE," ",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)</f>
        <v xml:space="preserve"> </v>
      </c>
      <c r="H521" s="169" t="str">
        <f>IF(ISERROR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=TRUE," ",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)</f>
        <v xml:space="preserve"> </v>
      </c>
      <c r="I521" s="170" t="str">
        <f>IF(ISERROR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=TRUE," ",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)</f>
        <v xml:space="preserve"> </v>
      </c>
      <c r="J521" s="170" t="str">
        <f>IF(ISERROR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=TRUE," ",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)</f>
        <v xml:space="preserve"> </v>
      </c>
      <c r="K521" s="170" t="str">
        <f>IF(ISERROR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=TRUE," ",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)</f>
        <v xml:space="preserve"> </v>
      </c>
      <c r="L521" s="171" t="str">
        <f>IF(ISERROR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=TRUE," ",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)</f>
        <v xml:space="preserve"> </v>
      </c>
      <c r="M521" s="171" t="str">
        <f>IF(ISERROR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=TRUE," ",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)</f>
        <v xml:space="preserve"> </v>
      </c>
      <c r="N521" s="155" t="str">
        <f>IF(ISERROR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=TRUE," ",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)</f>
        <v xml:space="preserve"> </v>
      </c>
      <c r="O521" s="171" t="str">
        <f>IF(ISERROR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=TRUE," ",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)</f>
        <v xml:space="preserve"> </v>
      </c>
      <c r="P521" s="171" t="str">
        <f>IF(ISERROR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=TRUE," ",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)</f>
        <v xml:space="preserve"> </v>
      </c>
      <c r="Q521" s="155" t="str">
        <f>IF(ISERROR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=TRUE," ",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)</f>
        <v xml:space="preserve"> </v>
      </c>
      <c r="R521" s="155" t="str">
        <f>IF(ISERROR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=TRUE," ",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)</f>
        <v xml:space="preserve"> </v>
      </c>
      <c r="S521" s="155" t="str">
        <f>IF(ISERROR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=TRUE," ",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)</f>
        <v xml:space="preserve"> </v>
      </c>
    </row>
    <row r="522" spans="1:19" ht="14.1" customHeight="1" x14ac:dyDescent="0.2">
      <c r="A522" s="180" t="s">
        <v>1195</v>
      </c>
      <c r="B522" s="154" t="e">
        <f>IF($U$16=1,(VLOOKUP(A522,$AC$44:$AH$80,2,FALSE)),IF((IF($X$1=1,'X1'!B481,(IF($X$1=2,'X2'!B481,(IF($X$1=3,'X3'!B481,(IF($X$1=4,'X4'!B481,(IF($X$1=5,'X5'!B481,'X6'!B481))))))))))="","",(IF($X$1=1,'X1'!B481,(IF($X$1=2,'X2'!B481,(IF($X$1=3,'X3'!B481,(IF($X$1=4,'X4'!B481,(IF($X$1=5,'X5'!B481,'X6'!B481))))))))))))</f>
        <v>#N/A</v>
      </c>
      <c r="C522" s="154" t="str">
        <f>IF(ISERROR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=TRUE," ",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)</f>
        <v xml:space="preserve"> </v>
      </c>
      <c r="D522" s="154" t="str">
        <f>IF(ISERROR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=TRUE," ",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)</f>
        <v xml:space="preserve"> </v>
      </c>
      <c r="E522" s="169" t="str">
        <f>IF(ISERROR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=TRUE," ",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)</f>
        <v xml:space="preserve"> </v>
      </c>
      <c r="F522" s="169" t="str">
        <f>IF(ISERROR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=TRUE," ",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)</f>
        <v xml:space="preserve"> </v>
      </c>
      <c r="G522" s="138" t="str">
        <f>IF(ISERROR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=TRUE," ",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)</f>
        <v xml:space="preserve"> </v>
      </c>
      <c r="H522" s="169" t="str">
        <f>IF(ISERROR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=TRUE," ",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)</f>
        <v xml:space="preserve"> </v>
      </c>
      <c r="I522" s="170" t="str">
        <f>IF(ISERROR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=TRUE," ",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)</f>
        <v xml:space="preserve"> </v>
      </c>
      <c r="J522" s="170" t="str">
        <f>IF(ISERROR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=TRUE," ",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)</f>
        <v xml:space="preserve"> </v>
      </c>
      <c r="K522" s="170" t="str">
        <f>IF(ISERROR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=TRUE," ",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)</f>
        <v xml:space="preserve"> </v>
      </c>
      <c r="L522" s="171" t="str">
        <f>IF(ISERROR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=TRUE," ",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)</f>
        <v xml:space="preserve"> </v>
      </c>
      <c r="M522" s="171" t="str">
        <f>IF(ISERROR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=TRUE," ",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)</f>
        <v xml:space="preserve"> </v>
      </c>
      <c r="N522" s="155" t="str">
        <f>IF(ISERROR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=TRUE," ",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)</f>
        <v xml:space="preserve"> </v>
      </c>
      <c r="O522" s="171" t="str">
        <f>IF(ISERROR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=TRUE," ",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)</f>
        <v xml:space="preserve"> </v>
      </c>
      <c r="P522" s="171" t="str">
        <f>IF(ISERROR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=TRUE," ",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)</f>
        <v xml:space="preserve"> </v>
      </c>
      <c r="Q522" s="155" t="str">
        <f>IF(ISERROR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=TRUE," ",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)</f>
        <v xml:space="preserve"> </v>
      </c>
      <c r="R522" s="155" t="str">
        <f>IF(ISERROR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=TRUE," ",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)</f>
        <v xml:space="preserve"> </v>
      </c>
      <c r="S522" s="155" t="str">
        <f>IF(ISERROR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=TRUE," ",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)</f>
        <v xml:space="preserve"> </v>
      </c>
    </row>
    <row r="523" spans="1:19" ht="14.1" customHeight="1" x14ac:dyDescent="0.2">
      <c r="A523" s="180" t="s">
        <v>1195</v>
      </c>
      <c r="B523" s="154" t="e">
        <f>IF($U$16=1,(VLOOKUP(A523,$AC$44:$AH$80,2,FALSE)),IF((IF($X$1=1,'X1'!B482,(IF($X$1=2,'X2'!B482,(IF($X$1=3,'X3'!B482,(IF($X$1=4,'X4'!B482,(IF($X$1=5,'X5'!B482,'X6'!B482))))))))))="","",(IF($X$1=1,'X1'!B482,(IF($X$1=2,'X2'!B482,(IF($X$1=3,'X3'!B482,(IF($X$1=4,'X4'!B482,(IF($X$1=5,'X5'!B482,'X6'!B482))))))))))))</f>
        <v>#N/A</v>
      </c>
      <c r="C523" s="154" t="str">
        <f>IF(ISERROR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=TRUE," ",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)</f>
        <v xml:space="preserve"> </v>
      </c>
      <c r="D523" s="154" t="str">
        <f>IF(ISERROR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=TRUE," ",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)</f>
        <v xml:space="preserve"> </v>
      </c>
      <c r="E523" s="169" t="str">
        <f>IF(ISERROR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=TRUE," ",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)</f>
        <v xml:space="preserve"> </v>
      </c>
      <c r="F523" s="169" t="str">
        <f>IF(ISERROR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=TRUE," ",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)</f>
        <v xml:space="preserve"> </v>
      </c>
      <c r="G523" s="138" t="str">
        <f>IF(ISERROR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=TRUE," ",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)</f>
        <v xml:space="preserve"> </v>
      </c>
      <c r="H523" s="169" t="str">
        <f>IF(ISERROR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=TRUE," ",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)</f>
        <v xml:space="preserve"> </v>
      </c>
      <c r="I523" s="170" t="str">
        <f>IF(ISERROR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=TRUE," ",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)</f>
        <v xml:space="preserve"> </v>
      </c>
      <c r="J523" s="170" t="str">
        <f>IF(ISERROR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=TRUE," ",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)</f>
        <v xml:space="preserve"> </v>
      </c>
      <c r="K523" s="170" t="str">
        <f>IF(ISERROR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=TRUE," ",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)</f>
        <v xml:space="preserve"> </v>
      </c>
      <c r="L523" s="171" t="str">
        <f>IF(ISERROR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=TRUE," ",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)</f>
        <v xml:space="preserve"> </v>
      </c>
      <c r="M523" s="171" t="str">
        <f>IF(ISERROR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=TRUE," ",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)</f>
        <v xml:space="preserve"> </v>
      </c>
      <c r="N523" s="155" t="str">
        <f>IF(ISERROR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=TRUE," ",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)</f>
        <v xml:space="preserve"> </v>
      </c>
      <c r="O523" s="171" t="str">
        <f>IF(ISERROR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=TRUE," ",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)</f>
        <v xml:space="preserve"> </v>
      </c>
      <c r="P523" s="171" t="str">
        <f>IF(ISERROR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=TRUE," ",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)</f>
        <v xml:space="preserve"> </v>
      </c>
      <c r="Q523" s="155" t="str">
        <f>IF(ISERROR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=TRUE," ",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)</f>
        <v xml:space="preserve"> </v>
      </c>
      <c r="R523" s="155" t="str">
        <f>IF(ISERROR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=TRUE," ",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)</f>
        <v xml:space="preserve"> </v>
      </c>
      <c r="S523" s="155" t="str">
        <f>IF(ISERROR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=TRUE," ",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)</f>
        <v xml:space="preserve"> </v>
      </c>
    </row>
    <row r="524" spans="1:19" ht="14.1" customHeight="1" x14ac:dyDescent="0.2">
      <c r="A524" s="180" t="s">
        <v>1195</v>
      </c>
      <c r="B524" s="154" t="e">
        <f>IF($U$16=1,(VLOOKUP(A524,$AC$44:$AH$80,2,FALSE)),IF((IF($X$1=1,'X1'!B483,(IF($X$1=2,'X2'!B483,(IF($X$1=3,'X3'!B483,(IF($X$1=4,'X4'!B483,(IF($X$1=5,'X5'!B483,'X6'!B483))))))))))="","",(IF($X$1=1,'X1'!B483,(IF($X$1=2,'X2'!B483,(IF($X$1=3,'X3'!B483,(IF($X$1=4,'X4'!B483,(IF($X$1=5,'X5'!B483,'X6'!B483))))))))))))</f>
        <v>#N/A</v>
      </c>
      <c r="C524" s="154" t="str">
        <f>IF(ISERROR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=TRUE," ",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)</f>
        <v xml:space="preserve"> </v>
      </c>
      <c r="D524" s="154" t="str">
        <f>IF(ISERROR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=TRUE," ",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)</f>
        <v xml:space="preserve"> </v>
      </c>
      <c r="E524" s="169" t="str">
        <f>IF(ISERROR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=TRUE," ",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)</f>
        <v xml:space="preserve"> </v>
      </c>
      <c r="F524" s="169" t="str">
        <f>IF(ISERROR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=TRUE," ",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)</f>
        <v xml:space="preserve"> </v>
      </c>
      <c r="G524" s="138" t="str">
        <f>IF(ISERROR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=TRUE," ",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)</f>
        <v xml:space="preserve"> </v>
      </c>
      <c r="H524" s="169" t="str">
        <f>IF(ISERROR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=TRUE," ",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)</f>
        <v xml:space="preserve"> </v>
      </c>
      <c r="I524" s="170" t="str">
        <f>IF(ISERROR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=TRUE," ",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)</f>
        <v xml:space="preserve"> </v>
      </c>
      <c r="J524" s="170" t="str">
        <f>IF(ISERROR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=TRUE," ",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)</f>
        <v xml:space="preserve"> </v>
      </c>
      <c r="K524" s="170" t="str">
        <f>IF(ISERROR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=TRUE," ",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)</f>
        <v xml:space="preserve"> </v>
      </c>
      <c r="L524" s="171" t="str">
        <f>IF(ISERROR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=TRUE," ",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)</f>
        <v xml:space="preserve"> </v>
      </c>
      <c r="M524" s="171" t="str">
        <f>IF(ISERROR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=TRUE," ",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)</f>
        <v xml:space="preserve"> </v>
      </c>
      <c r="N524" s="155" t="str">
        <f>IF(ISERROR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=TRUE," ",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)</f>
        <v xml:space="preserve"> </v>
      </c>
      <c r="O524" s="171" t="str">
        <f>IF(ISERROR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=TRUE," ",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)</f>
        <v xml:space="preserve"> </v>
      </c>
      <c r="P524" s="171" t="str">
        <f>IF(ISERROR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=TRUE," ",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)</f>
        <v xml:space="preserve"> </v>
      </c>
      <c r="Q524" s="155" t="str">
        <f>IF(ISERROR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=TRUE," ",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)</f>
        <v xml:space="preserve"> </v>
      </c>
      <c r="R524" s="155" t="str">
        <f>IF(ISERROR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=TRUE," ",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)</f>
        <v xml:space="preserve"> </v>
      </c>
      <c r="S524" s="155" t="str">
        <f>IF(ISERROR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=TRUE," ",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)</f>
        <v xml:space="preserve"> </v>
      </c>
    </row>
    <row r="525" spans="1:19" ht="14.1" customHeight="1" x14ac:dyDescent="0.2">
      <c r="A525" s="180" t="s">
        <v>1195</v>
      </c>
      <c r="B525" s="154" t="e">
        <f>IF($U$16=1,(VLOOKUP(A525,$AC$44:$AH$80,2,FALSE)),IF((IF($X$1=1,'X1'!B484,(IF($X$1=2,'X2'!B484,(IF($X$1=3,'X3'!B484,(IF($X$1=4,'X4'!B484,(IF($X$1=5,'X5'!B484,'X6'!B484))))))))))="","",(IF($X$1=1,'X1'!B484,(IF($X$1=2,'X2'!B484,(IF($X$1=3,'X3'!B484,(IF($X$1=4,'X4'!B484,(IF($X$1=5,'X5'!B484,'X6'!B484))))))))))))</f>
        <v>#N/A</v>
      </c>
      <c r="C525" s="154" t="str">
        <f>IF(ISERROR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=TRUE," ",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)</f>
        <v xml:space="preserve"> </v>
      </c>
      <c r="D525" s="154" t="str">
        <f>IF(ISERROR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=TRUE," ",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)</f>
        <v xml:space="preserve"> </v>
      </c>
      <c r="E525" s="169" t="str">
        <f>IF(ISERROR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=TRUE," ",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)</f>
        <v xml:space="preserve"> </v>
      </c>
      <c r="F525" s="169" t="str">
        <f>IF(ISERROR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=TRUE," ",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)</f>
        <v xml:space="preserve"> </v>
      </c>
      <c r="G525" s="138" t="str">
        <f>IF(ISERROR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=TRUE," ",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)</f>
        <v xml:space="preserve"> </v>
      </c>
      <c r="H525" s="169" t="str">
        <f>IF(ISERROR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=TRUE," ",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)</f>
        <v xml:space="preserve"> </v>
      </c>
      <c r="I525" s="170" t="str">
        <f>IF(ISERROR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=TRUE," ",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)</f>
        <v xml:space="preserve"> </v>
      </c>
      <c r="J525" s="170" t="str">
        <f>IF(ISERROR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=TRUE," ",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)</f>
        <v xml:space="preserve"> </v>
      </c>
      <c r="K525" s="170" t="str">
        <f>IF(ISERROR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=TRUE," ",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)</f>
        <v xml:space="preserve"> </v>
      </c>
      <c r="L525" s="171" t="str">
        <f>IF(ISERROR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=TRUE," ",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)</f>
        <v xml:space="preserve"> </v>
      </c>
      <c r="M525" s="171" t="str">
        <f>IF(ISERROR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=TRUE," ",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)</f>
        <v xml:space="preserve"> </v>
      </c>
      <c r="N525" s="155" t="str">
        <f>IF(ISERROR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=TRUE," ",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)</f>
        <v xml:space="preserve"> </v>
      </c>
      <c r="O525" s="171" t="str">
        <f>IF(ISERROR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=TRUE," ",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)</f>
        <v xml:space="preserve"> </v>
      </c>
      <c r="P525" s="171" t="str">
        <f>IF(ISERROR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=TRUE," ",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)</f>
        <v xml:space="preserve"> </v>
      </c>
      <c r="Q525" s="155" t="str">
        <f>IF(ISERROR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=TRUE," ",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)</f>
        <v xml:space="preserve"> </v>
      </c>
      <c r="R525" s="155" t="str">
        <f>IF(ISERROR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=TRUE," ",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)</f>
        <v xml:space="preserve"> </v>
      </c>
      <c r="S525" s="155" t="str">
        <f>IF(ISERROR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=TRUE," ",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)</f>
        <v xml:space="preserve"> </v>
      </c>
    </row>
    <row r="526" spans="1:19" ht="14.1" customHeight="1" x14ac:dyDescent="0.2">
      <c r="A526" s="180" t="s">
        <v>1195</v>
      </c>
      <c r="B526" s="154" t="e">
        <f>IF($U$16=1,(VLOOKUP(A526,$AC$44:$AH$80,2,FALSE)),IF((IF($X$1=1,'X1'!B485,(IF($X$1=2,'X2'!B485,(IF($X$1=3,'X3'!B485,(IF($X$1=4,'X4'!B485,(IF($X$1=5,'X5'!B485,'X6'!B485))))))))))="","",(IF($X$1=1,'X1'!B485,(IF($X$1=2,'X2'!B485,(IF($X$1=3,'X3'!B485,(IF($X$1=4,'X4'!B485,(IF($X$1=5,'X5'!B485,'X6'!B485))))))))))))</f>
        <v>#N/A</v>
      </c>
      <c r="C526" s="154" t="str">
        <f>IF(ISERROR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=TRUE," ",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)</f>
        <v xml:space="preserve"> </v>
      </c>
      <c r="D526" s="154" t="str">
        <f>IF(ISERROR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=TRUE," ",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)</f>
        <v xml:space="preserve"> </v>
      </c>
      <c r="E526" s="169" t="str">
        <f>IF(ISERROR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=TRUE," ",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)</f>
        <v xml:space="preserve"> </v>
      </c>
      <c r="F526" s="169" t="str">
        <f>IF(ISERROR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=TRUE," ",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)</f>
        <v xml:space="preserve"> </v>
      </c>
      <c r="G526" s="138" t="str">
        <f>IF(ISERROR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=TRUE," ",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)</f>
        <v xml:space="preserve"> </v>
      </c>
      <c r="H526" s="169" t="str">
        <f>IF(ISERROR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=TRUE," ",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)</f>
        <v xml:space="preserve"> </v>
      </c>
      <c r="I526" s="170" t="str">
        <f>IF(ISERROR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=TRUE," ",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)</f>
        <v xml:space="preserve"> </v>
      </c>
      <c r="J526" s="170" t="str">
        <f>IF(ISERROR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=TRUE," ",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)</f>
        <v xml:space="preserve"> </v>
      </c>
      <c r="K526" s="170" t="str">
        <f>IF(ISERROR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=TRUE," ",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)</f>
        <v xml:space="preserve"> </v>
      </c>
      <c r="L526" s="171" t="str">
        <f>IF(ISERROR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=TRUE," ",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)</f>
        <v xml:space="preserve"> </v>
      </c>
      <c r="M526" s="171" t="str">
        <f>IF(ISERROR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=TRUE," ",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)</f>
        <v xml:space="preserve"> </v>
      </c>
      <c r="N526" s="155" t="str">
        <f>IF(ISERROR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=TRUE," ",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)</f>
        <v xml:space="preserve"> </v>
      </c>
      <c r="O526" s="171" t="str">
        <f>IF(ISERROR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=TRUE," ",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)</f>
        <v xml:space="preserve"> </v>
      </c>
      <c r="P526" s="171" t="str">
        <f>IF(ISERROR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=TRUE," ",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)</f>
        <v xml:space="preserve"> </v>
      </c>
      <c r="Q526" s="155" t="str">
        <f>IF(ISERROR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=TRUE," ",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)</f>
        <v xml:space="preserve"> </v>
      </c>
      <c r="R526" s="155" t="str">
        <f>IF(ISERROR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=TRUE," ",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)</f>
        <v xml:space="preserve"> </v>
      </c>
      <c r="S526" s="155" t="str">
        <f>IF(ISERROR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=TRUE," ",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)</f>
        <v xml:space="preserve"> </v>
      </c>
    </row>
    <row r="527" spans="1:19" ht="14.1" customHeight="1" x14ac:dyDescent="0.2">
      <c r="A527" s="180" t="s">
        <v>1195</v>
      </c>
      <c r="B527" s="154" t="e">
        <f>IF($U$16=1,(VLOOKUP(A527,$AC$44:$AH$80,2,FALSE)),IF((IF($X$1=1,'X1'!B486,(IF($X$1=2,'X2'!B486,(IF($X$1=3,'X3'!B486,(IF($X$1=4,'X4'!B486,(IF($X$1=5,'X5'!B486,'X6'!B486))))))))))="","",(IF($X$1=1,'X1'!B486,(IF($X$1=2,'X2'!B486,(IF($X$1=3,'X3'!B486,(IF($X$1=4,'X4'!B486,(IF($X$1=5,'X5'!B486,'X6'!B486))))))))))))</f>
        <v>#N/A</v>
      </c>
      <c r="C527" s="154" t="str">
        <f>IF(ISERROR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=TRUE," ",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)</f>
        <v xml:space="preserve"> </v>
      </c>
      <c r="D527" s="154" t="str">
        <f>IF(ISERROR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=TRUE," ",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)</f>
        <v xml:space="preserve"> </v>
      </c>
      <c r="E527" s="169" t="str">
        <f>IF(ISERROR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=TRUE," ",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)</f>
        <v xml:space="preserve"> </v>
      </c>
      <c r="F527" s="169" t="str">
        <f>IF(ISERROR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=TRUE," ",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)</f>
        <v xml:space="preserve"> </v>
      </c>
      <c r="G527" s="138" t="str">
        <f>IF(ISERROR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=TRUE," ",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)</f>
        <v xml:space="preserve"> </v>
      </c>
      <c r="H527" s="169" t="str">
        <f>IF(ISERROR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=TRUE," ",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)</f>
        <v xml:space="preserve"> </v>
      </c>
      <c r="I527" s="170" t="str">
        <f>IF(ISERROR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=TRUE," ",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)</f>
        <v xml:space="preserve"> </v>
      </c>
      <c r="J527" s="170" t="str">
        <f>IF(ISERROR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=TRUE," ",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)</f>
        <v xml:space="preserve"> </v>
      </c>
      <c r="K527" s="170" t="str">
        <f>IF(ISERROR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=TRUE," ",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)</f>
        <v xml:space="preserve"> </v>
      </c>
      <c r="L527" s="171" t="str">
        <f>IF(ISERROR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=TRUE," ",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)</f>
        <v xml:space="preserve"> </v>
      </c>
      <c r="M527" s="171" t="str">
        <f>IF(ISERROR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=TRUE," ",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)</f>
        <v xml:space="preserve"> </v>
      </c>
      <c r="N527" s="155" t="str">
        <f>IF(ISERROR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=TRUE," ",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)</f>
        <v xml:space="preserve"> </v>
      </c>
      <c r="O527" s="171" t="str">
        <f>IF(ISERROR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=TRUE," ",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)</f>
        <v xml:space="preserve"> </v>
      </c>
      <c r="P527" s="171" t="str">
        <f>IF(ISERROR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=TRUE," ",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)</f>
        <v xml:space="preserve"> </v>
      </c>
      <c r="Q527" s="155" t="str">
        <f>IF(ISERROR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=TRUE," ",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)</f>
        <v xml:space="preserve"> </v>
      </c>
      <c r="R527" s="155" t="str">
        <f>IF(ISERROR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=TRUE," ",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)</f>
        <v xml:space="preserve"> </v>
      </c>
      <c r="S527" s="155" t="str">
        <f>IF(ISERROR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=TRUE," ",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)</f>
        <v xml:space="preserve"> </v>
      </c>
    </row>
    <row r="528" spans="1:19" ht="14.1" customHeight="1" x14ac:dyDescent="0.2">
      <c r="A528" s="180" t="s">
        <v>1195</v>
      </c>
      <c r="B528" s="154" t="e">
        <f>IF($U$16=1,(VLOOKUP(A528,$AC$44:$AH$80,2,FALSE)),IF((IF($X$1=1,'X1'!B487,(IF($X$1=2,'X2'!B487,(IF($X$1=3,'X3'!B487,(IF($X$1=4,'X4'!B487,(IF($X$1=5,'X5'!B487,'X6'!B487))))))))))="","",(IF($X$1=1,'X1'!B487,(IF($X$1=2,'X2'!B487,(IF($X$1=3,'X3'!B487,(IF($X$1=4,'X4'!B487,(IF($X$1=5,'X5'!B487,'X6'!B487))))))))))))</f>
        <v>#N/A</v>
      </c>
      <c r="C528" s="154" t="str">
        <f>IF(ISERROR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=TRUE," ",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)</f>
        <v xml:space="preserve"> </v>
      </c>
      <c r="D528" s="154" t="str">
        <f>IF(ISERROR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=TRUE," ",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)</f>
        <v xml:space="preserve"> </v>
      </c>
      <c r="E528" s="169" t="str">
        <f>IF(ISERROR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=TRUE," ",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)</f>
        <v xml:space="preserve"> </v>
      </c>
      <c r="F528" s="169" t="str">
        <f>IF(ISERROR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=TRUE," ",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)</f>
        <v xml:space="preserve"> </v>
      </c>
      <c r="G528" s="138" t="str">
        <f>IF(ISERROR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=TRUE," ",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)</f>
        <v xml:space="preserve"> </v>
      </c>
      <c r="H528" s="169" t="str">
        <f>IF(ISERROR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=TRUE," ",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)</f>
        <v xml:space="preserve"> </v>
      </c>
      <c r="I528" s="170" t="str">
        <f>IF(ISERROR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=TRUE," ",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)</f>
        <v xml:space="preserve"> </v>
      </c>
      <c r="J528" s="170" t="str">
        <f>IF(ISERROR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=TRUE," ",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)</f>
        <v xml:space="preserve"> </v>
      </c>
      <c r="K528" s="170" t="str">
        <f>IF(ISERROR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=TRUE," ",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)</f>
        <v xml:space="preserve"> </v>
      </c>
      <c r="L528" s="171" t="str">
        <f>IF(ISERROR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=TRUE," ",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)</f>
        <v xml:space="preserve"> </v>
      </c>
      <c r="M528" s="171" t="str">
        <f>IF(ISERROR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=TRUE," ",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)</f>
        <v xml:space="preserve"> </v>
      </c>
      <c r="N528" s="155" t="str">
        <f>IF(ISERROR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=TRUE," ",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)</f>
        <v xml:space="preserve"> </v>
      </c>
      <c r="O528" s="171" t="str">
        <f>IF(ISERROR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=TRUE," ",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)</f>
        <v xml:space="preserve"> </v>
      </c>
      <c r="P528" s="171" t="str">
        <f>IF(ISERROR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=TRUE," ",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)</f>
        <v xml:space="preserve"> </v>
      </c>
      <c r="Q528" s="155" t="str">
        <f>IF(ISERROR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=TRUE," ",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)</f>
        <v xml:space="preserve"> </v>
      </c>
      <c r="R528" s="155" t="str">
        <f>IF(ISERROR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=TRUE," ",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)</f>
        <v xml:space="preserve"> </v>
      </c>
      <c r="S528" s="155" t="str">
        <f>IF(ISERROR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=TRUE," ",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)</f>
        <v xml:space="preserve"> </v>
      </c>
    </row>
    <row r="529" spans="1:19" ht="14.1" customHeight="1" x14ac:dyDescent="0.2">
      <c r="A529" s="180" t="s">
        <v>1195</v>
      </c>
      <c r="B529" s="154" t="e">
        <f>IF($U$16=1,(VLOOKUP(A529,$AC$44:$AH$80,2,FALSE)),IF((IF($X$1=1,'X1'!B488,(IF($X$1=2,'X2'!B488,(IF($X$1=3,'X3'!B488,(IF($X$1=4,'X4'!B488,(IF($X$1=5,'X5'!B488,'X6'!B488))))))))))="","",(IF($X$1=1,'X1'!B488,(IF($X$1=2,'X2'!B488,(IF($X$1=3,'X3'!B488,(IF($X$1=4,'X4'!B488,(IF($X$1=5,'X5'!B488,'X6'!B488))))))))))))</f>
        <v>#N/A</v>
      </c>
      <c r="C529" s="154" t="str">
        <f>IF(ISERROR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=TRUE," ",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)</f>
        <v xml:space="preserve"> </v>
      </c>
      <c r="D529" s="154" t="str">
        <f>IF(ISERROR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=TRUE," ",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)</f>
        <v xml:space="preserve"> </v>
      </c>
      <c r="E529" s="169" t="str">
        <f>IF(ISERROR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=TRUE," ",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)</f>
        <v xml:space="preserve"> </v>
      </c>
      <c r="F529" s="169" t="str">
        <f>IF(ISERROR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=TRUE," ",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)</f>
        <v xml:space="preserve"> </v>
      </c>
      <c r="G529" s="138" t="str">
        <f>IF(ISERROR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=TRUE," ",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)</f>
        <v xml:space="preserve"> </v>
      </c>
      <c r="H529" s="169" t="str">
        <f>IF(ISERROR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=TRUE," ",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)</f>
        <v xml:space="preserve"> </v>
      </c>
      <c r="I529" s="170" t="str">
        <f>IF(ISERROR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=TRUE," ",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)</f>
        <v xml:space="preserve"> </v>
      </c>
      <c r="J529" s="170" t="str">
        <f>IF(ISERROR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=TRUE," ",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)</f>
        <v xml:space="preserve"> </v>
      </c>
      <c r="K529" s="170" t="str">
        <f>IF(ISERROR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=TRUE," ",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)</f>
        <v xml:space="preserve"> </v>
      </c>
      <c r="L529" s="171" t="str">
        <f>IF(ISERROR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=TRUE," ",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)</f>
        <v xml:space="preserve"> </v>
      </c>
      <c r="M529" s="171" t="str">
        <f>IF(ISERROR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=TRUE," ",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)</f>
        <v xml:space="preserve"> </v>
      </c>
      <c r="N529" s="155" t="str">
        <f>IF(ISERROR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=TRUE," ",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)</f>
        <v xml:space="preserve"> </v>
      </c>
      <c r="O529" s="171" t="str">
        <f>IF(ISERROR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=TRUE," ",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)</f>
        <v xml:space="preserve"> </v>
      </c>
      <c r="P529" s="171" t="str">
        <f>IF(ISERROR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=TRUE," ",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)</f>
        <v xml:space="preserve"> </v>
      </c>
      <c r="Q529" s="155" t="str">
        <f>IF(ISERROR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=TRUE," ",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)</f>
        <v xml:space="preserve"> </v>
      </c>
      <c r="R529" s="155" t="str">
        <f>IF(ISERROR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=TRUE," ",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)</f>
        <v xml:space="preserve"> </v>
      </c>
      <c r="S529" s="155" t="str">
        <f>IF(ISERROR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=TRUE," ",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)</f>
        <v xml:space="preserve"> </v>
      </c>
    </row>
    <row r="530" spans="1:19" ht="14.1" customHeight="1" x14ac:dyDescent="0.2">
      <c r="A530" s="180" t="s">
        <v>1195</v>
      </c>
      <c r="B530" s="154" t="e">
        <f>IF($U$16=1,(VLOOKUP(A530,$AC$44:$AH$80,2,FALSE)),IF((IF($X$1=1,'X1'!B489,(IF($X$1=2,'X2'!B489,(IF($X$1=3,'X3'!B489,(IF($X$1=4,'X4'!B489,(IF($X$1=5,'X5'!B489,'X6'!B489))))))))))="","",(IF($X$1=1,'X1'!B489,(IF($X$1=2,'X2'!B489,(IF($X$1=3,'X3'!B489,(IF($X$1=4,'X4'!B489,(IF($X$1=5,'X5'!B489,'X6'!B489))))))))))))</f>
        <v>#N/A</v>
      </c>
      <c r="C530" s="154" t="str">
        <f>IF(ISERROR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=TRUE," ",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)</f>
        <v xml:space="preserve"> </v>
      </c>
      <c r="D530" s="154" t="str">
        <f>IF(ISERROR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=TRUE," ",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)</f>
        <v xml:space="preserve"> </v>
      </c>
      <c r="E530" s="169" t="str">
        <f>IF(ISERROR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=TRUE," ",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)</f>
        <v xml:space="preserve"> </v>
      </c>
      <c r="F530" s="169" t="str">
        <f>IF(ISERROR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=TRUE," ",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)</f>
        <v xml:space="preserve"> </v>
      </c>
      <c r="G530" s="138" t="str">
        <f>IF(ISERROR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=TRUE," ",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)</f>
        <v xml:space="preserve"> </v>
      </c>
      <c r="H530" s="169" t="str">
        <f>IF(ISERROR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=TRUE," ",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)</f>
        <v xml:space="preserve"> </v>
      </c>
      <c r="I530" s="170" t="str">
        <f>IF(ISERROR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=TRUE," ",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)</f>
        <v xml:space="preserve"> </v>
      </c>
      <c r="J530" s="170" t="str">
        <f>IF(ISERROR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=TRUE," ",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)</f>
        <v xml:space="preserve"> </v>
      </c>
      <c r="K530" s="170" t="str">
        <f>IF(ISERROR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=TRUE," ",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)</f>
        <v xml:space="preserve"> </v>
      </c>
      <c r="L530" s="171" t="str">
        <f>IF(ISERROR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=TRUE," ",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)</f>
        <v xml:space="preserve"> </v>
      </c>
      <c r="M530" s="171" t="str">
        <f>IF(ISERROR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=TRUE," ",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)</f>
        <v xml:space="preserve"> </v>
      </c>
      <c r="N530" s="155" t="str">
        <f>IF(ISERROR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=TRUE," ",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)</f>
        <v xml:space="preserve"> </v>
      </c>
      <c r="O530" s="171" t="str">
        <f>IF(ISERROR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=TRUE," ",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)</f>
        <v xml:space="preserve"> </v>
      </c>
      <c r="P530" s="171" t="str">
        <f>IF(ISERROR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=TRUE," ",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)</f>
        <v xml:space="preserve"> </v>
      </c>
      <c r="Q530" s="155" t="str">
        <f>IF(ISERROR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=TRUE," ",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)</f>
        <v xml:space="preserve"> </v>
      </c>
      <c r="R530" s="155" t="str">
        <f>IF(ISERROR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=TRUE," ",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)</f>
        <v xml:space="preserve"> </v>
      </c>
      <c r="S530" s="155" t="str">
        <f>IF(ISERROR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=TRUE," ",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)</f>
        <v xml:space="preserve"> </v>
      </c>
    </row>
    <row r="531" spans="1:19" ht="14.1" customHeight="1" x14ac:dyDescent="0.2">
      <c r="A531" s="180" t="s">
        <v>1195</v>
      </c>
      <c r="B531" s="154" t="e">
        <f>IF($U$16=1,(VLOOKUP(A531,$AC$44:$AH$80,2,FALSE)),IF((IF($X$1=1,'X1'!B490,(IF($X$1=2,'X2'!B490,(IF($X$1=3,'X3'!B490,(IF($X$1=4,'X4'!B490,(IF($X$1=5,'X5'!B490,'X6'!B490))))))))))="","",(IF($X$1=1,'X1'!B490,(IF($X$1=2,'X2'!B490,(IF($X$1=3,'X3'!B490,(IF($X$1=4,'X4'!B490,(IF($X$1=5,'X5'!B490,'X6'!B490))))))))))))</f>
        <v>#N/A</v>
      </c>
      <c r="C531" s="154" t="str">
        <f>IF(ISERROR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=TRUE," ",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)</f>
        <v xml:space="preserve"> </v>
      </c>
      <c r="D531" s="154" t="str">
        <f>IF(ISERROR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=TRUE," ",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)</f>
        <v xml:space="preserve"> </v>
      </c>
      <c r="E531" s="169" t="str">
        <f>IF(ISERROR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=TRUE," ",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)</f>
        <v xml:space="preserve"> </v>
      </c>
      <c r="F531" s="169" t="str">
        <f>IF(ISERROR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=TRUE," ",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)</f>
        <v xml:space="preserve"> </v>
      </c>
      <c r="G531" s="138" t="str">
        <f>IF(ISERROR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=TRUE," ",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)</f>
        <v xml:space="preserve"> </v>
      </c>
      <c r="H531" s="169" t="str">
        <f>IF(ISERROR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=TRUE," ",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)</f>
        <v xml:space="preserve"> </v>
      </c>
      <c r="I531" s="170" t="str">
        <f>IF(ISERROR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=TRUE," ",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)</f>
        <v xml:space="preserve"> </v>
      </c>
      <c r="J531" s="170" t="str">
        <f>IF(ISERROR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=TRUE," ",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)</f>
        <v xml:space="preserve"> </v>
      </c>
      <c r="K531" s="170" t="str">
        <f>IF(ISERROR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=TRUE," ",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)</f>
        <v xml:space="preserve"> </v>
      </c>
      <c r="L531" s="171" t="str">
        <f>IF(ISERROR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=TRUE," ",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)</f>
        <v xml:space="preserve"> </v>
      </c>
      <c r="M531" s="171" t="str">
        <f>IF(ISERROR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=TRUE," ",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)</f>
        <v xml:space="preserve"> </v>
      </c>
      <c r="N531" s="155" t="str">
        <f>IF(ISERROR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=TRUE," ",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)</f>
        <v xml:space="preserve"> </v>
      </c>
      <c r="O531" s="171" t="str">
        <f>IF(ISERROR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=TRUE," ",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)</f>
        <v xml:space="preserve"> </v>
      </c>
      <c r="P531" s="171" t="str">
        <f>IF(ISERROR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=TRUE," ",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)</f>
        <v xml:space="preserve"> </v>
      </c>
      <c r="Q531" s="155" t="str">
        <f>IF(ISERROR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=TRUE," ",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)</f>
        <v xml:space="preserve"> </v>
      </c>
      <c r="R531" s="155" t="str">
        <f>IF(ISERROR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=TRUE," ",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)</f>
        <v xml:space="preserve"> </v>
      </c>
      <c r="S531" s="155" t="str">
        <f>IF(ISERROR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=TRUE," ",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)</f>
        <v xml:space="preserve"> </v>
      </c>
    </row>
    <row r="532" spans="1:19" ht="14.1" customHeight="1" x14ac:dyDescent="0.2">
      <c r="A532" s="180" t="s">
        <v>1195</v>
      </c>
      <c r="B532" s="154" t="e">
        <f>IF($U$16=1,(VLOOKUP(A532,$AC$44:$AH$80,2,FALSE)),IF((IF($X$1=1,'X1'!B491,(IF($X$1=2,'X2'!B491,(IF($X$1=3,'X3'!B491,(IF($X$1=4,'X4'!B491,(IF($X$1=5,'X5'!B491,'X6'!B491))))))))))="","",(IF($X$1=1,'X1'!B491,(IF($X$1=2,'X2'!B491,(IF($X$1=3,'X3'!B491,(IF($X$1=4,'X4'!B491,(IF($X$1=5,'X5'!B491,'X6'!B491))))))))))))</f>
        <v>#N/A</v>
      </c>
      <c r="C532" s="154" t="str">
        <f>IF(ISERROR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=TRUE," ",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)</f>
        <v xml:space="preserve"> </v>
      </c>
      <c r="D532" s="154" t="str">
        <f>IF(ISERROR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=TRUE," ",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)</f>
        <v xml:space="preserve"> </v>
      </c>
      <c r="E532" s="169" t="str">
        <f>IF(ISERROR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=TRUE," ",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)</f>
        <v xml:space="preserve"> </v>
      </c>
      <c r="F532" s="169" t="str">
        <f>IF(ISERROR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=TRUE," ",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)</f>
        <v xml:space="preserve"> </v>
      </c>
      <c r="G532" s="138" t="str">
        <f>IF(ISERROR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=TRUE," ",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)</f>
        <v xml:space="preserve"> </v>
      </c>
      <c r="H532" s="169" t="str">
        <f>IF(ISERROR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=TRUE," ",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)</f>
        <v xml:space="preserve"> </v>
      </c>
      <c r="I532" s="170" t="str">
        <f>IF(ISERROR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=TRUE," ",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)</f>
        <v xml:space="preserve"> </v>
      </c>
      <c r="J532" s="170" t="str">
        <f>IF(ISERROR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=TRUE," ",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)</f>
        <v xml:space="preserve"> </v>
      </c>
      <c r="K532" s="170" t="str">
        <f>IF(ISERROR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=TRUE," ",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)</f>
        <v xml:space="preserve"> </v>
      </c>
      <c r="L532" s="171" t="str">
        <f>IF(ISERROR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=TRUE," ",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)</f>
        <v xml:space="preserve"> </v>
      </c>
      <c r="M532" s="171" t="str">
        <f>IF(ISERROR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=TRUE," ",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)</f>
        <v xml:space="preserve"> </v>
      </c>
      <c r="N532" s="155" t="str">
        <f>IF(ISERROR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=TRUE," ",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)</f>
        <v xml:space="preserve"> </v>
      </c>
      <c r="O532" s="171" t="str">
        <f>IF(ISERROR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=TRUE," ",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)</f>
        <v xml:space="preserve"> </v>
      </c>
      <c r="P532" s="171" t="str">
        <f>IF(ISERROR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=TRUE," ",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)</f>
        <v xml:space="preserve"> </v>
      </c>
      <c r="Q532" s="155" t="str">
        <f>IF(ISERROR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=TRUE," ",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)</f>
        <v xml:space="preserve"> </v>
      </c>
      <c r="R532" s="155" t="str">
        <f>IF(ISERROR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=TRUE," ",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)</f>
        <v xml:space="preserve"> </v>
      </c>
      <c r="S532" s="155" t="str">
        <f>IF(ISERROR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=TRUE," ",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)</f>
        <v xml:space="preserve"> </v>
      </c>
    </row>
    <row r="533" spans="1:19" ht="14.1" customHeight="1" x14ac:dyDescent="0.2">
      <c r="A533" s="180" t="s">
        <v>1195</v>
      </c>
      <c r="B533" s="154" t="e">
        <f>IF($U$16=1,(VLOOKUP(A533,$AC$44:$AH$80,2,FALSE)),IF((IF($X$1=1,'X1'!B492,(IF($X$1=2,'X2'!B492,(IF($X$1=3,'X3'!B492,(IF($X$1=4,'X4'!B492,(IF($X$1=5,'X5'!B492,'X6'!B492))))))))))="","",(IF($X$1=1,'X1'!B492,(IF($X$1=2,'X2'!B492,(IF($X$1=3,'X3'!B492,(IF($X$1=4,'X4'!B492,(IF($X$1=5,'X5'!B492,'X6'!B492))))))))))))</f>
        <v>#N/A</v>
      </c>
      <c r="C533" s="154" t="str">
        <f>IF(ISERROR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=TRUE," ",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)</f>
        <v xml:space="preserve"> </v>
      </c>
      <c r="D533" s="154" t="str">
        <f>IF(ISERROR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=TRUE," ",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)</f>
        <v xml:space="preserve"> </v>
      </c>
      <c r="E533" s="169" t="str">
        <f>IF(ISERROR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=TRUE," ",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)</f>
        <v xml:space="preserve"> </v>
      </c>
      <c r="F533" s="169" t="str">
        <f>IF(ISERROR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=TRUE," ",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)</f>
        <v xml:space="preserve"> </v>
      </c>
      <c r="G533" s="138" t="str">
        <f>IF(ISERROR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=TRUE," ",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)</f>
        <v xml:space="preserve"> </v>
      </c>
      <c r="H533" s="169" t="str">
        <f>IF(ISERROR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=TRUE," ",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)</f>
        <v xml:space="preserve"> </v>
      </c>
      <c r="I533" s="170" t="str">
        <f>IF(ISERROR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=TRUE," ",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)</f>
        <v xml:space="preserve"> </v>
      </c>
      <c r="J533" s="170" t="str">
        <f>IF(ISERROR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=TRUE," ",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)</f>
        <v xml:space="preserve"> </v>
      </c>
      <c r="K533" s="170" t="str">
        <f>IF(ISERROR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=TRUE," ",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)</f>
        <v xml:space="preserve"> </v>
      </c>
      <c r="L533" s="171" t="str">
        <f>IF(ISERROR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=TRUE," ",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)</f>
        <v xml:space="preserve"> </v>
      </c>
      <c r="M533" s="171" t="str">
        <f>IF(ISERROR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=TRUE," ",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)</f>
        <v xml:space="preserve"> </v>
      </c>
      <c r="N533" s="155" t="str">
        <f>IF(ISERROR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=TRUE," ",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)</f>
        <v xml:space="preserve"> </v>
      </c>
      <c r="O533" s="171" t="str">
        <f>IF(ISERROR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=TRUE," ",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)</f>
        <v xml:space="preserve"> </v>
      </c>
      <c r="P533" s="171" t="str">
        <f>IF(ISERROR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=TRUE," ",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)</f>
        <v xml:space="preserve"> </v>
      </c>
      <c r="Q533" s="155" t="str">
        <f>IF(ISERROR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=TRUE," ",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)</f>
        <v xml:space="preserve"> </v>
      </c>
      <c r="R533" s="155" t="str">
        <f>IF(ISERROR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=TRUE," ",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)</f>
        <v xml:space="preserve"> </v>
      </c>
      <c r="S533" s="155" t="str">
        <f>IF(ISERROR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=TRUE," ",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)</f>
        <v xml:space="preserve"> </v>
      </c>
    </row>
    <row r="534" spans="1:19" ht="14.1" customHeight="1" x14ac:dyDescent="0.2">
      <c r="A534" s="180" t="s">
        <v>1195</v>
      </c>
      <c r="B534" s="154" t="e">
        <f>IF($U$16=1,(VLOOKUP(A534,$AC$44:$AH$80,2,FALSE)),IF((IF($X$1=1,'X1'!B493,(IF($X$1=2,'X2'!B493,(IF($X$1=3,'X3'!B493,(IF($X$1=4,'X4'!B493,(IF($X$1=5,'X5'!B493,'X6'!B493))))))))))="","",(IF($X$1=1,'X1'!B493,(IF($X$1=2,'X2'!B493,(IF($X$1=3,'X3'!B493,(IF($X$1=4,'X4'!B493,(IF($X$1=5,'X5'!B493,'X6'!B493))))))))))))</f>
        <v>#N/A</v>
      </c>
      <c r="C534" s="154" t="str">
        <f>IF(ISERROR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=TRUE," ",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)</f>
        <v xml:space="preserve"> </v>
      </c>
      <c r="D534" s="154" t="str">
        <f>IF(ISERROR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=TRUE," ",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)</f>
        <v xml:space="preserve"> </v>
      </c>
      <c r="E534" s="169" t="str">
        <f>IF(ISERROR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=TRUE," ",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)</f>
        <v xml:space="preserve"> </v>
      </c>
      <c r="F534" s="169" t="str">
        <f>IF(ISERROR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=TRUE," ",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)</f>
        <v xml:space="preserve"> </v>
      </c>
      <c r="G534" s="138" t="str">
        <f>IF(ISERROR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=TRUE," ",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)</f>
        <v xml:space="preserve"> </v>
      </c>
      <c r="H534" s="169" t="str">
        <f>IF(ISERROR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=TRUE," ",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)</f>
        <v xml:space="preserve"> </v>
      </c>
      <c r="I534" s="170" t="str">
        <f>IF(ISERROR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=TRUE," ",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)</f>
        <v xml:space="preserve"> </v>
      </c>
      <c r="J534" s="170" t="str">
        <f>IF(ISERROR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=TRUE," ",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)</f>
        <v xml:space="preserve"> </v>
      </c>
      <c r="K534" s="170" t="str">
        <f>IF(ISERROR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=TRUE," ",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)</f>
        <v xml:space="preserve"> </v>
      </c>
      <c r="L534" s="171" t="str">
        <f>IF(ISERROR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=TRUE," ",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)</f>
        <v xml:space="preserve"> </v>
      </c>
      <c r="M534" s="171" t="str">
        <f>IF(ISERROR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=TRUE," ",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)</f>
        <v xml:space="preserve"> </v>
      </c>
      <c r="N534" s="155" t="str">
        <f>IF(ISERROR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=TRUE," ",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)</f>
        <v xml:space="preserve"> </v>
      </c>
      <c r="O534" s="171" t="str">
        <f>IF(ISERROR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=TRUE," ",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)</f>
        <v xml:space="preserve"> </v>
      </c>
      <c r="P534" s="171" t="str">
        <f>IF(ISERROR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=TRUE," ",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)</f>
        <v xml:space="preserve"> </v>
      </c>
      <c r="Q534" s="155" t="str">
        <f>IF(ISERROR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=TRUE," ",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)</f>
        <v xml:space="preserve"> </v>
      </c>
      <c r="R534" s="155" t="str">
        <f>IF(ISERROR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=TRUE," ",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)</f>
        <v xml:space="preserve"> </v>
      </c>
      <c r="S534" s="155" t="str">
        <f>IF(ISERROR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=TRUE," ",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)</f>
        <v xml:space="preserve"> </v>
      </c>
    </row>
    <row r="535" spans="1:19" ht="14.1" customHeight="1" x14ac:dyDescent="0.2">
      <c r="A535" s="180" t="s">
        <v>1195</v>
      </c>
      <c r="B535" s="154" t="e">
        <f>IF($U$16=1,(VLOOKUP(A535,$AC$44:$AH$80,2,FALSE)),IF((IF($X$1=1,'X1'!B494,(IF($X$1=2,'X2'!B494,(IF($X$1=3,'X3'!B494,(IF($X$1=4,'X4'!B494,(IF($X$1=5,'X5'!B494,'X6'!B494))))))))))="","",(IF($X$1=1,'X1'!B494,(IF($X$1=2,'X2'!B494,(IF($X$1=3,'X3'!B494,(IF($X$1=4,'X4'!B494,(IF($X$1=5,'X5'!B494,'X6'!B494))))))))))))</f>
        <v>#N/A</v>
      </c>
      <c r="C535" s="154" t="str">
        <f>IF(ISERROR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=TRUE," ",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)</f>
        <v xml:space="preserve"> </v>
      </c>
      <c r="D535" s="154" t="str">
        <f>IF(ISERROR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=TRUE," ",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)</f>
        <v xml:space="preserve"> </v>
      </c>
      <c r="E535" s="169" t="str">
        <f>IF(ISERROR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=TRUE," ",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)</f>
        <v xml:space="preserve"> </v>
      </c>
      <c r="F535" s="169" t="str">
        <f>IF(ISERROR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=TRUE," ",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)</f>
        <v xml:space="preserve"> </v>
      </c>
      <c r="G535" s="138" t="str">
        <f>IF(ISERROR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=TRUE," ",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)</f>
        <v xml:space="preserve"> </v>
      </c>
      <c r="H535" s="169" t="str">
        <f>IF(ISERROR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=TRUE," ",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)</f>
        <v xml:space="preserve"> </v>
      </c>
      <c r="I535" s="170" t="str">
        <f>IF(ISERROR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=TRUE," ",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)</f>
        <v xml:space="preserve"> </v>
      </c>
      <c r="J535" s="170" t="str">
        <f>IF(ISERROR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=TRUE," ",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)</f>
        <v xml:space="preserve"> </v>
      </c>
      <c r="K535" s="170" t="str">
        <f>IF(ISERROR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=TRUE," ",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)</f>
        <v xml:space="preserve"> </v>
      </c>
      <c r="L535" s="171" t="str">
        <f>IF(ISERROR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=TRUE," ",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)</f>
        <v xml:space="preserve"> </v>
      </c>
      <c r="M535" s="171" t="str">
        <f>IF(ISERROR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=TRUE," ",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)</f>
        <v xml:space="preserve"> </v>
      </c>
      <c r="N535" s="155" t="str">
        <f>IF(ISERROR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=TRUE," ",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)</f>
        <v xml:space="preserve"> </v>
      </c>
      <c r="O535" s="171" t="str">
        <f>IF(ISERROR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=TRUE," ",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)</f>
        <v xml:space="preserve"> </v>
      </c>
      <c r="P535" s="171" t="str">
        <f>IF(ISERROR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=TRUE," ",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)</f>
        <v xml:space="preserve"> </v>
      </c>
      <c r="Q535" s="155" t="str">
        <f>IF(ISERROR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=TRUE," ",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)</f>
        <v xml:space="preserve"> </v>
      </c>
      <c r="R535" s="155" t="str">
        <f>IF(ISERROR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=TRUE," ",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)</f>
        <v xml:space="preserve"> </v>
      </c>
      <c r="S535" s="155" t="str">
        <f>IF(ISERROR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=TRUE," ",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)</f>
        <v xml:space="preserve"> </v>
      </c>
    </row>
    <row r="536" spans="1:19" ht="14.1" customHeight="1" x14ac:dyDescent="0.2">
      <c r="A536" s="180" t="s">
        <v>1195</v>
      </c>
      <c r="B536" s="154" t="e">
        <f>IF($U$16=1,(VLOOKUP(A536,$AC$44:$AH$80,2,FALSE)),IF((IF($X$1=1,'X1'!B495,(IF($X$1=2,'X2'!B495,(IF($X$1=3,'X3'!B495,(IF($X$1=4,'X4'!B495,(IF($X$1=5,'X5'!B495,'X6'!B495))))))))))="","",(IF($X$1=1,'X1'!B495,(IF($X$1=2,'X2'!B495,(IF($X$1=3,'X3'!B495,(IF($X$1=4,'X4'!B495,(IF($X$1=5,'X5'!B495,'X6'!B495))))))))))))</f>
        <v>#N/A</v>
      </c>
      <c r="C536" s="154" t="str">
        <f>IF(ISERROR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=TRUE," ",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)</f>
        <v xml:space="preserve"> </v>
      </c>
      <c r="D536" s="154" t="str">
        <f>IF(ISERROR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=TRUE," ",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)</f>
        <v xml:space="preserve"> </v>
      </c>
      <c r="E536" s="169" t="str">
        <f>IF(ISERROR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=TRUE," ",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)</f>
        <v xml:space="preserve"> </v>
      </c>
      <c r="F536" s="169" t="str">
        <f>IF(ISERROR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=TRUE," ",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)</f>
        <v xml:space="preserve"> </v>
      </c>
      <c r="G536" s="138" t="str">
        <f>IF(ISERROR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=TRUE," ",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)</f>
        <v xml:space="preserve"> </v>
      </c>
      <c r="H536" s="169" t="str">
        <f>IF(ISERROR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=TRUE," ",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)</f>
        <v xml:space="preserve"> </v>
      </c>
      <c r="I536" s="170" t="str">
        <f>IF(ISERROR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=TRUE," ",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)</f>
        <v xml:space="preserve"> </v>
      </c>
      <c r="J536" s="170" t="str">
        <f>IF(ISERROR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=TRUE," ",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)</f>
        <v xml:space="preserve"> </v>
      </c>
      <c r="K536" s="170" t="str">
        <f>IF(ISERROR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=TRUE," ",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)</f>
        <v xml:space="preserve"> </v>
      </c>
      <c r="L536" s="171" t="str">
        <f>IF(ISERROR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=TRUE," ",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)</f>
        <v xml:space="preserve"> </v>
      </c>
      <c r="M536" s="171" t="str">
        <f>IF(ISERROR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=TRUE," ",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)</f>
        <v xml:space="preserve"> </v>
      </c>
      <c r="N536" s="155" t="str">
        <f>IF(ISERROR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=TRUE," ",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)</f>
        <v xml:space="preserve"> </v>
      </c>
      <c r="O536" s="171" t="str">
        <f>IF(ISERROR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=TRUE," ",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)</f>
        <v xml:space="preserve"> </v>
      </c>
      <c r="P536" s="171" t="str">
        <f>IF(ISERROR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=TRUE," ",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)</f>
        <v xml:space="preserve"> </v>
      </c>
      <c r="Q536" s="155" t="str">
        <f>IF(ISERROR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=TRUE," ",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)</f>
        <v xml:space="preserve"> </v>
      </c>
      <c r="R536" s="155" t="str">
        <f>IF(ISERROR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=TRUE," ",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)</f>
        <v xml:space="preserve"> </v>
      </c>
      <c r="S536" s="155" t="str">
        <f>IF(ISERROR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=TRUE," ",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)</f>
        <v xml:space="preserve"> </v>
      </c>
    </row>
    <row r="537" spans="1:19" ht="14.1" customHeight="1" x14ac:dyDescent="0.2">
      <c r="A537" s="180" t="s">
        <v>1195</v>
      </c>
      <c r="B537" s="154" t="e">
        <f>IF($U$16=1,(VLOOKUP(A537,$AC$44:$AH$80,2,FALSE)),IF((IF($X$1=1,'X1'!B496,(IF($X$1=2,'X2'!B496,(IF($X$1=3,'X3'!B496,(IF($X$1=4,'X4'!B496,(IF($X$1=5,'X5'!B496,'X6'!B496))))))))))="","",(IF($X$1=1,'X1'!B496,(IF($X$1=2,'X2'!B496,(IF($X$1=3,'X3'!B496,(IF($X$1=4,'X4'!B496,(IF($X$1=5,'X5'!B496,'X6'!B496))))))))))))</f>
        <v>#N/A</v>
      </c>
      <c r="C537" s="154" t="str">
        <f>IF(ISERROR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=TRUE," ",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)</f>
        <v xml:space="preserve"> </v>
      </c>
      <c r="D537" s="154" t="str">
        <f>IF(ISERROR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=TRUE," ",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)</f>
        <v xml:space="preserve"> </v>
      </c>
      <c r="E537" s="169" t="str">
        <f>IF(ISERROR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=TRUE," ",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)</f>
        <v xml:space="preserve"> </v>
      </c>
      <c r="F537" s="169" t="str">
        <f>IF(ISERROR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=TRUE," ",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)</f>
        <v xml:space="preserve"> </v>
      </c>
      <c r="G537" s="138" t="str">
        <f>IF(ISERROR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=TRUE," ",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)</f>
        <v xml:space="preserve"> </v>
      </c>
      <c r="H537" s="169" t="str">
        <f>IF(ISERROR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=TRUE," ",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)</f>
        <v xml:space="preserve"> </v>
      </c>
      <c r="I537" s="170" t="str">
        <f>IF(ISERROR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=TRUE," ",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)</f>
        <v xml:space="preserve"> </v>
      </c>
      <c r="J537" s="170" t="str">
        <f>IF(ISERROR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=TRUE," ",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)</f>
        <v xml:space="preserve"> </v>
      </c>
      <c r="K537" s="170" t="str">
        <f>IF(ISERROR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=TRUE," ",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)</f>
        <v xml:space="preserve"> </v>
      </c>
      <c r="L537" s="171" t="str">
        <f>IF(ISERROR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=TRUE," ",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)</f>
        <v xml:space="preserve"> </v>
      </c>
      <c r="M537" s="171" t="str">
        <f>IF(ISERROR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=TRUE," ",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)</f>
        <v xml:space="preserve"> </v>
      </c>
      <c r="N537" s="155" t="str">
        <f>IF(ISERROR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=TRUE," ",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)</f>
        <v xml:space="preserve"> </v>
      </c>
      <c r="O537" s="171" t="str">
        <f>IF(ISERROR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=TRUE," ",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)</f>
        <v xml:space="preserve"> </v>
      </c>
      <c r="P537" s="171" t="str">
        <f>IF(ISERROR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=TRUE," ",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)</f>
        <v xml:space="preserve"> </v>
      </c>
      <c r="Q537" s="155" t="str">
        <f>IF(ISERROR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=TRUE," ",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)</f>
        <v xml:space="preserve"> </v>
      </c>
      <c r="R537" s="155" t="str">
        <f>IF(ISERROR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=TRUE," ",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)</f>
        <v xml:space="preserve"> </v>
      </c>
      <c r="S537" s="155" t="str">
        <f>IF(ISERROR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=TRUE," ",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)</f>
        <v xml:space="preserve"> </v>
      </c>
    </row>
    <row r="538" spans="1:19" ht="14.1" customHeight="1" x14ac:dyDescent="0.2">
      <c r="A538" s="180" t="s">
        <v>1195</v>
      </c>
      <c r="B538" s="154" t="e">
        <f>IF($U$16=1,(VLOOKUP(A538,$AC$44:$AH$80,2,FALSE)),IF((IF($X$1=1,'X1'!B497,(IF($X$1=2,'X2'!B497,(IF($X$1=3,'X3'!B497,(IF($X$1=4,'X4'!B497,(IF($X$1=5,'X5'!B497,'X6'!B497))))))))))="","",(IF($X$1=1,'X1'!B497,(IF($X$1=2,'X2'!B497,(IF($X$1=3,'X3'!B497,(IF($X$1=4,'X4'!B497,(IF($X$1=5,'X5'!B497,'X6'!B497))))))))))))</f>
        <v>#N/A</v>
      </c>
      <c r="C538" s="154" t="str">
        <f>IF(ISERROR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=TRUE," ",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)</f>
        <v xml:space="preserve"> </v>
      </c>
      <c r="D538" s="154" t="str">
        <f>IF(ISERROR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=TRUE," ",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)</f>
        <v xml:space="preserve"> </v>
      </c>
      <c r="E538" s="169" t="str">
        <f>IF(ISERROR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=TRUE," ",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)</f>
        <v xml:space="preserve"> </v>
      </c>
      <c r="F538" s="169" t="str">
        <f>IF(ISERROR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=TRUE," ",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)</f>
        <v xml:space="preserve"> </v>
      </c>
      <c r="G538" s="138" t="str">
        <f>IF(ISERROR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=TRUE," ",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)</f>
        <v xml:space="preserve"> </v>
      </c>
      <c r="H538" s="169" t="str">
        <f>IF(ISERROR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=TRUE," ",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)</f>
        <v xml:space="preserve"> </v>
      </c>
      <c r="I538" s="170" t="str">
        <f>IF(ISERROR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=TRUE," ",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)</f>
        <v xml:space="preserve"> </v>
      </c>
      <c r="J538" s="170" t="str">
        <f>IF(ISERROR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=TRUE," ",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)</f>
        <v xml:space="preserve"> </v>
      </c>
      <c r="K538" s="170" t="str">
        <f>IF(ISERROR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=TRUE," ",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)</f>
        <v xml:space="preserve"> </v>
      </c>
      <c r="L538" s="171" t="str">
        <f>IF(ISERROR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=TRUE," ",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)</f>
        <v xml:space="preserve"> </v>
      </c>
      <c r="M538" s="171" t="str">
        <f>IF(ISERROR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=TRUE," ",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)</f>
        <v xml:space="preserve"> </v>
      </c>
      <c r="N538" s="155" t="str">
        <f>IF(ISERROR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=TRUE," ",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)</f>
        <v xml:space="preserve"> </v>
      </c>
      <c r="O538" s="171" t="str">
        <f>IF(ISERROR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=TRUE," ",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)</f>
        <v xml:space="preserve"> </v>
      </c>
      <c r="P538" s="171" t="str">
        <f>IF(ISERROR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=TRUE," ",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)</f>
        <v xml:space="preserve"> </v>
      </c>
      <c r="Q538" s="155" t="str">
        <f>IF(ISERROR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=TRUE," ",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)</f>
        <v xml:space="preserve"> </v>
      </c>
      <c r="R538" s="155" t="str">
        <f>IF(ISERROR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=TRUE," ",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)</f>
        <v xml:space="preserve"> </v>
      </c>
      <c r="S538" s="155" t="str">
        <f>IF(ISERROR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=TRUE," ",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)</f>
        <v xml:space="preserve"> </v>
      </c>
    </row>
    <row r="539" spans="1:19" ht="14.1" customHeight="1" x14ac:dyDescent="0.2">
      <c r="A539" s="180" t="s">
        <v>1195</v>
      </c>
      <c r="B539" s="154" t="e">
        <f>IF($U$16=1,(VLOOKUP(A539,$AC$44:$AH$80,2,FALSE)),IF((IF($X$1=1,'X1'!B498,(IF($X$1=2,'X2'!B498,(IF($X$1=3,'X3'!B498,(IF($X$1=4,'X4'!B498,(IF($X$1=5,'X5'!B498,'X6'!B498))))))))))="","",(IF($X$1=1,'X1'!B498,(IF($X$1=2,'X2'!B498,(IF($X$1=3,'X3'!B498,(IF($X$1=4,'X4'!B498,(IF($X$1=5,'X5'!B498,'X6'!B498))))))))))))</f>
        <v>#N/A</v>
      </c>
      <c r="C539" s="154" t="str">
        <f>IF(ISERROR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=TRUE," ",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)</f>
        <v xml:space="preserve"> </v>
      </c>
      <c r="D539" s="154" t="str">
        <f>IF(ISERROR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=TRUE," ",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)</f>
        <v xml:space="preserve"> </v>
      </c>
      <c r="E539" s="169" t="str">
        <f>IF(ISERROR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=TRUE," ",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)</f>
        <v xml:space="preserve"> </v>
      </c>
      <c r="F539" s="169" t="str">
        <f>IF(ISERROR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=TRUE," ",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)</f>
        <v xml:space="preserve"> </v>
      </c>
      <c r="G539" s="138" t="str">
        <f>IF(ISERROR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=TRUE," ",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)</f>
        <v xml:space="preserve"> </v>
      </c>
      <c r="H539" s="169" t="str">
        <f>IF(ISERROR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=TRUE," ",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)</f>
        <v xml:space="preserve"> </v>
      </c>
      <c r="I539" s="170" t="str">
        <f>IF(ISERROR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=TRUE," ",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)</f>
        <v xml:space="preserve"> </v>
      </c>
      <c r="J539" s="170" t="str">
        <f>IF(ISERROR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=TRUE," ",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)</f>
        <v xml:space="preserve"> </v>
      </c>
      <c r="K539" s="170" t="str">
        <f>IF(ISERROR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=TRUE," ",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)</f>
        <v xml:space="preserve"> </v>
      </c>
      <c r="L539" s="171" t="str">
        <f>IF(ISERROR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=TRUE," ",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)</f>
        <v xml:space="preserve"> </v>
      </c>
      <c r="M539" s="171" t="str">
        <f>IF(ISERROR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=TRUE," ",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)</f>
        <v xml:space="preserve"> </v>
      </c>
      <c r="N539" s="155" t="str">
        <f>IF(ISERROR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=TRUE," ",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)</f>
        <v xml:space="preserve"> </v>
      </c>
      <c r="O539" s="171" t="str">
        <f>IF(ISERROR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=TRUE," ",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)</f>
        <v xml:space="preserve"> </v>
      </c>
      <c r="P539" s="171" t="str">
        <f>IF(ISERROR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=TRUE," ",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)</f>
        <v xml:space="preserve"> </v>
      </c>
      <c r="Q539" s="155" t="str">
        <f>IF(ISERROR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=TRUE," ",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)</f>
        <v xml:space="preserve"> </v>
      </c>
      <c r="R539" s="155" t="str">
        <f>IF(ISERROR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=TRUE," ",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)</f>
        <v xml:space="preserve"> </v>
      </c>
      <c r="S539" s="155" t="str">
        <f>IF(ISERROR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=TRUE," ",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)</f>
        <v xml:space="preserve"> </v>
      </c>
    </row>
    <row r="540" spans="1:19" ht="14.1" customHeight="1" x14ac:dyDescent="0.2">
      <c r="A540" s="180" t="s">
        <v>1195</v>
      </c>
      <c r="B540" s="154" t="e">
        <f>IF($U$16=1,(VLOOKUP(A540,$AC$44:$AH$80,2,FALSE)),IF((IF($X$1=1,'X1'!B499,(IF($X$1=2,'X2'!B499,(IF($X$1=3,'X3'!B499,(IF($X$1=4,'X4'!B499,(IF($X$1=5,'X5'!B499,'X6'!B499))))))))))="","",(IF($X$1=1,'X1'!B499,(IF($X$1=2,'X2'!B499,(IF($X$1=3,'X3'!B499,(IF($X$1=4,'X4'!B499,(IF($X$1=5,'X5'!B499,'X6'!B499))))))))))))</f>
        <v>#N/A</v>
      </c>
      <c r="C540" s="154" t="str">
        <f>IF(ISERROR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=TRUE," ",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)</f>
        <v xml:space="preserve"> </v>
      </c>
      <c r="D540" s="154" t="str">
        <f>IF(ISERROR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=TRUE," ",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)</f>
        <v xml:space="preserve"> </v>
      </c>
      <c r="E540" s="169" t="str">
        <f>IF(ISERROR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=TRUE," ",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)</f>
        <v xml:space="preserve"> </v>
      </c>
      <c r="F540" s="169" t="str">
        <f>IF(ISERROR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=TRUE," ",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)</f>
        <v xml:space="preserve"> </v>
      </c>
      <c r="G540" s="138" t="str">
        <f>IF(ISERROR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=TRUE," ",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)</f>
        <v xml:space="preserve"> </v>
      </c>
      <c r="H540" s="169" t="str">
        <f>IF(ISERROR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=TRUE," ",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)</f>
        <v xml:space="preserve"> </v>
      </c>
      <c r="I540" s="170" t="str">
        <f>IF(ISERROR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=TRUE," ",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)</f>
        <v xml:space="preserve"> </v>
      </c>
      <c r="J540" s="170" t="str">
        <f>IF(ISERROR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=TRUE," ",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)</f>
        <v xml:space="preserve"> </v>
      </c>
      <c r="K540" s="170" t="str">
        <f>IF(ISERROR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=TRUE," ",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)</f>
        <v xml:space="preserve"> </v>
      </c>
      <c r="L540" s="171" t="str">
        <f>IF(ISERROR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=TRUE," ",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)</f>
        <v xml:space="preserve"> </v>
      </c>
      <c r="M540" s="171" t="str">
        <f>IF(ISERROR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=TRUE," ",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)</f>
        <v xml:space="preserve"> </v>
      </c>
      <c r="N540" s="155" t="str">
        <f>IF(ISERROR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=TRUE," ",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)</f>
        <v xml:space="preserve"> </v>
      </c>
      <c r="O540" s="171" t="str">
        <f>IF(ISERROR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=TRUE," ",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)</f>
        <v xml:space="preserve"> </v>
      </c>
      <c r="P540" s="171" t="str">
        <f>IF(ISERROR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=TRUE," ",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)</f>
        <v xml:space="preserve"> </v>
      </c>
      <c r="Q540" s="155" t="str">
        <f>IF(ISERROR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=TRUE," ",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)</f>
        <v xml:space="preserve"> </v>
      </c>
      <c r="R540" s="155" t="str">
        <f>IF(ISERROR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=TRUE," ",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)</f>
        <v xml:space="preserve"> </v>
      </c>
      <c r="S540" s="155" t="str">
        <f>IF(ISERROR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=TRUE," ",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)</f>
        <v xml:space="preserve"> </v>
      </c>
    </row>
    <row r="541" spans="1:19" ht="14.1" customHeight="1" x14ac:dyDescent="0.2">
      <c r="A541" s="180" t="s">
        <v>1195</v>
      </c>
      <c r="B541" s="154" t="e">
        <f>IF($U$16=1,(VLOOKUP(A541,$AC$44:$AH$80,2,FALSE)),IF((IF($X$1=1,'X1'!B500,(IF($X$1=2,'X2'!B500,(IF($X$1=3,'X3'!B500,(IF($X$1=4,'X4'!B500,(IF($X$1=5,'X5'!B500,'X6'!B500))))))))))="","",(IF($X$1=1,'X1'!B500,(IF($X$1=2,'X2'!B500,(IF($X$1=3,'X3'!B500,(IF($X$1=4,'X4'!B500,(IF($X$1=5,'X5'!B500,'X6'!B500))))))))))))</f>
        <v>#N/A</v>
      </c>
      <c r="C541" s="154" t="str">
        <f>IF(ISERROR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=TRUE," ",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)</f>
        <v xml:space="preserve"> </v>
      </c>
      <c r="D541" s="154" t="str">
        <f>IF(ISERROR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=TRUE," ",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)</f>
        <v xml:space="preserve"> </v>
      </c>
      <c r="E541" s="169" t="str">
        <f>IF(ISERROR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=TRUE," ",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)</f>
        <v xml:space="preserve"> </v>
      </c>
      <c r="F541" s="169" t="str">
        <f>IF(ISERROR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=TRUE," ",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)</f>
        <v xml:space="preserve"> </v>
      </c>
      <c r="G541" s="138" t="str">
        <f>IF(ISERROR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=TRUE," ",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)</f>
        <v xml:space="preserve"> </v>
      </c>
      <c r="H541" s="169" t="str">
        <f>IF(ISERROR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=TRUE," ",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)</f>
        <v xml:space="preserve"> </v>
      </c>
      <c r="I541" s="170" t="str">
        <f>IF(ISERROR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=TRUE," ",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)</f>
        <v xml:space="preserve"> </v>
      </c>
      <c r="J541" s="170" t="str">
        <f>IF(ISERROR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=TRUE," ",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)</f>
        <v xml:space="preserve"> </v>
      </c>
      <c r="K541" s="170" t="str">
        <f>IF(ISERROR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=TRUE," ",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)</f>
        <v xml:space="preserve"> </v>
      </c>
      <c r="L541" s="171" t="str">
        <f>IF(ISERROR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=TRUE," ",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)</f>
        <v xml:space="preserve"> </v>
      </c>
      <c r="M541" s="171" t="str">
        <f>IF(ISERROR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=TRUE," ",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)</f>
        <v xml:space="preserve"> </v>
      </c>
      <c r="N541" s="155" t="str">
        <f>IF(ISERROR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=TRUE," ",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)</f>
        <v xml:space="preserve"> </v>
      </c>
      <c r="O541" s="171" t="str">
        <f>IF(ISERROR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=TRUE," ",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)</f>
        <v xml:space="preserve"> </v>
      </c>
      <c r="P541" s="171" t="str">
        <f>IF(ISERROR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=TRUE," ",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)</f>
        <v xml:space="preserve"> </v>
      </c>
      <c r="Q541" s="155" t="str">
        <f>IF(ISERROR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=TRUE," ",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)</f>
        <v xml:space="preserve"> </v>
      </c>
      <c r="R541" s="155" t="str">
        <f>IF(ISERROR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=TRUE," ",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)</f>
        <v xml:space="preserve"> </v>
      </c>
      <c r="S541" s="155" t="str">
        <f>IF(ISERROR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=TRUE," ",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)</f>
        <v xml:space="preserve"> </v>
      </c>
    </row>
    <row r="542" spans="1:19" ht="14.1" customHeight="1" x14ac:dyDescent="0.2">
      <c r="A542" s="180" t="s">
        <v>1195</v>
      </c>
      <c r="B542" s="154" t="e">
        <f>IF($U$16=1,(VLOOKUP(A542,$AC$44:$AH$80,2,FALSE)),IF((IF($X$1=1,'X1'!B501,(IF($X$1=2,'X2'!B501,(IF($X$1=3,'X3'!B501,(IF($X$1=4,'X4'!B501,(IF($X$1=5,'X5'!B501,'X6'!B501))))))))))="","",(IF($X$1=1,'X1'!B501,(IF($X$1=2,'X2'!B501,(IF($X$1=3,'X3'!B501,(IF($X$1=4,'X4'!B501,(IF($X$1=5,'X5'!B501,'X6'!B501))))))))))))</f>
        <v>#N/A</v>
      </c>
      <c r="C542" s="154" t="str">
        <f>IF(ISERROR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=TRUE," ",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)</f>
        <v xml:space="preserve"> </v>
      </c>
      <c r="D542" s="154" t="str">
        <f>IF(ISERROR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=TRUE," ",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)</f>
        <v xml:space="preserve"> </v>
      </c>
      <c r="E542" s="169" t="str">
        <f>IF(ISERROR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=TRUE," ",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)</f>
        <v xml:space="preserve"> </v>
      </c>
      <c r="F542" s="169" t="str">
        <f>IF(ISERROR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=TRUE," ",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)</f>
        <v xml:space="preserve"> </v>
      </c>
      <c r="G542" s="138" t="str">
        <f>IF(ISERROR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=TRUE," ",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)</f>
        <v xml:space="preserve"> </v>
      </c>
      <c r="H542" s="169" t="str">
        <f>IF(ISERROR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=TRUE," ",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)</f>
        <v xml:space="preserve"> </v>
      </c>
      <c r="I542" s="170" t="str">
        <f>IF(ISERROR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=TRUE," ",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)</f>
        <v xml:space="preserve"> </v>
      </c>
      <c r="J542" s="170" t="str">
        <f>IF(ISERROR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=TRUE," ",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)</f>
        <v xml:space="preserve"> </v>
      </c>
      <c r="K542" s="170" t="str">
        <f>IF(ISERROR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=TRUE," ",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)</f>
        <v xml:space="preserve"> </v>
      </c>
      <c r="L542" s="171" t="str">
        <f>IF(ISERROR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=TRUE," ",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)</f>
        <v xml:space="preserve"> </v>
      </c>
      <c r="M542" s="171" t="str">
        <f>IF(ISERROR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=TRUE," ",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)</f>
        <v xml:space="preserve"> </v>
      </c>
      <c r="N542" s="155" t="str">
        <f>IF(ISERROR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=TRUE," ",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)</f>
        <v xml:space="preserve"> </v>
      </c>
      <c r="O542" s="171" t="str">
        <f>IF(ISERROR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=TRUE," ",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)</f>
        <v xml:space="preserve"> </v>
      </c>
      <c r="P542" s="171" t="str">
        <f>IF(ISERROR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=TRUE," ",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)</f>
        <v xml:space="preserve"> </v>
      </c>
      <c r="Q542" s="155" t="str">
        <f>IF(ISERROR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=TRUE," ",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)</f>
        <v xml:space="preserve"> </v>
      </c>
      <c r="R542" s="155" t="str">
        <f>IF(ISERROR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=TRUE," ",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)</f>
        <v xml:space="preserve"> </v>
      </c>
      <c r="S542" s="155" t="str">
        <f>IF(ISERROR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=TRUE," ",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)</f>
        <v xml:space="preserve"> </v>
      </c>
    </row>
    <row r="543" spans="1:19" ht="14.1" customHeight="1" x14ac:dyDescent="0.2">
      <c r="A543" s="180" t="s">
        <v>1195</v>
      </c>
      <c r="B543" s="154" t="e">
        <f>IF($U$16=1,(VLOOKUP(A543,$AC$44:$AH$80,2,FALSE)),IF((IF($X$1=1,'X1'!B502,(IF($X$1=2,'X2'!B502,(IF($X$1=3,'X3'!B502,(IF($X$1=4,'X4'!B502,(IF($X$1=5,'X5'!B502,'X6'!B502))))))))))="","",(IF($X$1=1,'X1'!B502,(IF($X$1=2,'X2'!B502,(IF($X$1=3,'X3'!B502,(IF($X$1=4,'X4'!B502,(IF($X$1=5,'X5'!B502,'X6'!B502))))))))))))</f>
        <v>#N/A</v>
      </c>
      <c r="C543" s="154" t="str">
        <f>IF(ISERROR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=TRUE," ",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)</f>
        <v xml:space="preserve"> </v>
      </c>
      <c r="D543" s="154" t="str">
        <f>IF(ISERROR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=TRUE," ",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)</f>
        <v xml:space="preserve"> </v>
      </c>
      <c r="E543" s="169" t="str">
        <f>IF(ISERROR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=TRUE," ",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)</f>
        <v xml:space="preserve"> </v>
      </c>
      <c r="F543" s="169" t="str">
        <f>IF(ISERROR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=TRUE," ",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)</f>
        <v xml:space="preserve"> </v>
      </c>
      <c r="G543" s="138" t="str">
        <f>IF(ISERROR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=TRUE," ",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)</f>
        <v xml:space="preserve"> </v>
      </c>
      <c r="H543" s="169" t="str">
        <f>IF(ISERROR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=TRUE," ",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)</f>
        <v xml:space="preserve"> </v>
      </c>
      <c r="I543" s="170" t="str">
        <f>IF(ISERROR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=TRUE," ",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)</f>
        <v xml:space="preserve"> </v>
      </c>
      <c r="J543" s="170" t="str">
        <f>IF(ISERROR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=TRUE," ",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)</f>
        <v xml:space="preserve"> </v>
      </c>
      <c r="K543" s="170" t="str">
        <f>IF(ISERROR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=TRUE," ",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)</f>
        <v xml:space="preserve"> </v>
      </c>
      <c r="L543" s="171" t="str">
        <f>IF(ISERROR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=TRUE," ",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)</f>
        <v xml:space="preserve"> </v>
      </c>
      <c r="M543" s="171" t="str">
        <f>IF(ISERROR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=TRUE," ",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)</f>
        <v xml:space="preserve"> </v>
      </c>
      <c r="N543" s="155" t="str">
        <f>IF(ISERROR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=TRUE," ",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)</f>
        <v xml:space="preserve"> </v>
      </c>
      <c r="O543" s="171" t="str">
        <f>IF(ISERROR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=TRUE," ",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)</f>
        <v xml:space="preserve"> </v>
      </c>
      <c r="P543" s="171" t="str">
        <f>IF(ISERROR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=TRUE," ",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)</f>
        <v xml:space="preserve"> </v>
      </c>
      <c r="Q543" s="155" t="str">
        <f>IF(ISERROR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=TRUE," ",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)</f>
        <v xml:space="preserve"> </v>
      </c>
      <c r="R543" s="155" t="str">
        <f>IF(ISERROR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=TRUE," ",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)</f>
        <v xml:space="preserve"> </v>
      </c>
      <c r="S543" s="155" t="str">
        <f>IF(ISERROR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=TRUE," ",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)</f>
        <v xml:space="preserve"> </v>
      </c>
    </row>
    <row r="544" spans="1:19" ht="14.1" customHeight="1" x14ac:dyDescent="0.2">
      <c r="A544" s="180" t="s">
        <v>1195</v>
      </c>
      <c r="B544" s="154" t="e">
        <f>IF($U$16=1,(VLOOKUP(A544,$AC$44:$AH$80,2,FALSE)),IF((IF($X$1=1,'X1'!B503,(IF($X$1=2,'X2'!B503,(IF($X$1=3,'X3'!B503,(IF($X$1=4,'X4'!B503,(IF($X$1=5,'X5'!B503,'X6'!B503))))))))))="","",(IF($X$1=1,'X1'!B503,(IF($X$1=2,'X2'!B503,(IF($X$1=3,'X3'!B503,(IF($X$1=4,'X4'!B503,(IF($X$1=5,'X5'!B503,'X6'!B503))))))))))))</f>
        <v>#N/A</v>
      </c>
      <c r="C544" s="154" t="str">
        <f>IF(ISERROR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=TRUE," ",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)</f>
        <v xml:space="preserve"> </v>
      </c>
      <c r="D544" s="154" t="str">
        <f>IF(ISERROR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=TRUE," ",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)</f>
        <v xml:space="preserve"> </v>
      </c>
      <c r="E544" s="169" t="str">
        <f>IF(ISERROR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=TRUE," ",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)</f>
        <v xml:space="preserve"> </v>
      </c>
      <c r="F544" s="169" t="str">
        <f>IF(ISERROR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=TRUE," ",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)</f>
        <v xml:space="preserve"> </v>
      </c>
      <c r="G544" s="138" t="str">
        <f>IF(ISERROR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=TRUE," ",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)</f>
        <v xml:space="preserve"> </v>
      </c>
      <c r="H544" s="169" t="str">
        <f>IF(ISERROR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=TRUE," ",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)</f>
        <v xml:space="preserve"> </v>
      </c>
      <c r="I544" s="170" t="str">
        <f>IF(ISERROR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=TRUE," ",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)</f>
        <v xml:space="preserve"> </v>
      </c>
      <c r="J544" s="170" t="str">
        <f>IF(ISERROR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=TRUE," ",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)</f>
        <v xml:space="preserve"> </v>
      </c>
      <c r="K544" s="170" t="str">
        <f>IF(ISERROR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=TRUE," ",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)</f>
        <v xml:space="preserve"> </v>
      </c>
      <c r="L544" s="171" t="str">
        <f>IF(ISERROR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=TRUE," ",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)</f>
        <v xml:space="preserve"> </v>
      </c>
      <c r="M544" s="171" t="str">
        <f>IF(ISERROR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=TRUE," ",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)</f>
        <v xml:space="preserve"> </v>
      </c>
      <c r="N544" s="155" t="str">
        <f>IF(ISERROR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=TRUE," ",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)</f>
        <v xml:space="preserve"> </v>
      </c>
      <c r="O544" s="171" t="str">
        <f>IF(ISERROR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=TRUE," ",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)</f>
        <v xml:space="preserve"> </v>
      </c>
      <c r="P544" s="171" t="str">
        <f>IF(ISERROR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=TRUE," ",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)</f>
        <v xml:space="preserve"> </v>
      </c>
      <c r="Q544" s="155" t="str">
        <f>IF(ISERROR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=TRUE," ",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)</f>
        <v xml:space="preserve"> </v>
      </c>
      <c r="R544" s="155" t="str">
        <f>IF(ISERROR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=TRUE," ",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)</f>
        <v xml:space="preserve"> </v>
      </c>
      <c r="S544" s="155" t="str">
        <f>IF(ISERROR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=TRUE," ",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)</f>
        <v xml:space="preserve"> </v>
      </c>
    </row>
    <row r="545" spans="1:19" ht="14.1" customHeight="1" x14ac:dyDescent="0.2">
      <c r="A545" s="180" t="s">
        <v>1195</v>
      </c>
      <c r="B545" s="154" t="e">
        <f>IF($U$16=1,(VLOOKUP(A545,$AC$44:$AH$80,2,FALSE)),IF((IF($X$1=1,'X1'!B504,(IF($X$1=2,'X2'!B504,(IF($X$1=3,'X3'!B504,(IF($X$1=4,'X4'!B504,(IF($X$1=5,'X5'!B504,'X6'!B504))))))))))="","",(IF($X$1=1,'X1'!B504,(IF($X$1=2,'X2'!B504,(IF($X$1=3,'X3'!B504,(IF($X$1=4,'X4'!B504,(IF($X$1=5,'X5'!B504,'X6'!B504))))))))))))</f>
        <v>#N/A</v>
      </c>
      <c r="C545" s="154" t="str">
        <f>IF(ISERROR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=TRUE," ",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)</f>
        <v xml:space="preserve"> </v>
      </c>
      <c r="D545" s="154" t="str">
        <f>IF(ISERROR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=TRUE," ",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)</f>
        <v xml:space="preserve"> </v>
      </c>
      <c r="E545" s="169" t="str">
        <f>IF(ISERROR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=TRUE," ",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)</f>
        <v xml:space="preserve"> </v>
      </c>
      <c r="F545" s="169" t="str">
        <f>IF(ISERROR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=TRUE," ",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)</f>
        <v xml:space="preserve"> </v>
      </c>
      <c r="G545" s="138" t="str">
        <f>IF(ISERROR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=TRUE," ",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)</f>
        <v xml:space="preserve"> </v>
      </c>
      <c r="H545" s="169" t="str">
        <f>IF(ISERROR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=TRUE," ",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)</f>
        <v xml:space="preserve"> </v>
      </c>
      <c r="I545" s="170" t="str">
        <f>IF(ISERROR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=TRUE," ",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)</f>
        <v xml:space="preserve"> </v>
      </c>
      <c r="J545" s="170" t="str">
        <f>IF(ISERROR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=TRUE," ",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)</f>
        <v xml:space="preserve"> </v>
      </c>
      <c r="K545" s="170" t="str">
        <f>IF(ISERROR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=TRUE," ",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)</f>
        <v xml:space="preserve"> </v>
      </c>
      <c r="L545" s="171" t="str">
        <f>IF(ISERROR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=TRUE," ",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)</f>
        <v xml:space="preserve"> </v>
      </c>
      <c r="M545" s="171" t="str">
        <f>IF(ISERROR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=TRUE," ",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)</f>
        <v xml:space="preserve"> </v>
      </c>
      <c r="N545" s="155" t="str">
        <f>IF(ISERROR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=TRUE," ",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)</f>
        <v xml:space="preserve"> </v>
      </c>
      <c r="O545" s="171" t="str">
        <f>IF(ISERROR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=TRUE," ",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)</f>
        <v xml:space="preserve"> </v>
      </c>
      <c r="P545" s="171" t="str">
        <f>IF(ISERROR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=TRUE," ",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)</f>
        <v xml:space="preserve"> </v>
      </c>
      <c r="Q545" s="155" t="str">
        <f>IF(ISERROR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=TRUE," ",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)</f>
        <v xml:space="preserve"> </v>
      </c>
      <c r="R545" s="155" t="str">
        <f>IF(ISERROR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=TRUE," ",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)</f>
        <v xml:space="preserve"> </v>
      </c>
      <c r="S545" s="155" t="str">
        <f>IF(ISERROR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=TRUE," ",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)</f>
        <v xml:space="preserve"> </v>
      </c>
    </row>
    <row r="546" spans="1:19" ht="14.1" customHeight="1" x14ac:dyDescent="0.2">
      <c r="A546" s="180" t="s">
        <v>1195</v>
      </c>
      <c r="B546" s="154" t="e">
        <f>IF($U$16=1,(VLOOKUP(A546,$AC$44:$AH$80,2,FALSE)),IF((IF($X$1=1,'X1'!B505,(IF($X$1=2,'X2'!B505,(IF($X$1=3,'X3'!B505,(IF($X$1=4,'X4'!B505,(IF($X$1=5,'X5'!B505,'X6'!B505))))))))))="","",(IF($X$1=1,'X1'!B505,(IF($X$1=2,'X2'!B505,(IF($X$1=3,'X3'!B505,(IF($X$1=4,'X4'!B505,(IF($X$1=5,'X5'!B505,'X6'!B505))))))))))))</f>
        <v>#N/A</v>
      </c>
      <c r="C546" s="154" t="str">
        <f>IF(ISERROR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=TRUE," ",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)</f>
        <v xml:space="preserve"> </v>
      </c>
      <c r="D546" s="154" t="str">
        <f>IF(ISERROR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=TRUE," ",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)</f>
        <v xml:space="preserve"> </v>
      </c>
      <c r="E546" s="169" t="str">
        <f>IF(ISERROR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=TRUE," ",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)</f>
        <v xml:space="preserve"> </v>
      </c>
      <c r="F546" s="169" t="str">
        <f>IF(ISERROR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=TRUE," ",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)</f>
        <v xml:space="preserve"> </v>
      </c>
      <c r="G546" s="138" t="str">
        <f>IF(ISERROR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=TRUE," ",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)</f>
        <v xml:space="preserve"> </v>
      </c>
      <c r="H546" s="169" t="str">
        <f>IF(ISERROR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=TRUE," ",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)</f>
        <v xml:space="preserve"> </v>
      </c>
      <c r="I546" s="170" t="str">
        <f>IF(ISERROR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=TRUE," ",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)</f>
        <v xml:space="preserve"> </v>
      </c>
      <c r="J546" s="170" t="str">
        <f>IF(ISERROR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=TRUE," ",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)</f>
        <v xml:space="preserve"> </v>
      </c>
      <c r="K546" s="170" t="str">
        <f>IF(ISERROR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=TRUE," ",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)</f>
        <v xml:space="preserve"> </v>
      </c>
      <c r="L546" s="171" t="str">
        <f>IF(ISERROR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=TRUE," ",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)</f>
        <v xml:space="preserve"> </v>
      </c>
      <c r="M546" s="171" t="str">
        <f>IF(ISERROR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=TRUE," ",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)</f>
        <v xml:space="preserve"> </v>
      </c>
      <c r="N546" s="155" t="str">
        <f>IF(ISERROR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=TRUE," ",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)</f>
        <v xml:space="preserve"> </v>
      </c>
      <c r="O546" s="171" t="str">
        <f>IF(ISERROR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=TRUE," ",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)</f>
        <v xml:space="preserve"> </v>
      </c>
      <c r="P546" s="171" t="str">
        <f>IF(ISERROR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=TRUE," ",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)</f>
        <v xml:space="preserve"> </v>
      </c>
      <c r="Q546" s="155" t="str">
        <f>IF(ISERROR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=TRUE," ",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)</f>
        <v xml:space="preserve"> </v>
      </c>
      <c r="R546" s="155" t="str">
        <f>IF(ISERROR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=TRUE," ",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)</f>
        <v xml:space="preserve"> </v>
      </c>
      <c r="S546" s="155" t="str">
        <f>IF(ISERROR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=TRUE," ",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)</f>
        <v xml:space="preserve"> </v>
      </c>
    </row>
    <row r="547" spans="1:19" ht="14.1" customHeight="1" x14ac:dyDescent="0.2">
      <c r="A547" s="180" t="s">
        <v>1195</v>
      </c>
      <c r="B547" s="154" t="e">
        <f>IF($U$16=1,(VLOOKUP(A547,$AC$44:$AH$80,2,FALSE)),IF((IF($X$1=1,'X1'!B506,(IF($X$1=2,'X2'!B506,(IF($X$1=3,'X3'!B506,(IF($X$1=4,'X4'!B506,(IF($X$1=5,'X5'!B506,'X6'!B506))))))))))="","",(IF($X$1=1,'X1'!B506,(IF($X$1=2,'X2'!B506,(IF($X$1=3,'X3'!B506,(IF($X$1=4,'X4'!B506,(IF($X$1=5,'X5'!B506,'X6'!B506))))))))))))</f>
        <v>#N/A</v>
      </c>
      <c r="C547" s="154" t="str">
        <f>IF(ISERROR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=TRUE," ",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)</f>
        <v xml:space="preserve"> </v>
      </c>
      <c r="D547" s="154" t="str">
        <f>IF(ISERROR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=TRUE," ",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)</f>
        <v xml:space="preserve"> </v>
      </c>
      <c r="E547" s="169" t="str">
        <f>IF(ISERROR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=TRUE," ",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)</f>
        <v xml:space="preserve"> </v>
      </c>
      <c r="F547" s="169" t="str">
        <f>IF(ISERROR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=TRUE," ",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)</f>
        <v xml:space="preserve"> </v>
      </c>
      <c r="G547" s="138" t="str">
        <f>IF(ISERROR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=TRUE," ",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)</f>
        <v xml:space="preserve"> </v>
      </c>
      <c r="H547" s="169" t="str">
        <f>IF(ISERROR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=TRUE," ",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)</f>
        <v xml:space="preserve"> </v>
      </c>
      <c r="I547" s="170" t="str">
        <f>IF(ISERROR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=TRUE," ",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)</f>
        <v xml:space="preserve"> </v>
      </c>
      <c r="J547" s="170" t="str">
        <f>IF(ISERROR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=TRUE," ",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)</f>
        <v xml:space="preserve"> </v>
      </c>
      <c r="K547" s="170" t="str">
        <f>IF(ISERROR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=TRUE," ",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)</f>
        <v xml:space="preserve"> </v>
      </c>
      <c r="L547" s="171" t="str">
        <f>IF(ISERROR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=TRUE," ",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)</f>
        <v xml:space="preserve"> </v>
      </c>
      <c r="M547" s="171" t="str">
        <f>IF(ISERROR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=TRUE," ",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)</f>
        <v xml:space="preserve"> </v>
      </c>
      <c r="N547" s="155" t="str">
        <f>IF(ISERROR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=TRUE," ",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)</f>
        <v xml:space="preserve"> </v>
      </c>
      <c r="O547" s="171" t="str">
        <f>IF(ISERROR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=TRUE," ",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)</f>
        <v xml:space="preserve"> </v>
      </c>
      <c r="P547" s="171" t="str">
        <f>IF(ISERROR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=TRUE," ",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)</f>
        <v xml:space="preserve"> </v>
      </c>
      <c r="Q547" s="155" t="str">
        <f>IF(ISERROR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=TRUE," ",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)</f>
        <v xml:space="preserve"> </v>
      </c>
      <c r="R547" s="155" t="str">
        <f>IF(ISERROR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=TRUE," ",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)</f>
        <v xml:space="preserve"> </v>
      </c>
      <c r="S547" s="155" t="str">
        <f>IF(ISERROR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=TRUE," ",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)</f>
        <v xml:space="preserve"> </v>
      </c>
    </row>
    <row r="548" spans="1:19" ht="14.1" customHeight="1" x14ac:dyDescent="0.2">
      <c r="A548" s="180" t="s">
        <v>1195</v>
      </c>
      <c r="B548" s="154" t="e">
        <f>IF($U$16=1,(VLOOKUP(A548,$AC$44:$AH$80,2,FALSE)),IF((IF($X$1=1,'X1'!B507,(IF($X$1=2,'X2'!B507,(IF($X$1=3,'X3'!B507,(IF($X$1=4,'X4'!B507,(IF($X$1=5,'X5'!B507,'X6'!B507))))))))))="","",(IF($X$1=1,'X1'!B507,(IF($X$1=2,'X2'!B507,(IF($X$1=3,'X3'!B507,(IF($X$1=4,'X4'!B507,(IF($X$1=5,'X5'!B507,'X6'!B507))))))))))))</f>
        <v>#N/A</v>
      </c>
      <c r="C548" s="154" t="str">
        <f>IF(ISERROR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=TRUE," ",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)</f>
        <v xml:space="preserve"> </v>
      </c>
      <c r="D548" s="154" t="str">
        <f>IF(ISERROR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=TRUE," ",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)</f>
        <v xml:space="preserve"> </v>
      </c>
      <c r="E548" s="169" t="str">
        <f>IF(ISERROR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=TRUE," ",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)</f>
        <v xml:space="preserve"> </v>
      </c>
      <c r="F548" s="169" t="str">
        <f>IF(ISERROR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=TRUE," ",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)</f>
        <v xml:space="preserve"> </v>
      </c>
      <c r="G548" s="138" t="str">
        <f>IF(ISERROR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=TRUE," ",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)</f>
        <v xml:space="preserve"> </v>
      </c>
      <c r="H548" s="169" t="str">
        <f>IF(ISERROR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=TRUE," ",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)</f>
        <v xml:space="preserve"> </v>
      </c>
      <c r="I548" s="170" t="str">
        <f>IF(ISERROR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=TRUE," ",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)</f>
        <v xml:space="preserve"> </v>
      </c>
      <c r="J548" s="170" t="str">
        <f>IF(ISERROR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=TRUE," ",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)</f>
        <v xml:space="preserve"> </v>
      </c>
      <c r="K548" s="170" t="str">
        <f>IF(ISERROR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=TRUE," ",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)</f>
        <v xml:space="preserve"> </v>
      </c>
      <c r="L548" s="171" t="str">
        <f>IF(ISERROR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=TRUE," ",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)</f>
        <v xml:space="preserve"> </v>
      </c>
      <c r="M548" s="171" t="str">
        <f>IF(ISERROR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=TRUE," ",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)</f>
        <v xml:space="preserve"> </v>
      </c>
      <c r="N548" s="155" t="str">
        <f>IF(ISERROR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=TRUE," ",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)</f>
        <v xml:space="preserve"> </v>
      </c>
      <c r="O548" s="171" t="str">
        <f>IF(ISERROR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=TRUE," ",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)</f>
        <v xml:space="preserve"> </v>
      </c>
      <c r="P548" s="171" t="str">
        <f>IF(ISERROR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=TRUE," ",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)</f>
        <v xml:space="preserve"> </v>
      </c>
      <c r="Q548" s="155" t="str">
        <f>IF(ISERROR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=TRUE," ",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)</f>
        <v xml:space="preserve"> </v>
      </c>
      <c r="R548" s="155" t="str">
        <f>IF(ISERROR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=TRUE," ",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)</f>
        <v xml:space="preserve"> </v>
      </c>
      <c r="S548" s="155" t="str">
        <f>IF(ISERROR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=TRUE," ",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)</f>
        <v xml:space="preserve"> </v>
      </c>
    </row>
    <row r="549" spans="1:19" ht="14.1" customHeight="1" x14ac:dyDescent="0.2">
      <c r="A549" s="180" t="s">
        <v>1195</v>
      </c>
      <c r="B549" s="154" t="e">
        <f>IF($U$16=1,(VLOOKUP(A549,$AC$44:$AH$80,2,FALSE)),IF((IF($X$1=1,'X1'!B508,(IF($X$1=2,'X2'!B508,(IF($X$1=3,'X3'!B508,(IF($X$1=4,'X4'!B508,(IF($X$1=5,'X5'!B508,'X6'!B508))))))))))="","",(IF($X$1=1,'X1'!B508,(IF($X$1=2,'X2'!B508,(IF($X$1=3,'X3'!B508,(IF($X$1=4,'X4'!B508,(IF($X$1=5,'X5'!B508,'X6'!B508))))))))))))</f>
        <v>#N/A</v>
      </c>
      <c r="C549" s="154" t="str">
        <f>IF(ISERROR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=TRUE," ",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)</f>
        <v xml:space="preserve"> </v>
      </c>
      <c r="D549" s="154" t="str">
        <f>IF(ISERROR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=TRUE," ",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)</f>
        <v xml:space="preserve"> </v>
      </c>
      <c r="E549" s="169" t="str">
        <f>IF(ISERROR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=TRUE," ",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)</f>
        <v xml:space="preserve"> </v>
      </c>
      <c r="F549" s="169" t="str">
        <f>IF(ISERROR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=TRUE," ",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)</f>
        <v xml:space="preserve"> </v>
      </c>
      <c r="G549" s="138" t="str">
        <f>IF(ISERROR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=TRUE," ",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)</f>
        <v xml:space="preserve"> </v>
      </c>
      <c r="H549" s="169" t="str">
        <f>IF(ISERROR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=TRUE," ",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)</f>
        <v xml:space="preserve"> </v>
      </c>
      <c r="I549" s="170" t="str">
        <f>IF(ISERROR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=TRUE," ",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)</f>
        <v xml:space="preserve"> </v>
      </c>
      <c r="J549" s="170" t="str">
        <f>IF(ISERROR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=TRUE," ",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)</f>
        <v xml:space="preserve"> </v>
      </c>
      <c r="K549" s="170" t="str">
        <f>IF(ISERROR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=TRUE," ",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)</f>
        <v xml:space="preserve"> </v>
      </c>
      <c r="L549" s="171" t="str">
        <f>IF(ISERROR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=TRUE," ",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)</f>
        <v xml:space="preserve"> </v>
      </c>
      <c r="M549" s="171" t="str">
        <f>IF(ISERROR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=TRUE," ",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)</f>
        <v xml:space="preserve"> </v>
      </c>
      <c r="N549" s="155" t="str">
        <f>IF(ISERROR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=TRUE," ",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)</f>
        <v xml:space="preserve"> </v>
      </c>
      <c r="O549" s="171" t="str">
        <f>IF(ISERROR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=TRUE," ",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)</f>
        <v xml:space="preserve"> </v>
      </c>
      <c r="P549" s="171" t="str">
        <f>IF(ISERROR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=TRUE," ",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)</f>
        <v xml:space="preserve"> </v>
      </c>
      <c r="Q549" s="155" t="str">
        <f>IF(ISERROR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=TRUE," ",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)</f>
        <v xml:space="preserve"> </v>
      </c>
      <c r="R549" s="155" t="str">
        <f>IF(ISERROR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=TRUE," ",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)</f>
        <v xml:space="preserve"> </v>
      </c>
      <c r="S549" s="155" t="str">
        <f>IF(ISERROR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=TRUE," ",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)</f>
        <v xml:space="preserve"> </v>
      </c>
    </row>
    <row r="550" spans="1:19" ht="14.1" customHeight="1" x14ac:dyDescent="0.2">
      <c r="A550" s="180" t="s">
        <v>1195</v>
      </c>
      <c r="B550" s="154" t="e">
        <f>IF($U$16=1,(VLOOKUP(A550,$AC$44:$AH$80,2,FALSE)),IF((IF($X$1=1,'X1'!B509,(IF($X$1=2,'X2'!B509,(IF($X$1=3,'X3'!B509,(IF($X$1=4,'X4'!B509,(IF($X$1=5,'X5'!B509,'X6'!B509))))))))))="","",(IF($X$1=1,'X1'!B509,(IF($X$1=2,'X2'!B509,(IF($X$1=3,'X3'!B509,(IF($X$1=4,'X4'!B509,(IF($X$1=5,'X5'!B509,'X6'!B509))))))))))))</f>
        <v>#N/A</v>
      </c>
      <c r="C550" s="154" t="str">
        <f>IF(ISERROR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=TRUE," ",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)</f>
        <v xml:space="preserve"> </v>
      </c>
      <c r="D550" s="154" t="str">
        <f>IF(ISERROR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=TRUE," ",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)</f>
        <v xml:space="preserve"> </v>
      </c>
      <c r="E550" s="169" t="str">
        <f>IF(ISERROR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=TRUE," ",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)</f>
        <v xml:space="preserve"> </v>
      </c>
      <c r="F550" s="169" t="str">
        <f>IF(ISERROR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=TRUE," ",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)</f>
        <v xml:space="preserve"> </v>
      </c>
      <c r="G550" s="138" t="str">
        <f>IF(ISERROR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=TRUE," ",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)</f>
        <v xml:space="preserve"> </v>
      </c>
      <c r="H550" s="169" t="str">
        <f>IF(ISERROR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=TRUE," ",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)</f>
        <v xml:space="preserve"> </v>
      </c>
      <c r="I550" s="170" t="str">
        <f>IF(ISERROR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=TRUE," ",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)</f>
        <v xml:space="preserve"> </v>
      </c>
      <c r="J550" s="170" t="str">
        <f>IF(ISERROR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=TRUE," ",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)</f>
        <v xml:space="preserve"> </v>
      </c>
      <c r="K550" s="170" t="str">
        <f>IF(ISERROR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=TRUE," ",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)</f>
        <v xml:space="preserve"> </v>
      </c>
      <c r="L550" s="171" t="str">
        <f>IF(ISERROR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=TRUE," ",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)</f>
        <v xml:space="preserve"> </v>
      </c>
      <c r="M550" s="171" t="str">
        <f>IF(ISERROR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=TRUE," ",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)</f>
        <v xml:space="preserve"> </v>
      </c>
      <c r="N550" s="155" t="str">
        <f>IF(ISERROR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=TRUE," ",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)</f>
        <v xml:space="preserve"> </v>
      </c>
      <c r="O550" s="171" t="str">
        <f>IF(ISERROR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=TRUE," ",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)</f>
        <v xml:space="preserve"> </v>
      </c>
      <c r="P550" s="171" t="str">
        <f>IF(ISERROR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=TRUE," ",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)</f>
        <v xml:space="preserve"> </v>
      </c>
      <c r="Q550" s="155" t="str">
        <f>IF(ISERROR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=TRUE," ",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)</f>
        <v xml:space="preserve"> </v>
      </c>
      <c r="R550" s="155" t="str">
        <f>IF(ISERROR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=TRUE," ",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)</f>
        <v xml:space="preserve"> </v>
      </c>
      <c r="S550" s="155" t="str">
        <f>IF(ISERROR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=TRUE," ",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)</f>
        <v xml:space="preserve"> </v>
      </c>
    </row>
    <row r="551" spans="1:19" ht="14.1" customHeight="1" x14ac:dyDescent="0.2">
      <c r="A551" s="180" t="s">
        <v>1195</v>
      </c>
      <c r="B551" s="137" t="e">
        <f>IF($U$16=1,(VLOOKUP(A551,$AC$44:$AH$80,2,FALSE)),IF((IF($X$1=1,'X1'!B510,(IF($X$1=2,'X2'!B510,(IF($X$1=3,'X3'!B510,(IF($X$1=4,'X4'!B510,(IF($X$1=5,'X5'!B510,'X6'!B510))))))))))="","",(IF($X$1=1,'X1'!B510,(IF($X$1=2,'X2'!B510,(IF($X$1=3,'X3'!B510,(IF($X$1=4,'X4'!B510,(IF($X$1=5,'X5'!B510,'X6'!B510))))))))))))</f>
        <v>#N/A</v>
      </c>
      <c r="C551" s="137" t="str">
        <f>IF(ISERROR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=TRUE," ",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)</f>
        <v xml:space="preserve"> </v>
      </c>
      <c r="D551" s="137" t="str">
        <f>IF(ISERROR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=TRUE," ",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)</f>
        <v xml:space="preserve"> </v>
      </c>
      <c r="E551" s="138" t="str">
        <f>IF(ISERROR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=TRUE," ",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)</f>
        <v xml:space="preserve"> </v>
      </c>
      <c r="F551" s="138" t="str">
        <f>IF(ISERROR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=TRUE," ",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)</f>
        <v xml:space="preserve"> </v>
      </c>
      <c r="G551" s="138" t="str">
        <f>IF(ISERROR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=TRUE," ",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)</f>
        <v xml:space="preserve"> </v>
      </c>
      <c r="H551" s="138" t="str">
        <f>IF(ISERROR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=TRUE," ",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)</f>
        <v xml:space="preserve"> </v>
      </c>
      <c r="I551" s="139" t="str">
        <f>IF(ISERROR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=TRUE," ",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)</f>
        <v xml:space="preserve"> </v>
      </c>
      <c r="J551" s="139" t="str">
        <f>IF(ISERROR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=TRUE," ",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)</f>
        <v xml:space="preserve"> </v>
      </c>
      <c r="K551" s="139" t="str">
        <f>IF(ISERROR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=TRUE," ",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)</f>
        <v xml:space="preserve"> </v>
      </c>
      <c r="L551" s="140" t="str">
        <f>IF(ISERROR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=TRUE," ",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)</f>
        <v xml:space="preserve"> </v>
      </c>
      <c r="M551" s="140" t="str">
        <f>IF(ISERROR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=TRUE," ",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)</f>
        <v xml:space="preserve"> </v>
      </c>
      <c r="N551" s="141" t="str">
        <f>IF(ISERROR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=TRUE," ",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)</f>
        <v xml:space="preserve"> </v>
      </c>
      <c r="O551" s="140" t="str">
        <f>IF(ISERROR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=TRUE," ",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)</f>
        <v xml:space="preserve"> </v>
      </c>
      <c r="P551" s="140" t="str">
        <f>IF(ISERROR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=TRUE," ",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)</f>
        <v xml:space="preserve"> </v>
      </c>
      <c r="Q551" s="141" t="str">
        <f>IF(ISERROR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=TRUE," ",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)</f>
        <v xml:space="preserve"> </v>
      </c>
      <c r="R551" s="141" t="str">
        <f>IF(ISERROR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=TRUE," ",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)</f>
        <v xml:space="preserve"> </v>
      </c>
      <c r="S551" s="141" t="str">
        <f>IF(ISERROR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=TRUE," ",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)</f>
        <v xml:space="preserve"> </v>
      </c>
    </row>
    <row r="552" spans="1:19" ht="14.1" customHeight="1" x14ac:dyDescent="0.2">
      <c r="A552" s="180" t="s">
        <v>1195</v>
      </c>
      <c r="B552" s="137" t="e">
        <f>IF($U$16=1,(VLOOKUP(A552,$AC$44:$AH$80,2,FALSE)),IF((IF($X$1=1,'X1'!B511,(IF($X$1=2,'X2'!B511,(IF($X$1=3,'X3'!B511,(IF($X$1=4,'X4'!B511,(IF($X$1=5,'X5'!B511,'X6'!B511))))))))))="","",(IF($X$1=1,'X1'!B511,(IF($X$1=2,'X2'!B511,(IF($X$1=3,'X3'!B511,(IF($X$1=4,'X4'!B511,(IF($X$1=5,'X5'!B511,'X6'!B511))))))))))))</f>
        <v>#N/A</v>
      </c>
      <c r="C552" s="137" t="str">
        <f>IF(ISERROR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=TRUE," ",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)</f>
        <v xml:space="preserve"> </v>
      </c>
      <c r="D552" s="137" t="str">
        <f>IF(ISERROR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=TRUE," ",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)</f>
        <v xml:space="preserve"> </v>
      </c>
      <c r="E552" s="138" t="str">
        <f>IF(ISERROR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=TRUE," ",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)</f>
        <v xml:space="preserve"> </v>
      </c>
      <c r="F552" s="138" t="str">
        <f>IF(ISERROR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=TRUE," ",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)</f>
        <v xml:space="preserve"> </v>
      </c>
      <c r="G552" s="138" t="str">
        <f>IF(ISERROR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=TRUE," ",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)</f>
        <v xml:space="preserve"> </v>
      </c>
      <c r="H552" s="138" t="str">
        <f>IF(ISERROR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=TRUE," ",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)</f>
        <v xml:space="preserve"> </v>
      </c>
      <c r="I552" s="139" t="str">
        <f>IF(ISERROR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=TRUE," ",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)</f>
        <v xml:space="preserve"> </v>
      </c>
      <c r="J552" s="139" t="str">
        <f>IF(ISERROR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=TRUE," ",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)</f>
        <v xml:space="preserve"> </v>
      </c>
      <c r="K552" s="139" t="str">
        <f>IF(ISERROR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=TRUE," ",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)</f>
        <v xml:space="preserve"> </v>
      </c>
      <c r="L552" s="140" t="str">
        <f>IF(ISERROR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=TRUE," ",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)</f>
        <v xml:space="preserve"> </v>
      </c>
      <c r="M552" s="140" t="str">
        <f>IF(ISERROR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=TRUE," ",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)</f>
        <v xml:space="preserve"> </v>
      </c>
      <c r="N552" s="141" t="str">
        <f>IF(ISERROR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=TRUE," ",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)</f>
        <v xml:space="preserve"> </v>
      </c>
      <c r="O552" s="140" t="str">
        <f>IF(ISERROR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=TRUE," ",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)</f>
        <v xml:space="preserve"> </v>
      </c>
      <c r="P552" s="140" t="str">
        <f>IF(ISERROR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=TRUE," ",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)</f>
        <v xml:space="preserve"> </v>
      </c>
      <c r="Q552" s="141" t="str">
        <f>IF(ISERROR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=TRUE," ",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)</f>
        <v xml:space="preserve"> </v>
      </c>
      <c r="R552" s="141" t="str">
        <f>IF(ISERROR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=TRUE," ",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)</f>
        <v xml:space="preserve"> </v>
      </c>
      <c r="S552" s="141" t="str">
        <f>IF(ISERROR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=TRUE," ",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)</f>
        <v xml:space="preserve"> </v>
      </c>
    </row>
    <row r="553" spans="1:19" ht="14.1" customHeight="1" x14ac:dyDescent="0.2">
      <c r="B553" s="173"/>
      <c r="C553" s="174"/>
      <c r="D553" s="173"/>
      <c r="E553" s="175"/>
      <c r="F553" s="175"/>
      <c r="G553" s="174"/>
      <c r="H553" s="176"/>
      <c r="I553" s="174"/>
      <c r="J553" s="174"/>
      <c r="K553" s="177"/>
      <c r="L553" s="177"/>
      <c r="M553" s="177"/>
      <c r="N553" s="177"/>
      <c r="O553" s="177"/>
      <c r="P553" s="177"/>
      <c r="Q553" s="174"/>
      <c r="R553" s="177"/>
      <c r="S553" s="177"/>
    </row>
    <row r="554" spans="1:19" ht="14.1" customHeight="1" x14ac:dyDescent="0.2">
      <c r="B554" s="173"/>
      <c r="C554" s="174"/>
      <c r="D554" s="173"/>
      <c r="E554" s="175"/>
      <c r="F554" s="175"/>
      <c r="G554" s="174"/>
      <c r="H554" s="176"/>
      <c r="I554" s="174"/>
      <c r="J554" s="174"/>
      <c r="K554" s="177"/>
      <c r="L554" s="177"/>
      <c r="M554" s="177"/>
      <c r="N554" s="177"/>
      <c r="O554" s="177"/>
      <c r="P554" s="177"/>
      <c r="Q554" s="174"/>
      <c r="R554" s="177"/>
      <c r="S554" s="177"/>
    </row>
    <row r="555" spans="1:19" ht="14.1" customHeight="1" x14ac:dyDescent="0.2">
      <c r="B555" s="173"/>
      <c r="C555" s="174"/>
      <c r="D555" s="173"/>
      <c r="E555" s="175"/>
      <c r="F555" s="175"/>
      <c r="G555" s="174"/>
      <c r="H555" s="176"/>
      <c r="I555" s="174"/>
      <c r="J555" s="174"/>
      <c r="K555" s="177"/>
      <c r="L555" s="177"/>
      <c r="M555" s="177"/>
      <c r="N555" s="177"/>
      <c r="O555" s="177"/>
      <c r="P555" s="177"/>
      <c r="Q555" s="174"/>
      <c r="R555" s="177"/>
      <c r="S555" s="177"/>
    </row>
    <row r="556" spans="1:19" ht="14.1" customHeight="1" x14ac:dyDescent="0.2">
      <c r="B556" s="173"/>
      <c r="C556" s="174"/>
      <c r="D556" s="173"/>
      <c r="E556" s="175"/>
      <c r="F556" s="175"/>
      <c r="G556" s="174"/>
      <c r="H556" s="176"/>
      <c r="I556" s="174"/>
      <c r="J556" s="174"/>
      <c r="K556" s="177"/>
      <c r="L556" s="177"/>
      <c r="M556" s="177"/>
      <c r="N556" s="177"/>
      <c r="O556" s="177"/>
      <c r="P556" s="177"/>
      <c r="Q556" s="174"/>
      <c r="R556" s="177"/>
      <c r="S556" s="177"/>
    </row>
    <row r="557" spans="1:19" ht="14.1" customHeight="1" x14ac:dyDescent="0.2">
      <c r="B557" s="173"/>
      <c r="C557" s="174"/>
      <c r="D557" s="173"/>
      <c r="E557" s="175"/>
      <c r="F557" s="175"/>
      <c r="G557" s="174"/>
      <c r="H557" s="176"/>
      <c r="I557" s="174"/>
      <c r="J557" s="174"/>
      <c r="K557" s="177"/>
      <c r="L557" s="177"/>
      <c r="M557" s="177"/>
      <c r="N557" s="177"/>
      <c r="O557" s="177"/>
      <c r="P557" s="177"/>
      <c r="Q557" s="174"/>
      <c r="R557" s="177"/>
      <c r="S557" s="177"/>
    </row>
    <row r="558" spans="1:19" ht="14.1" customHeight="1" x14ac:dyDescent="0.2">
      <c r="B558" s="173"/>
      <c r="C558" s="174"/>
      <c r="D558" s="173"/>
      <c r="E558" s="175"/>
      <c r="F558" s="175"/>
      <c r="G558" s="174"/>
      <c r="H558" s="176"/>
      <c r="I558" s="174"/>
      <c r="J558" s="174"/>
      <c r="K558" s="177"/>
      <c r="L558" s="177"/>
      <c r="M558" s="177"/>
      <c r="N558" s="177"/>
      <c r="O558" s="177"/>
      <c r="P558" s="177"/>
      <c r="Q558" s="174"/>
      <c r="R558" s="177"/>
      <c r="S558" s="177"/>
    </row>
    <row r="559" spans="1:19" ht="14.1" customHeight="1" x14ac:dyDescent="0.2">
      <c r="B559" s="173"/>
      <c r="C559" s="174"/>
      <c r="D559" s="173"/>
      <c r="E559" s="175"/>
      <c r="F559" s="175"/>
      <c r="G559" s="174"/>
      <c r="H559" s="176"/>
      <c r="I559" s="174"/>
      <c r="J559" s="174"/>
      <c r="K559" s="177"/>
      <c r="L559" s="177"/>
      <c r="M559" s="177"/>
      <c r="N559" s="177"/>
      <c r="O559" s="177"/>
      <c r="P559" s="177"/>
      <c r="Q559" s="174"/>
      <c r="R559" s="177"/>
      <c r="S559" s="177"/>
    </row>
    <row r="560" spans="1:19" ht="14.1" customHeight="1" x14ac:dyDescent="0.2">
      <c r="B560" s="173"/>
      <c r="C560" s="174"/>
      <c r="D560" s="173"/>
      <c r="E560" s="175"/>
      <c r="F560" s="175"/>
      <c r="G560" s="174"/>
      <c r="H560" s="176"/>
      <c r="I560" s="174"/>
      <c r="J560" s="174"/>
      <c r="K560" s="177"/>
      <c r="L560" s="177"/>
      <c r="M560" s="177"/>
      <c r="N560" s="177"/>
      <c r="O560" s="177"/>
      <c r="P560" s="177"/>
      <c r="Q560" s="174"/>
      <c r="R560" s="177"/>
      <c r="S560" s="177"/>
    </row>
    <row r="561" spans="2:19" ht="14.1" customHeight="1" x14ac:dyDescent="0.2">
      <c r="B561" s="173"/>
      <c r="C561" s="174"/>
      <c r="D561" s="173"/>
      <c r="E561" s="175"/>
      <c r="F561" s="175"/>
      <c r="G561" s="174"/>
      <c r="H561" s="176"/>
      <c r="I561" s="174"/>
      <c r="J561" s="174"/>
      <c r="K561" s="177"/>
      <c r="L561" s="177"/>
      <c r="M561" s="177"/>
      <c r="N561" s="177"/>
      <c r="O561" s="177"/>
      <c r="P561" s="177"/>
      <c r="Q561" s="174"/>
      <c r="R561" s="177"/>
      <c r="S561" s="177"/>
    </row>
    <row r="562" spans="2:19" ht="14.1" customHeight="1" x14ac:dyDescent="0.2">
      <c r="B562" s="173"/>
      <c r="C562" s="174"/>
      <c r="D562" s="173"/>
      <c r="E562" s="175"/>
      <c r="F562" s="175"/>
      <c r="G562" s="174"/>
      <c r="H562" s="176"/>
      <c r="I562" s="174"/>
      <c r="J562" s="174"/>
      <c r="K562" s="177"/>
      <c r="L562" s="177"/>
      <c r="M562" s="177"/>
      <c r="N562" s="177"/>
      <c r="O562" s="177"/>
      <c r="P562" s="177"/>
      <c r="Q562" s="174"/>
      <c r="R562" s="177"/>
      <c r="S562" s="177"/>
    </row>
    <row r="563" spans="2:19" ht="14.1" customHeight="1" x14ac:dyDescent="0.2">
      <c r="B563" s="173"/>
      <c r="C563" s="174"/>
      <c r="D563" s="173"/>
      <c r="E563" s="175"/>
      <c r="F563" s="175"/>
      <c r="G563" s="174"/>
      <c r="H563" s="176"/>
      <c r="I563" s="174"/>
      <c r="J563" s="174"/>
      <c r="K563" s="177"/>
      <c r="L563" s="177"/>
      <c r="M563" s="177"/>
      <c r="N563" s="177"/>
      <c r="O563" s="177"/>
      <c r="P563" s="177"/>
      <c r="Q563" s="174"/>
      <c r="R563" s="177"/>
      <c r="S563" s="177"/>
    </row>
    <row r="564" spans="2:19" ht="14.1" customHeight="1" x14ac:dyDescent="0.2">
      <c r="B564" s="173"/>
      <c r="C564" s="174"/>
      <c r="D564" s="173"/>
      <c r="E564" s="175"/>
      <c r="F564" s="175"/>
      <c r="G564" s="174"/>
      <c r="H564" s="176"/>
      <c r="I564" s="174"/>
      <c r="J564" s="174"/>
      <c r="K564" s="177"/>
      <c r="L564" s="177"/>
      <c r="M564" s="177"/>
      <c r="N564" s="177"/>
      <c r="O564" s="177"/>
      <c r="P564" s="177"/>
      <c r="Q564" s="174"/>
      <c r="R564" s="177"/>
      <c r="S564" s="177"/>
    </row>
    <row r="565" spans="2:19" ht="14.1" customHeight="1" x14ac:dyDescent="0.2">
      <c r="B565" s="173"/>
      <c r="C565" s="174"/>
      <c r="D565" s="173"/>
      <c r="E565" s="175"/>
      <c r="F565" s="175"/>
      <c r="G565" s="174"/>
      <c r="H565" s="176"/>
      <c r="I565" s="174"/>
      <c r="J565" s="174"/>
      <c r="K565" s="177"/>
      <c r="L565" s="177"/>
      <c r="M565" s="177"/>
      <c r="N565" s="177"/>
      <c r="O565" s="177"/>
      <c r="P565" s="177"/>
      <c r="Q565" s="174"/>
      <c r="R565" s="177"/>
      <c r="S565" s="177"/>
    </row>
    <row r="566" spans="2:19" ht="14.1" customHeight="1" x14ac:dyDescent="0.2">
      <c r="B566" s="173"/>
      <c r="C566" s="174"/>
      <c r="D566" s="173"/>
      <c r="E566" s="175"/>
      <c r="F566" s="175"/>
      <c r="G566" s="174"/>
      <c r="H566" s="176"/>
      <c r="I566" s="174"/>
      <c r="J566" s="174"/>
      <c r="K566" s="177"/>
      <c r="L566" s="177"/>
      <c r="M566" s="177"/>
      <c r="N566" s="177"/>
      <c r="O566" s="177"/>
      <c r="P566" s="177"/>
      <c r="Q566" s="174"/>
      <c r="R566" s="177"/>
      <c r="S566" s="177"/>
    </row>
    <row r="567" spans="2:19" ht="14.1" customHeight="1" x14ac:dyDescent="0.2">
      <c r="B567" s="173"/>
      <c r="C567" s="174"/>
      <c r="D567" s="173"/>
      <c r="E567" s="175"/>
      <c r="F567" s="175"/>
      <c r="G567" s="174"/>
      <c r="H567" s="176"/>
      <c r="I567" s="174"/>
      <c r="J567" s="174"/>
      <c r="K567" s="177"/>
      <c r="L567" s="177"/>
      <c r="M567" s="177"/>
      <c r="N567" s="177"/>
      <c r="O567" s="177"/>
      <c r="P567" s="177"/>
      <c r="Q567" s="174"/>
      <c r="R567" s="177"/>
      <c r="S567" s="177"/>
    </row>
    <row r="568" spans="2:19" ht="14.1" customHeight="1" x14ac:dyDescent="0.2">
      <c r="B568" s="173"/>
      <c r="C568" s="174"/>
      <c r="D568" s="173"/>
      <c r="E568" s="175"/>
      <c r="F568" s="175"/>
      <c r="G568" s="174"/>
      <c r="H568" s="176"/>
      <c r="I568" s="174"/>
      <c r="J568" s="174"/>
      <c r="K568" s="177"/>
      <c r="L568" s="177"/>
      <c r="M568" s="177"/>
      <c r="N568" s="177"/>
      <c r="O568" s="177"/>
      <c r="P568" s="177"/>
      <c r="Q568" s="174"/>
      <c r="R568" s="177"/>
      <c r="S568" s="177"/>
    </row>
    <row r="569" spans="2:19" ht="14.1" customHeight="1" x14ac:dyDescent="0.2">
      <c r="B569" s="173"/>
      <c r="C569" s="174"/>
      <c r="D569" s="173"/>
      <c r="E569" s="175"/>
      <c r="F569" s="175"/>
      <c r="G569" s="174"/>
      <c r="H569" s="176"/>
      <c r="I569" s="174"/>
      <c r="J569" s="174"/>
      <c r="K569" s="177"/>
      <c r="L569" s="177"/>
      <c r="M569" s="177"/>
      <c r="N569" s="177"/>
      <c r="O569" s="177"/>
      <c r="P569" s="177"/>
      <c r="Q569" s="174"/>
      <c r="R569" s="177"/>
      <c r="S569" s="177"/>
    </row>
    <row r="570" spans="2:19" ht="14.1" customHeight="1" x14ac:dyDescent="0.2">
      <c r="B570" s="173"/>
      <c r="C570" s="174"/>
      <c r="D570" s="173"/>
      <c r="E570" s="175"/>
      <c r="F570" s="175"/>
      <c r="G570" s="174"/>
      <c r="H570" s="176"/>
      <c r="I570" s="174"/>
      <c r="J570" s="174"/>
      <c r="K570" s="177"/>
      <c r="L570" s="177"/>
      <c r="M570" s="177"/>
      <c r="N570" s="177"/>
      <c r="O570" s="177"/>
      <c r="P570" s="177"/>
      <c r="Q570" s="174"/>
      <c r="R570" s="177"/>
      <c r="S570" s="177"/>
    </row>
    <row r="571" spans="2:19" ht="14.1" customHeight="1" x14ac:dyDescent="0.2">
      <c r="B571" s="173"/>
      <c r="C571" s="174"/>
      <c r="D571" s="173"/>
      <c r="E571" s="175"/>
      <c r="F571" s="175"/>
      <c r="G571" s="174"/>
      <c r="H571" s="176"/>
      <c r="I571" s="174"/>
      <c r="J571" s="174"/>
      <c r="K571" s="177"/>
      <c r="L571" s="177"/>
      <c r="M571" s="177"/>
      <c r="N571" s="177"/>
      <c r="O571" s="177"/>
      <c r="P571" s="177"/>
      <c r="Q571" s="174"/>
      <c r="R571" s="177"/>
      <c r="S571" s="177"/>
    </row>
    <row r="572" spans="2:19" ht="14.1" customHeight="1" x14ac:dyDescent="0.2">
      <c r="B572" s="173"/>
      <c r="C572" s="174"/>
      <c r="D572" s="173"/>
      <c r="E572" s="175"/>
      <c r="F572" s="175"/>
      <c r="G572" s="174"/>
      <c r="H572" s="176"/>
      <c r="I572" s="174"/>
      <c r="J572" s="174"/>
      <c r="K572" s="177"/>
      <c r="L572" s="177"/>
      <c r="M572" s="177"/>
      <c r="N572" s="177"/>
      <c r="O572" s="177"/>
      <c r="P572" s="177"/>
      <c r="Q572" s="174"/>
      <c r="R572" s="177"/>
      <c r="S572" s="177"/>
    </row>
    <row r="573" spans="2:19" ht="14.1" customHeight="1" x14ac:dyDescent="0.2">
      <c r="B573" s="173"/>
      <c r="C573" s="174"/>
      <c r="D573" s="173"/>
      <c r="E573" s="175"/>
      <c r="F573" s="175"/>
      <c r="G573" s="174"/>
      <c r="H573" s="176"/>
      <c r="I573" s="174"/>
      <c r="J573" s="174"/>
      <c r="K573" s="177"/>
      <c r="L573" s="177"/>
      <c r="M573" s="177"/>
      <c r="N573" s="177"/>
      <c r="O573" s="177"/>
      <c r="P573" s="177"/>
      <c r="Q573" s="174"/>
      <c r="R573" s="177"/>
      <c r="S573" s="177"/>
    </row>
    <row r="574" spans="2:19" ht="14.1" customHeight="1" x14ac:dyDescent="0.2">
      <c r="B574" s="173"/>
      <c r="C574" s="174"/>
      <c r="D574" s="173"/>
      <c r="E574" s="175"/>
      <c r="F574" s="175"/>
      <c r="G574" s="174"/>
      <c r="H574" s="176"/>
      <c r="I574" s="174"/>
      <c r="J574" s="174"/>
      <c r="K574" s="177"/>
      <c r="L574" s="177"/>
      <c r="M574" s="177"/>
      <c r="N574" s="177"/>
      <c r="O574" s="177"/>
      <c r="P574" s="177"/>
      <c r="Q574" s="174"/>
      <c r="R574" s="177"/>
      <c r="S574" s="177"/>
    </row>
    <row r="575" spans="2:19" ht="14.1" customHeight="1" x14ac:dyDescent="0.2">
      <c r="B575" s="173"/>
      <c r="C575" s="174"/>
      <c r="D575" s="173"/>
      <c r="E575" s="175"/>
      <c r="F575" s="175"/>
      <c r="G575" s="174"/>
      <c r="H575" s="176"/>
      <c r="I575" s="174"/>
      <c r="J575" s="174"/>
      <c r="K575" s="177"/>
      <c r="L575" s="177"/>
      <c r="M575" s="177"/>
      <c r="N575" s="177"/>
      <c r="O575" s="177"/>
      <c r="P575" s="177"/>
      <c r="Q575" s="174"/>
      <c r="R575" s="177"/>
      <c r="S575" s="177"/>
    </row>
    <row r="576" spans="2:19" ht="14.1" customHeight="1" x14ac:dyDescent="0.2">
      <c r="B576" s="173"/>
      <c r="C576" s="174"/>
      <c r="D576" s="173"/>
      <c r="E576" s="175"/>
      <c r="F576" s="175"/>
      <c r="G576" s="174"/>
      <c r="H576" s="176"/>
      <c r="I576" s="174"/>
      <c r="J576" s="174"/>
      <c r="K576" s="177"/>
      <c r="L576" s="177"/>
      <c r="M576" s="177"/>
      <c r="N576" s="177"/>
      <c r="O576" s="177"/>
      <c r="P576" s="177"/>
      <c r="Q576" s="174"/>
      <c r="R576" s="177"/>
      <c r="S576" s="177"/>
    </row>
    <row r="577" spans="2:19" ht="14.1" customHeight="1" x14ac:dyDescent="0.2">
      <c r="B577" s="173"/>
      <c r="C577" s="174"/>
      <c r="D577" s="173"/>
      <c r="E577" s="175"/>
      <c r="F577" s="175"/>
      <c r="G577" s="174"/>
      <c r="H577" s="176"/>
      <c r="I577" s="174"/>
      <c r="J577" s="174"/>
      <c r="K577" s="177"/>
      <c r="L577" s="177"/>
      <c r="M577" s="177"/>
      <c r="N577" s="177"/>
      <c r="O577" s="177"/>
      <c r="P577" s="177"/>
      <c r="Q577" s="174"/>
      <c r="R577" s="177"/>
      <c r="S577" s="177"/>
    </row>
    <row r="578" spans="2:19" ht="14.1" customHeight="1" x14ac:dyDescent="0.2">
      <c r="B578" s="173"/>
      <c r="C578" s="174"/>
      <c r="D578" s="173"/>
      <c r="E578" s="175"/>
      <c r="F578" s="175"/>
      <c r="G578" s="174"/>
      <c r="H578" s="176"/>
      <c r="I578" s="174"/>
      <c r="J578" s="174"/>
      <c r="K578" s="177"/>
      <c r="L578" s="177"/>
      <c r="M578" s="177"/>
      <c r="N578" s="177"/>
      <c r="O578" s="177"/>
      <c r="P578" s="177"/>
      <c r="Q578" s="177"/>
      <c r="R578" s="177"/>
      <c r="S578" s="177"/>
    </row>
    <row r="579" spans="2:19" ht="14.1" customHeight="1" x14ac:dyDescent="0.2">
      <c r="B579" s="173"/>
      <c r="C579" s="174"/>
      <c r="D579" s="173"/>
      <c r="E579" s="175"/>
      <c r="F579" s="175"/>
      <c r="G579" s="174"/>
      <c r="H579" s="176"/>
      <c r="I579" s="174"/>
      <c r="J579" s="174"/>
      <c r="K579" s="177"/>
      <c r="L579" s="177"/>
      <c r="M579" s="177"/>
      <c r="N579" s="177"/>
      <c r="O579" s="177"/>
      <c r="P579" s="177"/>
      <c r="Q579" s="177"/>
      <c r="R579" s="177"/>
      <c r="S579" s="177"/>
    </row>
    <row r="580" spans="2:19" ht="14.1" customHeight="1" x14ac:dyDescent="0.2">
      <c r="B580" s="173"/>
      <c r="C580" s="174"/>
      <c r="D580" s="173"/>
      <c r="E580" s="175"/>
      <c r="F580" s="175"/>
      <c r="G580" s="174"/>
      <c r="H580" s="176"/>
      <c r="I580" s="174"/>
      <c r="J580" s="174"/>
      <c r="K580" s="177"/>
      <c r="L580" s="177"/>
      <c r="M580" s="177"/>
      <c r="N580" s="177"/>
      <c r="O580" s="177"/>
      <c r="P580" s="177"/>
      <c r="Q580" s="177"/>
      <c r="R580" s="177"/>
      <c r="S580" s="177"/>
    </row>
    <row r="581" spans="2:19" ht="14.1" customHeight="1" x14ac:dyDescent="0.2">
      <c r="B581" s="173"/>
      <c r="C581" s="174"/>
      <c r="D581" s="173"/>
      <c r="E581" s="175"/>
      <c r="F581" s="175"/>
      <c r="G581" s="174"/>
      <c r="H581" s="176"/>
      <c r="I581" s="174"/>
      <c r="J581" s="174"/>
      <c r="K581" s="177"/>
      <c r="L581" s="177"/>
      <c r="M581" s="177"/>
      <c r="N581" s="177"/>
      <c r="O581" s="177"/>
      <c r="P581" s="177"/>
      <c r="Q581" s="177"/>
      <c r="R581" s="177"/>
      <c r="S581" s="177"/>
    </row>
    <row r="582" spans="2:19" ht="14.1" customHeight="1" x14ac:dyDescent="0.2">
      <c r="B582" s="173"/>
      <c r="C582" s="174"/>
      <c r="D582" s="173"/>
      <c r="E582" s="175"/>
      <c r="F582" s="175"/>
      <c r="G582" s="174"/>
      <c r="H582" s="176"/>
      <c r="I582" s="174"/>
      <c r="J582" s="174"/>
      <c r="K582" s="177"/>
      <c r="L582" s="177"/>
      <c r="M582" s="177"/>
      <c r="N582" s="177"/>
      <c r="O582" s="177"/>
      <c r="P582" s="177"/>
      <c r="Q582" s="177"/>
      <c r="R582" s="177"/>
      <c r="S582" s="177"/>
    </row>
    <row r="583" spans="2:19" ht="14.1" customHeight="1" x14ac:dyDescent="0.2">
      <c r="B583" s="173"/>
      <c r="C583" s="174"/>
      <c r="D583" s="173"/>
      <c r="E583" s="175"/>
      <c r="F583" s="175"/>
      <c r="G583" s="174"/>
      <c r="H583" s="176"/>
      <c r="I583" s="174"/>
      <c r="J583" s="174"/>
      <c r="K583" s="177"/>
      <c r="L583" s="177"/>
      <c r="M583" s="177"/>
      <c r="N583" s="177"/>
      <c r="O583" s="177"/>
      <c r="P583" s="177"/>
      <c r="Q583" s="177"/>
      <c r="R583" s="177"/>
      <c r="S583" s="177"/>
    </row>
    <row r="584" spans="2:19" ht="14.1" customHeight="1" x14ac:dyDescent="0.2">
      <c r="B584" s="173"/>
      <c r="C584" s="174"/>
      <c r="D584" s="173"/>
      <c r="E584" s="175"/>
      <c r="F584" s="175"/>
      <c r="G584" s="174"/>
      <c r="H584" s="176"/>
      <c r="I584" s="174"/>
      <c r="J584" s="174"/>
      <c r="K584" s="177"/>
      <c r="L584" s="177"/>
      <c r="M584" s="177"/>
      <c r="N584" s="177"/>
      <c r="O584" s="177"/>
      <c r="P584" s="177"/>
      <c r="Q584" s="177"/>
      <c r="R584" s="177"/>
      <c r="S584" s="177"/>
    </row>
    <row r="585" spans="2:19" ht="14.1" customHeight="1" x14ac:dyDescent="0.2">
      <c r="B585" s="173"/>
      <c r="C585" s="174"/>
      <c r="D585" s="173"/>
      <c r="E585" s="175"/>
      <c r="F585" s="175"/>
      <c r="G585" s="174"/>
      <c r="H585" s="176"/>
      <c r="I585" s="174"/>
      <c r="J585" s="174"/>
      <c r="K585" s="177"/>
      <c r="L585" s="177"/>
      <c r="M585" s="177"/>
      <c r="N585" s="177"/>
      <c r="O585" s="177"/>
      <c r="P585" s="177"/>
      <c r="Q585" s="177"/>
      <c r="R585" s="177"/>
      <c r="S585" s="177"/>
    </row>
    <row r="586" spans="2:19" ht="14.1" customHeight="1" x14ac:dyDescent="0.2">
      <c r="B586" s="173"/>
      <c r="C586" s="174"/>
      <c r="D586" s="173"/>
      <c r="E586" s="175"/>
      <c r="F586" s="175"/>
      <c r="G586" s="174"/>
      <c r="H586" s="176"/>
      <c r="I586" s="174"/>
      <c r="J586" s="174"/>
      <c r="K586" s="177"/>
      <c r="L586" s="177"/>
      <c r="M586" s="177"/>
      <c r="N586" s="177"/>
      <c r="O586" s="177"/>
      <c r="P586" s="177"/>
      <c r="Q586" s="177"/>
      <c r="R586" s="177"/>
      <c r="S586" s="177"/>
    </row>
    <row r="587" spans="2:19" ht="14.1" customHeight="1" x14ac:dyDescent="0.2">
      <c r="B587" s="156"/>
      <c r="D587" s="156"/>
      <c r="E587" s="118"/>
      <c r="F587" s="118"/>
      <c r="H587" s="157"/>
      <c r="K587" s="158"/>
      <c r="L587" s="158"/>
      <c r="M587" s="158"/>
      <c r="N587" s="158"/>
      <c r="O587" s="158"/>
      <c r="P587" s="158"/>
      <c r="Q587" s="158"/>
      <c r="R587" s="158"/>
      <c r="S587" s="158"/>
    </row>
    <row r="588" spans="2:19" ht="14.1" customHeight="1" x14ac:dyDescent="0.2">
      <c r="B588" s="156"/>
      <c r="D588" s="156"/>
      <c r="E588" s="118"/>
      <c r="F588" s="118"/>
      <c r="H588" s="157"/>
      <c r="K588" s="158"/>
      <c r="L588" s="158"/>
      <c r="M588" s="158"/>
      <c r="N588" s="158"/>
      <c r="O588" s="158"/>
      <c r="P588" s="158"/>
      <c r="Q588" s="158"/>
      <c r="R588" s="158"/>
      <c r="S588" s="158"/>
    </row>
    <row r="589" spans="2:19" ht="14.1" customHeight="1" x14ac:dyDescent="0.2">
      <c r="B589" s="156"/>
      <c r="D589" s="156"/>
      <c r="E589" s="118"/>
      <c r="F589" s="118"/>
      <c r="H589" s="157"/>
      <c r="K589" s="158"/>
      <c r="L589" s="158"/>
      <c r="M589" s="158"/>
      <c r="N589" s="158"/>
      <c r="O589" s="158"/>
      <c r="P589" s="158"/>
      <c r="Q589" s="158"/>
      <c r="R589" s="158"/>
      <c r="S589" s="158"/>
    </row>
    <row r="590" spans="2:19" ht="14.1" customHeight="1" x14ac:dyDescent="0.2">
      <c r="B590" s="156"/>
      <c r="D590" s="156"/>
      <c r="E590" s="118"/>
      <c r="F590" s="118"/>
      <c r="H590" s="157"/>
      <c r="K590" s="158"/>
      <c r="L590" s="158"/>
      <c r="M590" s="158"/>
      <c r="N590" s="158"/>
      <c r="O590" s="158"/>
      <c r="P590" s="158"/>
      <c r="Q590" s="158"/>
      <c r="R590" s="158"/>
      <c r="S590" s="158"/>
    </row>
    <row r="591" spans="2:19" ht="14.1" customHeight="1" x14ac:dyDescent="0.2">
      <c r="B591" s="156"/>
      <c r="D591" s="156"/>
      <c r="E591" s="118"/>
      <c r="F591" s="118"/>
      <c r="H591" s="157"/>
      <c r="K591" s="158"/>
      <c r="L591" s="158"/>
      <c r="M591" s="158"/>
      <c r="N591" s="158"/>
      <c r="O591" s="158"/>
      <c r="P591" s="158"/>
      <c r="Q591" s="158"/>
      <c r="R591" s="158"/>
      <c r="S591" s="158"/>
    </row>
    <row r="592" spans="2:19" ht="14.1" customHeight="1" x14ac:dyDescent="0.2">
      <c r="B592" s="156"/>
      <c r="D592" s="156"/>
      <c r="E592" s="118"/>
      <c r="F592" s="118"/>
      <c r="H592" s="157"/>
      <c r="K592" s="158"/>
      <c r="L592" s="158"/>
      <c r="M592" s="158"/>
      <c r="N592" s="158"/>
      <c r="O592" s="158"/>
      <c r="P592" s="158"/>
      <c r="Q592" s="158"/>
      <c r="R592" s="158"/>
      <c r="S592" s="158"/>
    </row>
    <row r="593" spans="2:19" ht="14.1" customHeight="1" x14ac:dyDescent="0.2">
      <c r="B593" s="156"/>
      <c r="D593" s="156"/>
      <c r="E593" s="118"/>
      <c r="F593" s="118"/>
      <c r="H593" s="157"/>
      <c r="K593" s="158"/>
      <c r="L593" s="158"/>
      <c r="M593" s="158"/>
      <c r="N593" s="158"/>
      <c r="O593" s="158"/>
      <c r="P593" s="158"/>
      <c r="Q593" s="158"/>
      <c r="R593" s="158"/>
      <c r="S593" s="158"/>
    </row>
    <row r="594" spans="2:19" ht="14.1" customHeight="1" x14ac:dyDescent="0.2">
      <c r="B594" s="156"/>
      <c r="D594" s="156"/>
      <c r="E594" s="118"/>
      <c r="F594" s="118"/>
      <c r="H594" s="157"/>
      <c r="K594" s="158"/>
      <c r="L594" s="158"/>
      <c r="M594" s="158"/>
      <c r="N594" s="158"/>
      <c r="O594" s="158"/>
      <c r="P594" s="158"/>
      <c r="Q594" s="158"/>
      <c r="R594" s="158"/>
      <c r="S594" s="158"/>
    </row>
    <row r="595" spans="2:19" ht="14.1" customHeight="1" x14ac:dyDescent="0.2">
      <c r="B595" s="156"/>
      <c r="D595" s="156"/>
      <c r="E595" s="118"/>
      <c r="F595" s="118"/>
      <c r="H595" s="157"/>
      <c r="K595" s="158"/>
      <c r="L595" s="158"/>
      <c r="M595" s="158"/>
      <c r="N595" s="158"/>
      <c r="O595" s="158"/>
      <c r="P595" s="158"/>
      <c r="Q595" s="158"/>
      <c r="R595" s="158"/>
      <c r="S595" s="158"/>
    </row>
    <row r="596" spans="2:19" ht="14.1" customHeight="1" x14ac:dyDescent="0.2">
      <c r="B596" s="156"/>
      <c r="D596" s="156"/>
      <c r="E596" s="118"/>
      <c r="F596" s="118"/>
      <c r="H596" s="157"/>
      <c r="K596" s="158"/>
      <c r="L596" s="158"/>
      <c r="M596" s="158"/>
      <c r="N596" s="158"/>
      <c r="O596" s="158"/>
      <c r="P596" s="158"/>
      <c r="Q596" s="158"/>
      <c r="R596" s="158"/>
      <c r="S596" s="158"/>
    </row>
    <row r="597" spans="2:19" ht="14.1" customHeight="1" x14ac:dyDescent="0.2">
      <c r="B597" s="156"/>
      <c r="D597" s="156"/>
      <c r="E597" s="118"/>
      <c r="F597" s="118"/>
      <c r="H597" s="157"/>
      <c r="K597" s="158"/>
      <c r="L597" s="158"/>
      <c r="M597" s="158"/>
      <c r="N597" s="158"/>
      <c r="O597" s="158"/>
      <c r="P597" s="158"/>
      <c r="Q597" s="158"/>
      <c r="R597" s="158"/>
      <c r="S597" s="158"/>
    </row>
    <row r="598" spans="2:19" ht="14.1" customHeight="1" x14ac:dyDescent="0.2">
      <c r="B598" s="156"/>
      <c r="D598" s="156"/>
      <c r="E598" s="118"/>
      <c r="F598" s="118"/>
      <c r="H598" s="157"/>
      <c r="K598" s="158"/>
      <c r="L598" s="158"/>
      <c r="M598" s="158"/>
      <c r="N598" s="158"/>
      <c r="O598" s="158"/>
      <c r="P598" s="158"/>
      <c r="Q598" s="158"/>
      <c r="R598" s="158"/>
      <c r="S598" s="158"/>
    </row>
    <row r="599" spans="2:19" ht="14.1" customHeight="1" x14ac:dyDescent="0.2">
      <c r="B599" s="156"/>
      <c r="D599" s="156"/>
      <c r="E599" s="118"/>
      <c r="F599" s="118"/>
      <c r="H599" s="157"/>
      <c r="K599" s="158"/>
      <c r="L599" s="158"/>
      <c r="M599" s="158"/>
      <c r="N599" s="158"/>
      <c r="O599" s="158"/>
      <c r="P599" s="158"/>
      <c r="Q599" s="158"/>
      <c r="R599" s="158"/>
      <c r="S599" s="158"/>
    </row>
    <row r="600" spans="2:19" ht="14.1" customHeight="1" x14ac:dyDescent="0.2">
      <c r="B600" s="156"/>
      <c r="D600" s="156"/>
      <c r="E600" s="118"/>
      <c r="F600" s="118"/>
      <c r="H600" s="157"/>
      <c r="K600" s="158"/>
      <c r="L600" s="158"/>
      <c r="M600" s="158"/>
      <c r="N600" s="158"/>
      <c r="O600" s="158"/>
      <c r="P600" s="158"/>
      <c r="Q600" s="158"/>
      <c r="R600" s="158"/>
      <c r="S600" s="158"/>
    </row>
    <row r="601" spans="2:19" ht="14.1" customHeight="1" x14ac:dyDescent="0.2">
      <c r="B601" s="156"/>
      <c r="D601" s="156"/>
      <c r="E601" s="118"/>
      <c r="F601" s="118"/>
      <c r="H601" s="157"/>
      <c r="K601" s="158"/>
      <c r="L601" s="158"/>
      <c r="M601" s="158"/>
      <c r="N601" s="158"/>
      <c r="O601" s="158"/>
      <c r="P601" s="158"/>
      <c r="Q601" s="158"/>
      <c r="R601" s="158"/>
      <c r="S601" s="158"/>
    </row>
    <row r="602" spans="2:19" ht="14.1" customHeight="1" x14ac:dyDescent="0.2">
      <c r="B602" s="156"/>
      <c r="D602" s="156"/>
      <c r="E602" s="118"/>
      <c r="F602" s="118"/>
      <c r="H602" s="157"/>
      <c r="K602" s="158"/>
      <c r="L602" s="158"/>
      <c r="M602" s="158"/>
      <c r="N602" s="158"/>
      <c r="O602" s="158"/>
      <c r="P602" s="158"/>
      <c r="Q602" s="158"/>
      <c r="R602" s="158"/>
      <c r="S602" s="158"/>
    </row>
    <row r="603" spans="2:19" ht="14.1" customHeight="1" x14ac:dyDescent="0.2">
      <c r="B603" s="156"/>
      <c r="D603" s="156"/>
      <c r="E603" s="118"/>
      <c r="F603" s="118"/>
      <c r="H603" s="157"/>
      <c r="K603" s="158"/>
      <c r="L603" s="158"/>
      <c r="M603" s="158"/>
      <c r="N603" s="158"/>
      <c r="O603" s="158"/>
      <c r="P603" s="158"/>
      <c r="Q603" s="158"/>
      <c r="R603" s="158"/>
      <c r="S603" s="158"/>
    </row>
    <row r="604" spans="2:19" ht="14.1" customHeight="1" x14ac:dyDescent="0.2">
      <c r="B604" s="156"/>
      <c r="D604" s="156"/>
      <c r="E604" s="118"/>
      <c r="F604" s="118"/>
      <c r="H604" s="157"/>
      <c r="K604" s="158"/>
      <c r="L604" s="158"/>
      <c r="M604" s="158"/>
      <c r="N604" s="158"/>
      <c r="O604" s="158"/>
      <c r="P604" s="158"/>
      <c r="Q604" s="158"/>
      <c r="R604" s="158"/>
      <c r="S604" s="158"/>
    </row>
    <row r="605" spans="2:19" ht="14.1" customHeight="1" x14ac:dyDescent="0.2">
      <c r="B605" s="156"/>
      <c r="D605" s="156"/>
      <c r="E605" s="118"/>
      <c r="F605" s="118"/>
      <c r="H605" s="157"/>
      <c r="K605" s="158"/>
      <c r="L605" s="158"/>
      <c r="M605" s="158"/>
      <c r="N605" s="158"/>
      <c r="O605" s="158"/>
      <c r="P605" s="158"/>
      <c r="Q605" s="158"/>
      <c r="R605" s="158"/>
      <c r="S605" s="158"/>
    </row>
    <row r="606" spans="2:19" ht="14.1" customHeight="1" x14ac:dyDescent="0.2">
      <c r="B606" s="156"/>
      <c r="D606" s="156"/>
      <c r="E606" s="118"/>
      <c r="F606" s="118"/>
      <c r="H606" s="157"/>
      <c r="K606" s="158"/>
      <c r="L606" s="158"/>
      <c r="M606" s="158"/>
      <c r="N606" s="158"/>
      <c r="O606" s="158"/>
      <c r="P606" s="158"/>
      <c r="Q606" s="158"/>
      <c r="R606" s="158"/>
      <c r="S606" s="158"/>
    </row>
    <row r="607" spans="2:19" ht="14.1" customHeight="1" x14ac:dyDescent="0.2">
      <c r="B607" s="156"/>
      <c r="D607" s="156"/>
      <c r="E607" s="118"/>
      <c r="F607" s="118"/>
      <c r="H607" s="157"/>
      <c r="K607" s="158"/>
      <c r="L607" s="158"/>
      <c r="M607" s="158"/>
      <c r="N607" s="158"/>
      <c r="O607" s="158"/>
      <c r="P607" s="158"/>
      <c r="Q607" s="158"/>
      <c r="R607" s="158"/>
      <c r="S607" s="158"/>
    </row>
    <row r="608" spans="2:19" ht="14.1" customHeight="1" x14ac:dyDescent="0.2">
      <c r="B608" s="156"/>
      <c r="D608" s="156"/>
      <c r="E608" s="118"/>
      <c r="F608" s="118"/>
      <c r="H608" s="157"/>
      <c r="K608" s="158"/>
      <c r="L608" s="158"/>
      <c r="M608" s="158"/>
      <c r="N608" s="158"/>
      <c r="O608" s="158"/>
      <c r="P608" s="158"/>
      <c r="Q608" s="158"/>
      <c r="R608" s="158"/>
      <c r="S608" s="158"/>
    </row>
    <row r="609" spans="2:19" ht="14.1" customHeight="1" x14ac:dyDescent="0.2">
      <c r="B609" s="156"/>
      <c r="D609" s="156"/>
      <c r="E609" s="118"/>
      <c r="F609" s="118"/>
      <c r="H609" s="157"/>
      <c r="K609" s="158"/>
      <c r="L609" s="158"/>
      <c r="M609" s="158"/>
      <c r="N609" s="158"/>
      <c r="O609" s="158"/>
      <c r="P609" s="158"/>
      <c r="Q609" s="158"/>
      <c r="R609" s="158"/>
      <c r="S609" s="158"/>
    </row>
    <row r="610" spans="2:19" ht="14.1" customHeight="1" x14ac:dyDescent="0.2">
      <c r="B610" s="156"/>
      <c r="D610" s="156"/>
      <c r="E610" s="118"/>
      <c r="F610" s="118"/>
      <c r="H610" s="157"/>
      <c r="K610" s="158"/>
      <c r="L610" s="158"/>
      <c r="M610" s="158"/>
      <c r="N610" s="158"/>
      <c r="O610" s="158"/>
      <c r="P610" s="158"/>
      <c r="Q610" s="158"/>
      <c r="R610" s="158"/>
      <c r="S610" s="158"/>
    </row>
    <row r="611" spans="2:19" ht="14.1" customHeight="1" x14ac:dyDescent="0.2">
      <c r="B611" s="156"/>
      <c r="D611" s="156"/>
      <c r="E611" s="118"/>
      <c r="F611" s="118"/>
      <c r="H611" s="157"/>
      <c r="K611" s="158"/>
      <c r="L611" s="158"/>
      <c r="M611" s="158"/>
      <c r="N611" s="158"/>
      <c r="O611" s="158"/>
      <c r="P611" s="158"/>
      <c r="Q611" s="158"/>
      <c r="R611" s="158"/>
      <c r="S611" s="158"/>
    </row>
    <row r="612" spans="2:19" ht="14.1" customHeight="1" x14ac:dyDescent="0.2">
      <c r="B612" s="156"/>
      <c r="D612" s="156"/>
      <c r="E612" s="118"/>
      <c r="F612" s="118"/>
      <c r="H612" s="157"/>
      <c r="K612" s="158"/>
      <c r="L612" s="158"/>
      <c r="M612" s="158"/>
      <c r="N612" s="158"/>
      <c r="O612" s="158"/>
      <c r="P612" s="158"/>
      <c r="Q612" s="158"/>
      <c r="R612" s="158"/>
      <c r="S612" s="158"/>
    </row>
    <row r="613" spans="2:19" ht="14.1" customHeight="1" x14ac:dyDescent="0.2">
      <c r="B613" s="156"/>
      <c r="D613" s="156"/>
      <c r="E613" s="118"/>
      <c r="F613" s="118"/>
      <c r="H613" s="157"/>
      <c r="K613" s="158"/>
      <c r="L613" s="158"/>
      <c r="M613" s="158"/>
      <c r="N613" s="158"/>
      <c r="O613" s="158"/>
      <c r="P613" s="158"/>
      <c r="Q613" s="158"/>
      <c r="R613" s="158"/>
      <c r="S613" s="158"/>
    </row>
    <row r="614" spans="2:19" ht="14.1" customHeight="1" x14ac:dyDescent="0.2">
      <c r="B614" s="156"/>
      <c r="D614" s="156"/>
      <c r="E614" s="118"/>
      <c r="F614" s="118"/>
      <c r="H614" s="157"/>
      <c r="K614" s="158"/>
      <c r="L614" s="158"/>
      <c r="M614" s="158"/>
      <c r="N614" s="158"/>
      <c r="O614" s="158"/>
      <c r="P614" s="158"/>
      <c r="Q614" s="158"/>
      <c r="R614" s="158"/>
      <c r="S614" s="158"/>
    </row>
    <row r="615" spans="2:19" ht="14.1" customHeight="1" x14ac:dyDescent="0.2">
      <c r="B615" s="156"/>
      <c r="D615" s="156"/>
      <c r="E615" s="118"/>
      <c r="F615" s="118"/>
      <c r="H615" s="157"/>
      <c r="K615" s="158"/>
      <c r="L615" s="158"/>
      <c r="M615" s="158"/>
      <c r="N615" s="158"/>
      <c r="O615" s="158"/>
      <c r="P615" s="158"/>
      <c r="Q615" s="158"/>
      <c r="R615" s="158"/>
      <c r="S615" s="158"/>
    </row>
    <row r="616" spans="2:19" ht="14.1" customHeight="1" x14ac:dyDescent="0.2">
      <c r="B616" s="156"/>
      <c r="D616" s="156"/>
      <c r="E616" s="118"/>
      <c r="F616" s="118"/>
      <c r="H616" s="157"/>
      <c r="K616" s="158"/>
      <c r="L616" s="158"/>
      <c r="M616" s="158"/>
      <c r="N616" s="158"/>
      <c r="O616" s="158"/>
      <c r="P616" s="158"/>
      <c r="Q616" s="158"/>
      <c r="R616" s="158"/>
      <c r="S616" s="158"/>
    </row>
    <row r="617" spans="2:19" ht="14.1" customHeight="1" x14ac:dyDescent="0.2">
      <c r="B617" s="156"/>
      <c r="D617" s="156"/>
      <c r="E617" s="118"/>
      <c r="F617" s="118"/>
      <c r="H617" s="157"/>
      <c r="K617" s="158"/>
      <c r="L617" s="158"/>
      <c r="M617" s="158"/>
      <c r="N617" s="158"/>
      <c r="O617" s="158"/>
      <c r="P617" s="158"/>
      <c r="Q617" s="158"/>
      <c r="R617" s="158"/>
      <c r="S617" s="158"/>
    </row>
    <row r="618" spans="2:19" ht="14.1" customHeight="1" x14ac:dyDescent="0.2">
      <c r="B618" s="156"/>
      <c r="D618" s="156"/>
      <c r="E618" s="118"/>
      <c r="F618" s="118"/>
      <c r="H618" s="157"/>
      <c r="K618" s="158"/>
      <c r="L618" s="158"/>
      <c r="M618" s="158"/>
      <c r="N618" s="158"/>
      <c r="O618" s="158"/>
      <c r="P618" s="158"/>
      <c r="Q618" s="158"/>
      <c r="R618" s="158"/>
      <c r="S618" s="158"/>
    </row>
    <row r="619" spans="2:19" ht="14.1" customHeight="1" x14ac:dyDescent="0.2">
      <c r="B619" s="156"/>
      <c r="D619" s="156"/>
      <c r="E619" s="118"/>
      <c r="F619" s="118"/>
      <c r="H619" s="157"/>
      <c r="K619" s="158"/>
      <c r="L619" s="158"/>
      <c r="M619" s="158"/>
      <c r="N619" s="158"/>
      <c r="O619" s="158"/>
      <c r="P619" s="158"/>
      <c r="Q619" s="158"/>
      <c r="R619" s="158"/>
      <c r="S619" s="158"/>
    </row>
    <row r="620" spans="2:19" ht="14.1" customHeight="1" x14ac:dyDescent="0.2">
      <c r="B620" s="156"/>
      <c r="D620" s="156"/>
      <c r="E620" s="118"/>
      <c r="F620" s="118"/>
      <c r="H620" s="157"/>
      <c r="K620" s="158"/>
      <c r="L620" s="158"/>
      <c r="M620" s="158"/>
      <c r="N620" s="158"/>
      <c r="O620" s="158"/>
      <c r="P620" s="158"/>
      <c r="Q620" s="158"/>
      <c r="R620" s="158"/>
      <c r="S620" s="158"/>
    </row>
    <row r="621" spans="2:19" ht="14.1" customHeight="1" x14ac:dyDescent="0.2">
      <c r="B621" s="156"/>
      <c r="D621" s="156"/>
      <c r="E621" s="118"/>
      <c r="F621" s="118"/>
      <c r="H621" s="157"/>
      <c r="K621" s="158"/>
      <c r="L621" s="158"/>
      <c r="M621" s="158"/>
      <c r="N621" s="158"/>
      <c r="O621" s="158"/>
      <c r="P621" s="158"/>
      <c r="Q621" s="158"/>
      <c r="R621" s="158"/>
      <c r="S621" s="158"/>
    </row>
    <row r="622" spans="2:19" ht="14.1" customHeight="1" x14ac:dyDescent="0.2">
      <c r="B622" s="156"/>
      <c r="D622" s="156"/>
      <c r="E622" s="118"/>
      <c r="F622" s="118"/>
      <c r="H622" s="157"/>
      <c r="K622" s="158"/>
      <c r="L622" s="158"/>
      <c r="M622" s="158"/>
      <c r="N622" s="158"/>
      <c r="O622" s="158"/>
      <c r="P622" s="158"/>
      <c r="Q622" s="158"/>
      <c r="R622" s="158"/>
      <c r="S622" s="158"/>
    </row>
    <row r="623" spans="2:19" ht="14.1" customHeight="1" x14ac:dyDescent="0.2">
      <c r="B623" s="156"/>
      <c r="D623" s="156"/>
      <c r="E623" s="118"/>
      <c r="F623" s="118"/>
      <c r="H623" s="157"/>
      <c r="K623" s="158"/>
      <c r="L623" s="158"/>
      <c r="M623" s="158"/>
      <c r="N623" s="158"/>
      <c r="O623" s="158"/>
      <c r="P623" s="158"/>
      <c r="Q623" s="158"/>
      <c r="R623" s="158"/>
      <c r="S623" s="158"/>
    </row>
    <row r="624" spans="2:19" ht="14.1" customHeight="1" x14ac:dyDescent="0.2">
      <c r="B624" s="156"/>
      <c r="D624" s="156"/>
      <c r="E624" s="118"/>
      <c r="F624" s="118"/>
      <c r="H624" s="157"/>
      <c r="K624" s="158"/>
      <c r="L624" s="158"/>
      <c r="M624" s="158"/>
      <c r="N624" s="158"/>
      <c r="O624" s="158"/>
      <c r="P624" s="158"/>
      <c r="Q624" s="158"/>
      <c r="R624" s="158"/>
      <c r="S624" s="158"/>
    </row>
    <row r="625" spans="2:19" ht="14.1" customHeight="1" x14ac:dyDescent="0.2">
      <c r="B625" s="156"/>
      <c r="C625" s="156"/>
      <c r="D625" s="118"/>
      <c r="E625" s="118"/>
      <c r="G625" s="157"/>
      <c r="K625" s="158"/>
      <c r="L625" s="158"/>
      <c r="M625" s="158"/>
      <c r="N625" s="158"/>
      <c r="O625" s="158"/>
      <c r="P625" s="158"/>
      <c r="Q625" s="158"/>
      <c r="R625" s="158"/>
      <c r="S625" s="158"/>
    </row>
    <row r="626" spans="2:19" ht="14.1" customHeight="1" x14ac:dyDescent="0.2">
      <c r="B626" s="156"/>
      <c r="C626" s="156"/>
      <c r="D626" s="118"/>
      <c r="E626" s="118"/>
      <c r="G626" s="157"/>
      <c r="K626" s="158"/>
      <c r="L626" s="158"/>
      <c r="M626" s="158"/>
      <c r="N626" s="158"/>
      <c r="O626" s="158"/>
      <c r="P626" s="158"/>
      <c r="Q626" s="158"/>
      <c r="R626" s="158"/>
      <c r="S626" s="158"/>
    </row>
    <row r="627" spans="2:19" ht="14.1" customHeight="1" x14ac:dyDescent="0.2">
      <c r="B627" s="156"/>
      <c r="C627" s="156"/>
      <c r="D627" s="118"/>
      <c r="E627" s="118"/>
      <c r="G627" s="157"/>
      <c r="K627" s="158"/>
      <c r="L627" s="158"/>
      <c r="M627" s="158"/>
      <c r="N627" s="158"/>
      <c r="O627" s="158"/>
      <c r="P627" s="158"/>
      <c r="Q627" s="158"/>
      <c r="R627" s="158"/>
      <c r="S627" s="158"/>
    </row>
    <row r="628" spans="2:19" ht="14.1" customHeight="1" x14ac:dyDescent="0.2">
      <c r="B628" s="156"/>
      <c r="C628" s="156"/>
      <c r="D628" s="118"/>
      <c r="E628" s="118"/>
      <c r="G628" s="157"/>
      <c r="K628" s="158"/>
      <c r="L628" s="158"/>
      <c r="M628" s="158"/>
      <c r="N628" s="158"/>
      <c r="O628" s="158"/>
      <c r="P628" s="158"/>
      <c r="Q628" s="158"/>
      <c r="R628" s="158"/>
      <c r="S628" s="158"/>
    </row>
    <row r="629" spans="2:19" ht="14.1" customHeight="1" x14ac:dyDescent="0.2">
      <c r="B629" s="156"/>
      <c r="C629" s="156"/>
      <c r="D629" s="118"/>
      <c r="E629" s="118"/>
      <c r="G629" s="157"/>
      <c r="K629" s="158"/>
      <c r="L629" s="158"/>
      <c r="M629" s="158"/>
      <c r="N629" s="158"/>
      <c r="O629" s="158"/>
      <c r="P629" s="158"/>
      <c r="Q629" s="158"/>
      <c r="R629" s="158"/>
      <c r="S629" s="158"/>
    </row>
    <row r="630" spans="2:19" ht="14.1" customHeight="1" x14ac:dyDescent="0.2">
      <c r="B630" s="156"/>
      <c r="C630" s="156"/>
      <c r="D630" s="118"/>
      <c r="E630" s="118"/>
      <c r="G630" s="157"/>
      <c r="K630" s="158"/>
      <c r="L630" s="158"/>
      <c r="M630" s="158"/>
      <c r="N630" s="158"/>
      <c r="O630" s="158"/>
      <c r="P630" s="158"/>
      <c r="Q630" s="158"/>
      <c r="R630" s="158"/>
      <c r="S630" s="158"/>
    </row>
    <row r="631" spans="2:19" ht="14.1" customHeight="1" x14ac:dyDescent="0.2">
      <c r="B631" s="156"/>
      <c r="C631" s="156"/>
      <c r="D631" s="118"/>
      <c r="E631" s="118"/>
      <c r="G631" s="157"/>
      <c r="K631" s="158"/>
      <c r="L631" s="158"/>
      <c r="M631" s="158"/>
      <c r="N631" s="158"/>
      <c r="O631" s="158"/>
      <c r="P631" s="158"/>
      <c r="Q631" s="158"/>
      <c r="R631" s="158"/>
      <c r="S631" s="158"/>
    </row>
    <row r="632" spans="2:19" ht="14.1" customHeight="1" x14ac:dyDescent="0.2">
      <c r="B632" s="156"/>
      <c r="C632" s="156"/>
      <c r="D632" s="118"/>
      <c r="E632" s="118"/>
      <c r="G632" s="157"/>
      <c r="K632" s="158"/>
      <c r="L632" s="158"/>
      <c r="M632" s="158"/>
      <c r="N632" s="158"/>
      <c r="O632" s="158"/>
      <c r="P632" s="158"/>
      <c r="Q632" s="158"/>
      <c r="R632" s="158"/>
      <c r="S632" s="158"/>
    </row>
    <row r="633" spans="2:19" ht="14.1" customHeight="1" x14ac:dyDescent="0.2">
      <c r="B633" s="156"/>
      <c r="C633" s="156"/>
      <c r="D633" s="118"/>
      <c r="E633" s="118"/>
      <c r="G633" s="157"/>
      <c r="K633" s="158"/>
      <c r="L633" s="158"/>
      <c r="M633" s="158"/>
      <c r="N633" s="158"/>
      <c r="O633" s="158"/>
      <c r="P633" s="158"/>
      <c r="Q633" s="158"/>
      <c r="R633" s="158"/>
      <c r="S633" s="158"/>
    </row>
    <row r="634" spans="2:19" ht="14.1" customHeight="1" x14ac:dyDescent="0.2">
      <c r="B634" s="156"/>
      <c r="C634" s="156"/>
      <c r="D634" s="118"/>
      <c r="E634" s="118"/>
      <c r="G634" s="157"/>
      <c r="K634" s="158"/>
      <c r="L634" s="158"/>
      <c r="M634" s="158"/>
      <c r="N634" s="158"/>
      <c r="O634" s="158"/>
      <c r="P634" s="158"/>
      <c r="Q634" s="158"/>
      <c r="R634" s="158"/>
      <c r="S634" s="158"/>
    </row>
    <row r="635" spans="2:19" ht="14.1" customHeight="1" x14ac:dyDescent="0.2">
      <c r="B635" s="156"/>
      <c r="C635" s="156"/>
      <c r="D635" s="118"/>
      <c r="E635" s="118"/>
      <c r="G635" s="157"/>
      <c r="K635" s="158"/>
      <c r="L635" s="158"/>
      <c r="M635" s="158"/>
      <c r="N635" s="158"/>
      <c r="O635" s="158"/>
      <c r="P635" s="158"/>
      <c r="Q635" s="158"/>
      <c r="R635" s="158"/>
      <c r="S635" s="158"/>
    </row>
    <row r="636" spans="2:19" ht="14.1" customHeight="1" x14ac:dyDescent="0.2">
      <c r="B636" s="156"/>
      <c r="C636" s="156"/>
      <c r="D636" s="118"/>
      <c r="E636" s="118"/>
      <c r="G636" s="157"/>
      <c r="K636" s="158"/>
      <c r="L636" s="158"/>
      <c r="M636" s="158"/>
      <c r="N636" s="158"/>
      <c r="O636" s="158"/>
      <c r="P636" s="158"/>
      <c r="Q636" s="158"/>
      <c r="R636" s="158"/>
      <c r="S636" s="158"/>
    </row>
    <row r="637" spans="2:19" ht="14.1" customHeight="1" x14ac:dyDescent="0.2">
      <c r="B637" s="156"/>
      <c r="C637" s="156"/>
      <c r="D637" s="118"/>
      <c r="E637" s="118"/>
      <c r="G637" s="157"/>
      <c r="K637" s="158"/>
      <c r="L637" s="158"/>
      <c r="M637" s="158"/>
      <c r="N637" s="158"/>
      <c r="O637" s="158"/>
      <c r="P637" s="158"/>
      <c r="Q637" s="158"/>
      <c r="R637" s="158"/>
      <c r="S637" s="158"/>
    </row>
    <row r="638" spans="2:19" ht="14.1" customHeight="1" x14ac:dyDescent="0.2">
      <c r="B638" s="156"/>
      <c r="C638" s="156"/>
      <c r="D638" s="118"/>
      <c r="E638" s="118"/>
      <c r="G638" s="157"/>
      <c r="K638" s="158"/>
      <c r="L638" s="158"/>
      <c r="M638" s="158"/>
      <c r="N638" s="158"/>
      <c r="O638" s="158"/>
      <c r="P638" s="158"/>
      <c r="Q638" s="158"/>
      <c r="R638" s="158"/>
      <c r="S638" s="158"/>
    </row>
    <row r="639" spans="2:19" ht="14.1" customHeight="1" x14ac:dyDescent="0.2">
      <c r="B639" s="156"/>
      <c r="C639" s="156"/>
      <c r="D639" s="118"/>
      <c r="E639" s="118"/>
      <c r="G639" s="157"/>
      <c r="K639" s="158"/>
      <c r="L639" s="158"/>
      <c r="M639" s="158"/>
      <c r="N639" s="158"/>
      <c r="O639" s="158"/>
      <c r="P639" s="158"/>
      <c r="Q639" s="158"/>
      <c r="R639" s="158"/>
      <c r="S639" s="158"/>
    </row>
    <row r="640" spans="2:19" ht="14.1" customHeight="1" x14ac:dyDescent="0.2">
      <c r="B640" s="156"/>
      <c r="C640" s="156"/>
      <c r="D640" s="118"/>
      <c r="E640" s="118"/>
      <c r="G640" s="157"/>
      <c r="K640" s="158"/>
      <c r="L640" s="158"/>
      <c r="M640" s="158"/>
      <c r="N640" s="158"/>
      <c r="O640" s="158"/>
      <c r="P640" s="158"/>
      <c r="Q640" s="158"/>
      <c r="R640" s="158"/>
      <c r="S640" s="158"/>
    </row>
    <row r="641" spans="2:19" x14ac:dyDescent="0.2">
      <c r="B641" s="156"/>
      <c r="C641" s="156"/>
      <c r="D641" s="118"/>
      <c r="E641" s="118"/>
      <c r="G641" s="157"/>
      <c r="K641" s="158"/>
      <c r="L641" s="158"/>
      <c r="M641" s="158"/>
      <c r="N641" s="158"/>
      <c r="O641" s="158"/>
      <c r="P641" s="158"/>
      <c r="Q641" s="158"/>
      <c r="R641" s="158"/>
      <c r="S641" s="158"/>
    </row>
    <row r="642" spans="2:19" x14ac:dyDescent="0.2">
      <c r="B642" s="156"/>
      <c r="C642" s="156"/>
      <c r="D642" s="118"/>
      <c r="E642" s="118"/>
      <c r="G642" s="157"/>
      <c r="K642" s="158"/>
      <c r="L642" s="158"/>
      <c r="M642" s="158"/>
      <c r="N642" s="158"/>
      <c r="O642" s="158"/>
      <c r="P642" s="158"/>
      <c r="Q642" s="158"/>
      <c r="R642" s="158"/>
      <c r="S642" s="158"/>
    </row>
    <row r="643" spans="2:19" x14ac:dyDescent="0.2">
      <c r="B643" s="156"/>
      <c r="C643" s="156"/>
      <c r="D643" s="118"/>
      <c r="E643" s="118"/>
      <c r="G643" s="157"/>
      <c r="K643" s="158"/>
      <c r="L643" s="158"/>
      <c r="M643" s="158"/>
      <c r="N643" s="158"/>
      <c r="O643" s="158"/>
      <c r="P643" s="158"/>
      <c r="Q643" s="158"/>
      <c r="R643" s="158"/>
      <c r="S643" s="158"/>
    </row>
    <row r="644" spans="2:19" x14ac:dyDescent="0.2">
      <c r="B644" s="156"/>
      <c r="C644" s="156"/>
      <c r="D644" s="118"/>
      <c r="E644" s="118"/>
      <c r="G644" s="157"/>
      <c r="K644" s="158"/>
      <c r="L644" s="158"/>
      <c r="M644" s="158"/>
      <c r="N644" s="158"/>
      <c r="O644" s="158"/>
      <c r="P644" s="158"/>
      <c r="Q644" s="158"/>
      <c r="R644" s="158"/>
      <c r="S644" s="158"/>
    </row>
    <row r="645" spans="2:19" x14ac:dyDescent="0.2">
      <c r="B645" s="156"/>
      <c r="C645" s="156"/>
      <c r="D645" s="118"/>
      <c r="E645" s="118"/>
      <c r="G645" s="157"/>
      <c r="K645" s="158"/>
      <c r="L645" s="158"/>
      <c r="M645" s="158"/>
      <c r="N645" s="158"/>
      <c r="O645" s="158"/>
      <c r="P645" s="158"/>
      <c r="Q645" s="158"/>
      <c r="R645" s="158"/>
      <c r="S645" s="158"/>
    </row>
    <row r="646" spans="2:19" x14ac:dyDescent="0.2">
      <c r="B646" s="156"/>
      <c r="C646" s="156"/>
      <c r="D646" s="118"/>
      <c r="E646" s="118"/>
      <c r="G646" s="157"/>
      <c r="K646" s="158"/>
      <c r="L646" s="158"/>
      <c r="M646" s="158"/>
      <c r="N646" s="158"/>
      <c r="O646" s="158"/>
      <c r="P646" s="158"/>
      <c r="Q646" s="158"/>
      <c r="R646" s="158"/>
      <c r="S646" s="158"/>
    </row>
    <row r="647" spans="2:19" x14ac:dyDescent="0.2">
      <c r="B647" s="156"/>
      <c r="C647" s="156"/>
      <c r="D647" s="118"/>
      <c r="E647" s="118"/>
      <c r="G647" s="157"/>
      <c r="K647" s="158"/>
      <c r="L647" s="158"/>
      <c r="M647" s="158"/>
      <c r="N647" s="158"/>
      <c r="O647" s="158"/>
      <c r="P647" s="158"/>
      <c r="Q647" s="158"/>
      <c r="R647" s="158"/>
      <c r="S647" s="158"/>
    </row>
    <row r="648" spans="2:19" x14ac:dyDescent="0.2">
      <c r="B648" s="156"/>
      <c r="C648" s="156"/>
      <c r="D648" s="118"/>
      <c r="E648" s="118"/>
      <c r="G648" s="157"/>
      <c r="K648" s="158"/>
      <c r="L648" s="158"/>
      <c r="M648" s="158"/>
      <c r="N648" s="158"/>
      <c r="O648" s="158"/>
      <c r="P648" s="158"/>
      <c r="Q648" s="158"/>
      <c r="R648" s="158"/>
      <c r="S648" s="158"/>
    </row>
    <row r="649" spans="2:19" x14ac:dyDescent="0.2">
      <c r="B649" s="156"/>
      <c r="C649" s="156"/>
      <c r="D649" s="118"/>
      <c r="E649" s="118"/>
      <c r="G649" s="157"/>
      <c r="K649" s="158"/>
      <c r="L649" s="158"/>
      <c r="M649" s="158"/>
      <c r="N649" s="158"/>
      <c r="O649" s="158"/>
      <c r="P649" s="158"/>
      <c r="Q649" s="158"/>
      <c r="R649" s="158"/>
      <c r="S649" s="158"/>
    </row>
    <row r="650" spans="2:19" x14ac:dyDescent="0.2">
      <c r="B650" s="156"/>
      <c r="C650" s="156"/>
      <c r="D650" s="118"/>
      <c r="E650" s="118"/>
      <c r="G650" s="157"/>
      <c r="K650" s="158"/>
      <c r="L650" s="158"/>
      <c r="M650" s="158"/>
      <c r="N650" s="158"/>
      <c r="O650" s="158"/>
      <c r="P650" s="158"/>
      <c r="Q650" s="158"/>
      <c r="R650" s="158"/>
      <c r="S650" s="158"/>
    </row>
    <row r="651" spans="2:19" x14ac:dyDescent="0.2">
      <c r="B651" s="156"/>
      <c r="C651" s="156"/>
      <c r="D651" s="118"/>
      <c r="E651" s="118"/>
      <c r="G651" s="157"/>
      <c r="K651" s="158"/>
      <c r="L651" s="158"/>
      <c r="M651" s="158"/>
      <c r="N651" s="158"/>
      <c r="O651" s="158"/>
      <c r="P651" s="158"/>
      <c r="Q651" s="158"/>
      <c r="R651" s="158"/>
      <c r="S651" s="158"/>
    </row>
    <row r="652" spans="2:19" x14ac:dyDescent="0.2">
      <c r="B652" s="156"/>
      <c r="C652" s="156"/>
      <c r="D652" s="118"/>
      <c r="E652" s="118"/>
      <c r="G652" s="157"/>
      <c r="K652" s="158"/>
      <c r="L652" s="158"/>
      <c r="M652" s="158"/>
      <c r="N652" s="158"/>
      <c r="O652" s="158"/>
      <c r="P652" s="158"/>
      <c r="Q652" s="158"/>
      <c r="R652" s="158"/>
      <c r="S652" s="158"/>
    </row>
    <row r="653" spans="2:19" x14ac:dyDescent="0.2">
      <c r="B653" s="156"/>
      <c r="C653" s="156"/>
      <c r="D653" s="118"/>
      <c r="E653" s="118"/>
      <c r="G653" s="157"/>
      <c r="K653" s="158"/>
      <c r="L653" s="158"/>
      <c r="M653" s="158"/>
      <c r="N653" s="158"/>
      <c r="O653" s="158"/>
      <c r="P653" s="158"/>
      <c r="Q653" s="158"/>
      <c r="R653" s="158"/>
      <c r="S653" s="158"/>
    </row>
    <row r="654" spans="2:19" x14ac:dyDescent="0.2">
      <c r="B654" s="156"/>
      <c r="C654" s="156"/>
      <c r="D654" s="118"/>
      <c r="E654" s="118"/>
      <c r="G654" s="157"/>
      <c r="K654" s="158"/>
      <c r="L654" s="158"/>
      <c r="M654" s="158"/>
      <c r="N654" s="158"/>
      <c r="O654" s="158"/>
      <c r="P654" s="158"/>
      <c r="Q654" s="158"/>
      <c r="R654" s="158"/>
      <c r="S654" s="158"/>
    </row>
    <row r="655" spans="2:19" x14ac:dyDescent="0.2">
      <c r="B655" s="156"/>
      <c r="C655" s="156"/>
      <c r="D655" s="118"/>
      <c r="E655" s="118"/>
      <c r="G655" s="157"/>
      <c r="K655" s="158"/>
      <c r="L655" s="158"/>
      <c r="M655" s="158"/>
      <c r="N655" s="158"/>
      <c r="O655" s="158"/>
      <c r="P655" s="158"/>
      <c r="Q655" s="158"/>
      <c r="R655" s="158"/>
      <c r="S655" s="158"/>
    </row>
    <row r="656" spans="2:19" x14ac:dyDescent="0.2">
      <c r="B656" s="156"/>
      <c r="C656" s="156"/>
      <c r="D656" s="118"/>
      <c r="E656" s="118"/>
      <c r="G656" s="157"/>
      <c r="K656" s="158"/>
      <c r="L656" s="158"/>
      <c r="M656" s="158"/>
      <c r="N656" s="158"/>
      <c r="O656" s="158"/>
      <c r="P656" s="158"/>
      <c r="Q656" s="158"/>
      <c r="R656" s="158"/>
      <c r="S656" s="158"/>
    </row>
    <row r="657" spans="2:19" x14ac:dyDescent="0.2">
      <c r="B657" s="156"/>
      <c r="C657" s="156"/>
      <c r="D657" s="118"/>
      <c r="E657" s="118"/>
      <c r="G657" s="157"/>
      <c r="K657" s="158"/>
      <c r="L657" s="158"/>
      <c r="M657" s="158"/>
      <c r="N657" s="158"/>
      <c r="O657" s="158"/>
      <c r="P657" s="158"/>
      <c r="Q657" s="158"/>
      <c r="R657" s="158"/>
      <c r="S657" s="158"/>
    </row>
    <row r="658" spans="2:19" x14ac:dyDescent="0.2">
      <c r="B658" s="156"/>
      <c r="C658" s="156"/>
      <c r="D658" s="118"/>
      <c r="E658" s="118"/>
      <c r="G658" s="157"/>
      <c r="K658" s="158"/>
      <c r="L658" s="158"/>
      <c r="M658" s="158"/>
      <c r="N658" s="158"/>
      <c r="O658" s="158"/>
      <c r="P658" s="158"/>
      <c r="Q658" s="158"/>
      <c r="R658" s="158"/>
      <c r="S658" s="158"/>
    </row>
    <row r="659" spans="2:19" x14ac:dyDescent="0.2">
      <c r="B659" s="156"/>
      <c r="C659" s="156"/>
      <c r="D659" s="118"/>
      <c r="E659" s="118"/>
      <c r="G659" s="157"/>
      <c r="K659" s="158"/>
      <c r="L659" s="158"/>
      <c r="M659" s="158"/>
      <c r="N659" s="158"/>
      <c r="O659" s="158"/>
      <c r="P659" s="158"/>
      <c r="Q659" s="158"/>
      <c r="R659" s="158"/>
      <c r="S659" s="158"/>
    </row>
    <row r="660" spans="2:19" x14ac:dyDescent="0.2">
      <c r="B660" s="156"/>
      <c r="C660" s="156"/>
      <c r="D660" s="118"/>
      <c r="E660" s="118"/>
      <c r="G660" s="157"/>
      <c r="K660" s="158"/>
      <c r="L660" s="158"/>
      <c r="M660" s="158"/>
      <c r="N660" s="158"/>
      <c r="O660" s="158"/>
      <c r="P660" s="158"/>
      <c r="Q660" s="158"/>
      <c r="R660" s="158"/>
      <c r="S660" s="158"/>
    </row>
    <row r="661" spans="2:19" x14ac:dyDescent="0.2">
      <c r="B661" s="156"/>
      <c r="C661" s="156"/>
      <c r="D661" s="118"/>
      <c r="E661" s="118"/>
      <c r="G661" s="157"/>
      <c r="K661" s="158"/>
      <c r="L661" s="158"/>
      <c r="M661" s="158"/>
      <c r="N661" s="158"/>
      <c r="O661" s="158"/>
      <c r="P661" s="158"/>
      <c r="Q661" s="158"/>
      <c r="R661" s="158"/>
      <c r="S661" s="158"/>
    </row>
    <row r="662" spans="2:19" x14ac:dyDescent="0.2">
      <c r="B662" s="156"/>
      <c r="C662" s="156"/>
      <c r="D662" s="118"/>
      <c r="E662" s="118"/>
      <c r="G662" s="157"/>
      <c r="K662" s="158"/>
      <c r="L662" s="158"/>
      <c r="M662" s="158"/>
      <c r="N662" s="158"/>
      <c r="O662" s="158"/>
      <c r="P662" s="158"/>
      <c r="Q662" s="158"/>
      <c r="R662" s="158"/>
      <c r="S662" s="158"/>
    </row>
    <row r="663" spans="2:19" x14ac:dyDescent="0.2">
      <c r="B663" s="156"/>
      <c r="C663" s="156"/>
      <c r="D663" s="118"/>
      <c r="E663" s="118"/>
      <c r="G663" s="157"/>
      <c r="K663" s="158"/>
      <c r="L663" s="158"/>
      <c r="M663" s="158"/>
      <c r="N663" s="158"/>
      <c r="O663" s="158"/>
      <c r="P663" s="158"/>
      <c r="Q663" s="158"/>
      <c r="R663" s="158"/>
      <c r="S663" s="158"/>
    </row>
    <row r="664" spans="2:19" x14ac:dyDescent="0.2">
      <c r="B664" s="156"/>
      <c r="C664" s="156"/>
      <c r="D664" s="118"/>
      <c r="E664" s="118"/>
      <c r="G664" s="157"/>
      <c r="K664" s="158"/>
      <c r="L664" s="158"/>
      <c r="M664" s="158"/>
      <c r="N664" s="158"/>
      <c r="O664" s="158"/>
      <c r="P664" s="158"/>
      <c r="Q664" s="158"/>
      <c r="R664" s="158"/>
      <c r="S664" s="158"/>
    </row>
    <row r="665" spans="2:19" x14ac:dyDescent="0.2">
      <c r="B665" s="156"/>
      <c r="C665" s="156"/>
      <c r="D665" s="118"/>
      <c r="E665" s="118"/>
      <c r="G665" s="157"/>
      <c r="K665" s="158"/>
      <c r="L665" s="158"/>
      <c r="M665" s="158"/>
      <c r="N665" s="158"/>
      <c r="O665" s="158"/>
      <c r="P665" s="158"/>
      <c r="Q665" s="158"/>
      <c r="R665" s="158"/>
      <c r="S665" s="158"/>
    </row>
    <row r="666" spans="2:19" x14ac:dyDescent="0.2">
      <c r="B666" s="156"/>
      <c r="C666" s="156"/>
      <c r="D666" s="118"/>
      <c r="E666" s="118"/>
      <c r="G666" s="157"/>
      <c r="K666" s="158"/>
      <c r="L666" s="158"/>
      <c r="M666" s="158"/>
      <c r="N666" s="158"/>
      <c r="O666" s="158"/>
      <c r="P666" s="158"/>
      <c r="Q666" s="158"/>
      <c r="R666" s="158"/>
      <c r="S666" s="158"/>
    </row>
    <row r="667" spans="2:19" x14ac:dyDescent="0.2">
      <c r="B667" s="156"/>
      <c r="C667" s="156"/>
      <c r="D667" s="118"/>
      <c r="E667" s="118"/>
      <c r="G667" s="157"/>
      <c r="K667" s="158"/>
      <c r="L667" s="158"/>
      <c r="M667" s="158"/>
      <c r="N667" s="158"/>
      <c r="O667" s="158"/>
      <c r="P667" s="158"/>
      <c r="Q667" s="158"/>
      <c r="R667" s="158"/>
      <c r="S667" s="158"/>
    </row>
    <row r="668" spans="2:19" x14ac:dyDescent="0.2">
      <c r="B668" s="156"/>
      <c r="C668" s="156"/>
      <c r="D668" s="118"/>
      <c r="E668" s="118"/>
      <c r="G668" s="157"/>
      <c r="K668" s="158"/>
      <c r="L668" s="158"/>
      <c r="M668" s="158"/>
      <c r="N668" s="158"/>
      <c r="O668" s="158"/>
      <c r="P668" s="158"/>
      <c r="Q668" s="158"/>
      <c r="R668" s="158"/>
      <c r="S668" s="158"/>
    </row>
    <row r="669" spans="2:19" x14ac:dyDescent="0.2">
      <c r="B669" s="156"/>
      <c r="C669" s="156"/>
      <c r="D669" s="118"/>
      <c r="E669" s="118"/>
      <c r="G669" s="157"/>
      <c r="K669" s="158"/>
      <c r="L669" s="158"/>
      <c r="M669" s="158"/>
      <c r="N669" s="158"/>
      <c r="O669" s="158"/>
      <c r="P669" s="158"/>
      <c r="Q669" s="158"/>
      <c r="R669" s="158"/>
      <c r="S669" s="158"/>
    </row>
    <row r="670" spans="2:19" x14ac:dyDescent="0.2">
      <c r="B670" s="156"/>
      <c r="C670" s="156"/>
      <c r="D670" s="118"/>
      <c r="E670" s="118"/>
      <c r="G670" s="157"/>
      <c r="K670" s="158"/>
      <c r="L670" s="158"/>
      <c r="M670" s="158"/>
      <c r="N670" s="158"/>
      <c r="O670" s="158"/>
      <c r="P670" s="158"/>
      <c r="Q670" s="158"/>
      <c r="R670" s="158"/>
      <c r="S670" s="158"/>
    </row>
    <row r="671" spans="2:19" x14ac:dyDescent="0.2">
      <c r="B671" s="156"/>
      <c r="C671" s="156"/>
      <c r="D671" s="118"/>
      <c r="E671" s="118"/>
      <c r="G671" s="157"/>
      <c r="K671" s="158"/>
      <c r="L671" s="158"/>
      <c r="M671" s="158"/>
      <c r="N671" s="158"/>
      <c r="O671" s="158"/>
      <c r="P671" s="158"/>
      <c r="Q671" s="158"/>
      <c r="R671" s="158"/>
      <c r="S671" s="158"/>
    </row>
    <row r="672" spans="2:19" x14ac:dyDescent="0.2">
      <c r="B672" s="156"/>
      <c r="C672" s="156"/>
      <c r="D672" s="118"/>
      <c r="E672" s="118"/>
      <c r="G672" s="157"/>
      <c r="K672" s="158"/>
      <c r="L672" s="158"/>
      <c r="M672" s="158"/>
      <c r="N672" s="158"/>
      <c r="O672" s="158"/>
      <c r="P672" s="158"/>
      <c r="Q672" s="158"/>
      <c r="R672" s="158"/>
      <c r="S672" s="158"/>
    </row>
    <row r="673" spans="2:19" x14ac:dyDescent="0.2">
      <c r="B673" s="156"/>
      <c r="C673" s="156"/>
      <c r="D673" s="118"/>
      <c r="E673" s="118"/>
      <c r="G673" s="157"/>
      <c r="K673" s="158"/>
      <c r="L673" s="158"/>
      <c r="M673" s="158"/>
      <c r="N673" s="158"/>
      <c r="O673" s="158"/>
      <c r="P673" s="158"/>
      <c r="Q673" s="158"/>
      <c r="R673" s="158"/>
      <c r="S673" s="158"/>
    </row>
    <row r="674" spans="2:19" x14ac:dyDescent="0.2">
      <c r="B674" s="156"/>
      <c r="C674" s="156"/>
      <c r="D674" s="118"/>
      <c r="E674" s="118"/>
      <c r="G674" s="157"/>
      <c r="K674" s="158"/>
      <c r="L674" s="158"/>
      <c r="M674" s="158"/>
      <c r="N674" s="158"/>
      <c r="O674" s="158"/>
      <c r="P674" s="158"/>
      <c r="Q674" s="158"/>
      <c r="R674" s="158"/>
      <c r="S674" s="158"/>
    </row>
    <row r="675" spans="2:19" x14ac:dyDescent="0.2">
      <c r="B675" s="156"/>
      <c r="C675" s="156"/>
      <c r="D675" s="118"/>
      <c r="E675" s="118"/>
      <c r="G675" s="157"/>
      <c r="K675" s="158"/>
      <c r="L675" s="158"/>
      <c r="M675" s="158"/>
      <c r="N675" s="158"/>
      <c r="O675" s="158"/>
      <c r="P675" s="158"/>
      <c r="Q675" s="158"/>
      <c r="R675" s="158"/>
      <c r="S675" s="158"/>
    </row>
    <row r="676" spans="2:19" x14ac:dyDescent="0.2">
      <c r="B676" s="156"/>
      <c r="C676" s="156"/>
      <c r="D676" s="118"/>
      <c r="E676" s="118"/>
      <c r="G676" s="157"/>
      <c r="K676" s="158"/>
      <c r="L676" s="158"/>
      <c r="M676" s="158"/>
      <c r="N676" s="158"/>
      <c r="O676" s="158"/>
      <c r="P676" s="158"/>
      <c r="Q676" s="158"/>
      <c r="R676" s="158"/>
      <c r="S676" s="158"/>
    </row>
    <row r="677" spans="2:19" x14ac:dyDescent="0.2">
      <c r="B677" s="156"/>
      <c r="C677" s="156"/>
      <c r="D677" s="118"/>
      <c r="E677" s="118"/>
      <c r="G677" s="157"/>
      <c r="K677" s="158"/>
      <c r="L677" s="158"/>
      <c r="M677" s="158"/>
      <c r="N677" s="158"/>
      <c r="O677" s="158"/>
      <c r="P677" s="158"/>
      <c r="Q677" s="158"/>
      <c r="R677" s="158"/>
      <c r="S677" s="158"/>
    </row>
    <row r="678" spans="2:19" x14ac:dyDescent="0.2">
      <c r="B678" s="156"/>
      <c r="C678" s="156"/>
      <c r="D678" s="118"/>
      <c r="E678" s="118"/>
      <c r="G678" s="157"/>
      <c r="K678" s="158"/>
      <c r="L678" s="158"/>
      <c r="M678" s="158"/>
      <c r="N678" s="158"/>
      <c r="O678" s="158"/>
      <c r="P678" s="158"/>
      <c r="Q678" s="158"/>
      <c r="R678" s="158"/>
      <c r="S678" s="158"/>
    </row>
    <row r="679" spans="2:19" x14ac:dyDescent="0.2">
      <c r="B679" s="156"/>
      <c r="C679" s="156"/>
      <c r="D679" s="118"/>
      <c r="E679" s="118"/>
      <c r="G679" s="157"/>
      <c r="K679" s="158"/>
      <c r="L679" s="158"/>
      <c r="M679" s="158"/>
      <c r="N679" s="158"/>
      <c r="O679" s="158"/>
      <c r="P679" s="158"/>
      <c r="Q679" s="158"/>
      <c r="R679" s="158"/>
      <c r="S679" s="158"/>
    </row>
    <row r="683" spans="2:19" x14ac:dyDescent="0.2">
      <c r="B683" s="156"/>
      <c r="C683" s="156"/>
      <c r="D683" s="118"/>
      <c r="E683" s="118"/>
      <c r="G683" s="157"/>
      <c r="K683" s="158"/>
      <c r="L683" s="158"/>
      <c r="M683" s="158"/>
      <c r="N683" s="158"/>
      <c r="O683" s="158"/>
      <c r="P683" s="158"/>
      <c r="Q683" s="158"/>
      <c r="R683" s="158"/>
      <c r="S683" s="158"/>
    </row>
    <row r="684" spans="2:19" x14ac:dyDescent="0.2">
      <c r="B684" s="156"/>
      <c r="C684" s="156"/>
      <c r="D684" s="118"/>
      <c r="E684" s="118"/>
      <c r="G684" s="157"/>
      <c r="K684" s="158"/>
      <c r="L684" s="158"/>
      <c r="M684" s="158"/>
      <c r="N684" s="158"/>
      <c r="O684" s="158"/>
      <c r="P684" s="158"/>
      <c r="Q684" s="158"/>
      <c r="R684" s="158"/>
      <c r="S684" s="158"/>
    </row>
    <row r="685" spans="2:19" x14ac:dyDescent="0.2">
      <c r="B685" s="156"/>
      <c r="C685" s="156"/>
      <c r="D685" s="118"/>
      <c r="E685" s="118"/>
      <c r="G685" s="157"/>
      <c r="K685" s="158"/>
      <c r="L685" s="158"/>
      <c r="M685" s="158"/>
      <c r="N685" s="158"/>
      <c r="O685" s="158"/>
      <c r="P685" s="158"/>
      <c r="Q685" s="158"/>
      <c r="R685" s="158"/>
      <c r="S685" s="158"/>
    </row>
    <row r="686" spans="2:19" x14ac:dyDescent="0.2">
      <c r="B686" s="156"/>
      <c r="C686" s="156"/>
      <c r="D686" s="118"/>
      <c r="E686" s="118"/>
      <c r="G686" s="157"/>
      <c r="K686" s="158"/>
      <c r="L686" s="158"/>
      <c r="M686" s="158"/>
      <c r="N686" s="158"/>
      <c r="O686" s="158"/>
      <c r="P686" s="158"/>
      <c r="Q686" s="158"/>
      <c r="R686" s="158"/>
      <c r="S686" s="158"/>
    </row>
    <row r="687" spans="2:19" x14ac:dyDescent="0.2">
      <c r="B687" s="156"/>
      <c r="C687" s="156"/>
      <c r="D687" s="118"/>
      <c r="E687" s="118"/>
      <c r="G687" s="157"/>
      <c r="K687" s="158"/>
      <c r="L687" s="158"/>
      <c r="M687" s="158"/>
      <c r="N687" s="158"/>
      <c r="O687" s="158"/>
      <c r="P687" s="158"/>
      <c r="Q687" s="158"/>
      <c r="R687" s="158"/>
      <c r="S687" s="158"/>
    </row>
    <row r="688" spans="2:19" x14ac:dyDescent="0.2">
      <c r="B688" s="156"/>
      <c r="C688" s="156"/>
      <c r="D688" s="118"/>
      <c r="E688" s="118"/>
      <c r="G688" s="157"/>
      <c r="K688" s="158"/>
      <c r="L688" s="158"/>
      <c r="M688" s="158"/>
      <c r="N688" s="158"/>
      <c r="O688" s="158"/>
      <c r="P688" s="158"/>
      <c r="Q688" s="158"/>
      <c r="R688" s="158"/>
      <c r="S688" s="158"/>
    </row>
    <row r="689" spans="2:19" x14ac:dyDescent="0.2">
      <c r="B689" s="156"/>
      <c r="C689" s="156"/>
      <c r="D689" s="118"/>
      <c r="E689" s="118"/>
      <c r="G689" s="157"/>
      <c r="K689" s="158"/>
      <c r="L689" s="158"/>
      <c r="M689" s="158"/>
      <c r="N689" s="158"/>
      <c r="O689" s="158"/>
      <c r="P689" s="158"/>
      <c r="Q689" s="158"/>
      <c r="R689" s="158"/>
      <c r="S689" s="158"/>
    </row>
    <row r="690" spans="2:19" x14ac:dyDescent="0.2">
      <c r="B690" s="156"/>
      <c r="C690" s="156"/>
      <c r="D690" s="118"/>
      <c r="E690" s="118"/>
      <c r="G690" s="157"/>
      <c r="K690" s="158"/>
      <c r="L690" s="158"/>
      <c r="M690" s="158"/>
      <c r="N690" s="158"/>
      <c r="O690" s="158"/>
      <c r="P690" s="158"/>
      <c r="Q690" s="158"/>
      <c r="R690" s="158"/>
      <c r="S690" s="158"/>
    </row>
    <row r="691" spans="2:19" x14ac:dyDescent="0.2">
      <c r="B691" s="156"/>
      <c r="C691" s="156"/>
      <c r="D691" s="118"/>
      <c r="E691" s="118"/>
      <c r="G691" s="157"/>
      <c r="K691" s="158"/>
      <c r="L691" s="158"/>
      <c r="M691" s="158"/>
      <c r="N691" s="158"/>
      <c r="O691" s="158"/>
      <c r="P691" s="158"/>
      <c r="Q691" s="158"/>
      <c r="R691" s="158"/>
      <c r="S691" s="158"/>
    </row>
    <row r="692" spans="2:19" x14ac:dyDescent="0.2">
      <c r="B692" s="156"/>
      <c r="C692" s="156"/>
      <c r="D692" s="118"/>
      <c r="E692" s="118"/>
      <c r="G692" s="157"/>
      <c r="K692" s="158"/>
      <c r="L692" s="158"/>
      <c r="M692" s="158"/>
      <c r="N692" s="158"/>
      <c r="O692" s="158"/>
      <c r="P692" s="158"/>
      <c r="Q692" s="158"/>
      <c r="R692" s="158"/>
      <c r="S692" s="158"/>
    </row>
    <row r="693" spans="2:19" x14ac:dyDescent="0.2">
      <c r="B693" s="156"/>
      <c r="C693" s="156"/>
      <c r="D693" s="118"/>
      <c r="E693" s="118"/>
      <c r="G693" s="157"/>
      <c r="K693" s="158"/>
      <c r="L693" s="158"/>
      <c r="M693" s="158"/>
      <c r="N693" s="158"/>
      <c r="O693" s="158"/>
      <c r="P693" s="158"/>
      <c r="Q693" s="158"/>
      <c r="R693" s="158"/>
      <c r="S693" s="158"/>
    </row>
    <row r="694" spans="2:19" x14ac:dyDescent="0.2">
      <c r="B694" s="156"/>
      <c r="C694" s="156"/>
      <c r="D694" s="118"/>
      <c r="E694" s="118"/>
      <c r="G694" s="157"/>
      <c r="K694" s="158"/>
      <c r="L694" s="158"/>
      <c r="M694" s="158"/>
      <c r="N694" s="158"/>
      <c r="O694" s="158"/>
      <c r="P694" s="158"/>
      <c r="Q694" s="158"/>
      <c r="R694" s="158"/>
      <c r="S694" s="158"/>
    </row>
    <row r="695" spans="2:19" x14ac:dyDescent="0.2">
      <c r="B695" s="156"/>
      <c r="C695" s="156"/>
      <c r="D695" s="118"/>
      <c r="E695" s="118"/>
      <c r="G695" s="157"/>
      <c r="K695" s="158"/>
      <c r="L695" s="158"/>
      <c r="M695" s="158"/>
      <c r="N695" s="158"/>
      <c r="O695" s="158"/>
      <c r="P695" s="158"/>
      <c r="Q695" s="158"/>
      <c r="R695" s="158"/>
      <c r="S695" s="158"/>
    </row>
    <row r="696" spans="2:19" x14ac:dyDescent="0.2">
      <c r="B696" s="156"/>
      <c r="C696" s="156"/>
      <c r="D696" s="118"/>
      <c r="E696" s="118"/>
      <c r="G696" s="157"/>
      <c r="K696" s="158"/>
      <c r="L696" s="158"/>
      <c r="M696" s="158"/>
      <c r="N696" s="158"/>
      <c r="O696" s="158"/>
      <c r="P696" s="158"/>
      <c r="Q696" s="158"/>
      <c r="R696" s="158"/>
      <c r="S696" s="158"/>
    </row>
    <row r="697" spans="2:19" x14ac:dyDescent="0.2">
      <c r="B697" s="156"/>
      <c r="C697" s="156"/>
      <c r="D697" s="118"/>
      <c r="E697" s="118"/>
      <c r="G697" s="157"/>
      <c r="K697" s="158"/>
      <c r="L697" s="158"/>
      <c r="M697" s="158"/>
      <c r="N697" s="158"/>
      <c r="O697" s="158"/>
      <c r="P697" s="158"/>
      <c r="Q697" s="158"/>
      <c r="R697" s="158"/>
      <c r="S697" s="158"/>
    </row>
    <row r="698" spans="2:19" x14ac:dyDescent="0.2">
      <c r="B698" s="156"/>
      <c r="C698" s="156"/>
      <c r="D698" s="118"/>
      <c r="E698" s="118"/>
      <c r="G698" s="157"/>
      <c r="K698" s="158"/>
      <c r="L698" s="158"/>
      <c r="M698" s="158"/>
      <c r="N698" s="158"/>
      <c r="O698" s="158"/>
      <c r="P698" s="158"/>
      <c r="Q698" s="158"/>
      <c r="R698" s="158"/>
      <c r="S698" s="158"/>
    </row>
    <row r="699" spans="2:19" x14ac:dyDescent="0.2">
      <c r="B699" s="156"/>
      <c r="C699" s="156"/>
      <c r="D699" s="118"/>
      <c r="E699" s="118"/>
      <c r="G699" s="157"/>
      <c r="K699" s="158"/>
      <c r="L699" s="158"/>
      <c r="M699" s="158"/>
      <c r="N699" s="158"/>
      <c r="O699" s="158"/>
      <c r="P699" s="158"/>
      <c r="Q699" s="158"/>
      <c r="R699" s="158"/>
      <c r="S699" s="158"/>
    </row>
    <row r="700" spans="2:19" x14ac:dyDescent="0.2">
      <c r="B700" s="156"/>
      <c r="C700" s="156"/>
      <c r="D700" s="118"/>
      <c r="E700" s="118"/>
      <c r="G700" s="157"/>
      <c r="K700" s="158"/>
      <c r="L700" s="158"/>
      <c r="M700" s="158"/>
      <c r="N700" s="158"/>
      <c r="O700" s="158"/>
      <c r="P700" s="158"/>
      <c r="Q700" s="158"/>
      <c r="R700" s="158"/>
      <c r="S700" s="158"/>
    </row>
    <row r="701" spans="2:19" x14ac:dyDescent="0.2">
      <c r="B701" s="156"/>
      <c r="C701" s="156"/>
      <c r="D701" s="118"/>
      <c r="E701" s="118"/>
      <c r="G701" s="157"/>
      <c r="K701" s="158"/>
      <c r="L701" s="158"/>
      <c r="M701" s="158"/>
      <c r="N701" s="158"/>
      <c r="O701" s="158"/>
      <c r="P701" s="158"/>
      <c r="Q701" s="158"/>
      <c r="R701" s="158"/>
      <c r="S701" s="158"/>
    </row>
    <row r="702" spans="2:19" x14ac:dyDescent="0.2">
      <c r="B702" s="156"/>
      <c r="C702" s="156"/>
      <c r="D702" s="118"/>
      <c r="E702" s="118"/>
      <c r="G702" s="157"/>
      <c r="K702" s="158"/>
      <c r="L702" s="158"/>
      <c r="M702" s="158"/>
      <c r="N702" s="158"/>
      <c r="O702" s="158"/>
      <c r="P702" s="158"/>
      <c r="Q702" s="158"/>
      <c r="R702" s="158"/>
      <c r="S702" s="158"/>
    </row>
    <row r="703" spans="2:19" x14ac:dyDescent="0.2">
      <c r="B703" s="156"/>
      <c r="C703" s="156"/>
      <c r="D703" s="118"/>
      <c r="E703" s="118"/>
      <c r="G703" s="157"/>
      <c r="K703" s="158"/>
      <c r="L703" s="158"/>
      <c r="M703" s="158"/>
      <c r="N703" s="158"/>
      <c r="O703" s="158"/>
      <c r="P703" s="158"/>
      <c r="Q703" s="158"/>
      <c r="R703" s="158"/>
      <c r="S703" s="158"/>
    </row>
    <row r="704" spans="2:19" x14ac:dyDescent="0.2">
      <c r="B704" s="156"/>
      <c r="C704" s="156"/>
      <c r="D704" s="118"/>
      <c r="E704" s="118"/>
      <c r="G704" s="157"/>
      <c r="K704" s="158"/>
      <c r="L704" s="158"/>
      <c r="M704" s="158"/>
      <c r="N704" s="158"/>
      <c r="O704" s="158"/>
      <c r="P704" s="158"/>
      <c r="Q704" s="158"/>
      <c r="R704" s="158"/>
      <c r="S704" s="158"/>
    </row>
    <row r="705" spans="2:19" x14ac:dyDescent="0.2">
      <c r="B705" s="156"/>
      <c r="C705" s="156"/>
      <c r="D705" s="118"/>
      <c r="E705" s="118"/>
      <c r="G705" s="157"/>
      <c r="K705" s="158"/>
      <c r="L705" s="158"/>
      <c r="M705" s="158"/>
      <c r="N705" s="158"/>
      <c r="O705" s="158"/>
      <c r="P705" s="158"/>
      <c r="Q705" s="158"/>
      <c r="R705" s="158"/>
      <c r="S705" s="158"/>
    </row>
    <row r="706" spans="2:19" x14ac:dyDescent="0.2">
      <c r="B706" s="156"/>
      <c r="C706" s="156"/>
      <c r="D706" s="118"/>
      <c r="E706" s="118"/>
      <c r="G706" s="157"/>
      <c r="K706" s="158"/>
      <c r="L706" s="158"/>
      <c r="M706" s="158"/>
      <c r="N706" s="158"/>
      <c r="O706" s="158"/>
      <c r="P706" s="158"/>
      <c r="Q706" s="158"/>
      <c r="R706" s="158"/>
      <c r="S706" s="158"/>
    </row>
    <row r="707" spans="2:19" x14ac:dyDescent="0.2">
      <c r="B707" s="156"/>
      <c r="C707" s="156"/>
      <c r="D707" s="118"/>
      <c r="E707" s="118"/>
      <c r="G707" s="157"/>
      <c r="K707" s="158"/>
      <c r="L707" s="158"/>
      <c r="M707" s="158"/>
      <c r="N707" s="158"/>
      <c r="O707" s="158"/>
      <c r="P707" s="158"/>
      <c r="Q707" s="158"/>
      <c r="R707" s="158"/>
      <c r="S707" s="158"/>
    </row>
    <row r="708" spans="2:19" x14ac:dyDescent="0.2">
      <c r="B708" s="156"/>
      <c r="C708" s="156"/>
      <c r="D708" s="118"/>
      <c r="E708" s="118"/>
      <c r="G708" s="157"/>
      <c r="K708" s="158"/>
      <c r="L708" s="158"/>
      <c r="M708" s="158"/>
      <c r="N708" s="158"/>
      <c r="O708" s="158"/>
      <c r="P708" s="158"/>
      <c r="Q708" s="158"/>
      <c r="R708" s="158"/>
      <c r="S708" s="158"/>
    </row>
    <row r="709" spans="2:19" x14ac:dyDescent="0.2">
      <c r="B709" s="156"/>
      <c r="C709" s="156"/>
      <c r="D709" s="118"/>
      <c r="E709" s="118"/>
      <c r="G709" s="157"/>
      <c r="K709" s="158"/>
      <c r="L709" s="158"/>
      <c r="M709" s="158"/>
      <c r="N709" s="158"/>
      <c r="O709" s="158"/>
      <c r="P709" s="158"/>
      <c r="Q709" s="158"/>
      <c r="R709" s="158"/>
      <c r="S709" s="158"/>
    </row>
    <row r="710" spans="2:19" x14ac:dyDescent="0.2">
      <c r="B710" s="156"/>
      <c r="C710" s="156"/>
      <c r="D710" s="118"/>
      <c r="E710" s="118"/>
      <c r="G710" s="157"/>
      <c r="K710" s="158"/>
      <c r="L710" s="158"/>
      <c r="M710" s="158"/>
      <c r="N710" s="158"/>
      <c r="O710" s="158"/>
      <c r="P710" s="158"/>
      <c r="Q710" s="158"/>
      <c r="R710" s="158"/>
      <c r="S710" s="158"/>
    </row>
    <row r="711" spans="2:19" x14ac:dyDescent="0.2">
      <c r="B711" s="156"/>
      <c r="C711" s="156"/>
      <c r="D711" s="118"/>
      <c r="E711" s="118"/>
      <c r="G711" s="157"/>
      <c r="K711" s="158"/>
      <c r="L711" s="158"/>
      <c r="M711" s="158"/>
      <c r="N711" s="158"/>
      <c r="O711" s="158"/>
      <c r="P711" s="158"/>
      <c r="Q711" s="158"/>
      <c r="R711" s="158"/>
      <c r="S711" s="158"/>
    </row>
    <row r="712" spans="2:19" x14ac:dyDescent="0.2">
      <c r="B712" s="156"/>
      <c r="C712" s="156"/>
      <c r="D712" s="118"/>
      <c r="E712" s="118"/>
      <c r="G712" s="157"/>
      <c r="K712" s="158"/>
      <c r="L712" s="158"/>
      <c r="M712" s="158"/>
      <c r="N712" s="158"/>
      <c r="O712" s="158"/>
      <c r="P712" s="158"/>
      <c r="Q712" s="158"/>
      <c r="R712" s="158"/>
      <c r="S712" s="158"/>
    </row>
    <row r="713" spans="2:19" x14ac:dyDescent="0.2">
      <c r="B713" s="156"/>
      <c r="C713" s="156"/>
      <c r="D713" s="118"/>
      <c r="E713" s="118"/>
      <c r="G713" s="157"/>
      <c r="K713" s="158"/>
      <c r="L713" s="158"/>
      <c r="M713" s="158"/>
      <c r="N713" s="158"/>
      <c r="O713" s="158"/>
      <c r="P713" s="158"/>
      <c r="Q713" s="158"/>
      <c r="R713" s="158"/>
      <c r="S713" s="158"/>
    </row>
    <row r="714" spans="2:19" x14ac:dyDescent="0.2">
      <c r="B714" s="156"/>
      <c r="C714" s="156"/>
      <c r="D714" s="118"/>
      <c r="E714" s="118"/>
      <c r="G714" s="157"/>
      <c r="K714" s="158"/>
      <c r="L714" s="158"/>
      <c r="M714" s="158"/>
      <c r="N714" s="158"/>
      <c r="O714" s="158"/>
      <c r="P714" s="158"/>
      <c r="Q714" s="158"/>
      <c r="R714" s="158"/>
      <c r="S714" s="158"/>
    </row>
    <row r="715" spans="2:19" x14ac:dyDescent="0.2">
      <c r="B715" s="156"/>
      <c r="C715" s="156"/>
      <c r="D715" s="118"/>
      <c r="E715" s="118"/>
      <c r="G715" s="157"/>
      <c r="K715" s="158"/>
      <c r="L715" s="158"/>
      <c r="M715" s="158"/>
      <c r="N715" s="158"/>
      <c r="O715" s="158"/>
      <c r="P715" s="158"/>
      <c r="Q715" s="158"/>
      <c r="R715" s="158"/>
      <c r="S715" s="158"/>
    </row>
    <row r="716" spans="2:19" x14ac:dyDescent="0.2">
      <c r="B716" s="156"/>
      <c r="C716" s="156"/>
      <c r="D716" s="118"/>
      <c r="E716" s="118"/>
      <c r="G716" s="157"/>
      <c r="K716" s="158"/>
      <c r="L716" s="158"/>
      <c r="M716" s="158"/>
      <c r="N716" s="158"/>
      <c r="O716" s="158"/>
      <c r="P716" s="158"/>
      <c r="Q716" s="158"/>
      <c r="R716" s="158"/>
      <c r="S716" s="158"/>
    </row>
    <row r="717" spans="2:19" x14ac:dyDescent="0.2">
      <c r="B717" s="156"/>
      <c r="C717" s="156"/>
      <c r="D717" s="118"/>
      <c r="E717" s="118"/>
      <c r="G717" s="157"/>
      <c r="K717" s="158"/>
      <c r="L717" s="158"/>
      <c r="M717" s="158"/>
      <c r="N717" s="158"/>
      <c r="O717" s="158"/>
      <c r="P717" s="158"/>
      <c r="Q717" s="158"/>
      <c r="R717" s="158"/>
      <c r="S717" s="158"/>
    </row>
    <row r="718" spans="2:19" x14ac:dyDescent="0.2">
      <c r="B718" s="156"/>
      <c r="C718" s="156"/>
      <c r="D718" s="118"/>
      <c r="E718" s="118"/>
      <c r="G718" s="157"/>
      <c r="K718" s="158"/>
      <c r="L718" s="158"/>
      <c r="M718" s="158"/>
      <c r="N718" s="158"/>
      <c r="O718" s="158"/>
      <c r="P718" s="158"/>
      <c r="Q718" s="158"/>
      <c r="R718" s="158"/>
      <c r="S718" s="158"/>
    </row>
    <row r="719" spans="2:19" x14ac:dyDescent="0.2">
      <c r="B719" s="156"/>
      <c r="C719" s="156"/>
      <c r="D719" s="118"/>
      <c r="E719" s="118"/>
      <c r="G719" s="157"/>
      <c r="K719" s="158"/>
      <c r="L719" s="158"/>
      <c r="M719" s="158"/>
      <c r="N719" s="158"/>
      <c r="O719" s="158"/>
      <c r="P719" s="158"/>
      <c r="Q719" s="158"/>
      <c r="R719" s="158"/>
      <c r="S719" s="158"/>
    </row>
    <row r="720" spans="2:19" x14ac:dyDescent="0.2">
      <c r="B720" s="156"/>
      <c r="C720" s="156"/>
      <c r="D720" s="118"/>
      <c r="E720" s="118"/>
      <c r="G720" s="157"/>
      <c r="K720" s="158"/>
      <c r="L720" s="158"/>
      <c r="M720" s="158"/>
      <c r="N720" s="158"/>
      <c r="O720" s="158"/>
      <c r="P720" s="158"/>
      <c r="Q720" s="158"/>
      <c r="R720" s="158"/>
      <c r="S720" s="158"/>
    </row>
  </sheetData>
  <sheetProtection algorithmName="SHA-512" hashValue="Ze99auXCl3FBa6vfO7D5ziH425mHctlped0cJY4C1xQGel6Zs2DJJIiAJapAz7D6xuVQNCxqyLdvPZcO/3iR0Q==" saltValue="mG4BLFTEPZsJyx3/sOPQvQ==" spinCount="100000" sheet="1" objects="1" scenarios="1" autoFilter="0"/>
  <autoFilter ref="B47:S552"/>
  <mergeCells count="26">
    <mergeCell ref="M41:N41"/>
    <mergeCell ref="M38:N38"/>
    <mergeCell ref="R38:S38"/>
    <mergeCell ref="R41:S41"/>
    <mergeCell ref="B38:D38"/>
    <mergeCell ref="E38:G38"/>
    <mergeCell ref="E41:G41"/>
    <mergeCell ref="B41:D41"/>
    <mergeCell ref="H38:J38"/>
    <mergeCell ref="H41:J41"/>
    <mergeCell ref="E1:P1"/>
    <mergeCell ref="B45:C45"/>
    <mergeCell ref="B36:G36"/>
    <mergeCell ref="B39:G39"/>
    <mergeCell ref="B37:D37"/>
    <mergeCell ref="E37:G37"/>
    <mergeCell ref="B40:D40"/>
    <mergeCell ref="E40:G40"/>
    <mergeCell ref="H37:K37"/>
    <mergeCell ref="H36:O36"/>
    <mergeCell ref="P39:S39"/>
    <mergeCell ref="P36:S36"/>
    <mergeCell ref="L37:O37"/>
    <mergeCell ref="H39:O39"/>
    <mergeCell ref="H40:K40"/>
    <mergeCell ref="L40:O40"/>
  </mergeCells>
  <conditionalFormatting sqref="B4:D8">
    <cfRule type="expression" dxfId="1344" priority="25">
      <formula>AND($AB$45=2)</formula>
    </cfRule>
    <cfRule type="expression" dxfId="1343" priority="1419">
      <formula>AND(($AE$45&lt;$Y$46),($AE$45&gt;$Y$45))</formula>
    </cfRule>
    <cfRule type="expression" dxfId="1342" priority="1420">
      <formula>AND(($AE$45&lt;$Y$47),($AE$45&gt;$Y$46))</formula>
    </cfRule>
    <cfRule type="expression" dxfId="1341" priority="1421">
      <formula>AND(($AE$45&lt;$Y$48),($AE$45&gt;$Y$47))</formula>
    </cfRule>
    <cfRule type="expression" dxfId="1340" priority="1422">
      <formula>AND(($AE$45&lt;$Y$49),($AE$45&gt;$Y$48))</formula>
    </cfRule>
    <cfRule type="expression" dxfId="1339" priority="1423">
      <formula>AND(($AE$45&lt;$Y$50),($AE$45&gt;$Y$49))</formula>
    </cfRule>
    <cfRule type="expression" dxfId="1338" priority="1424">
      <formula>AND(($AE$45&lt;$Y$51),($AE$45&gt;$Y$50))</formula>
    </cfRule>
    <cfRule type="expression" dxfId="1337" priority="1425">
      <formula>AND(($AE$45&lt;$Y$52),($AE$45&gt;$Y$51))</formula>
    </cfRule>
    <cfRule type="expression" dxfId="1336" priority="1426">
      <formula>AND(($AE$45&lt;$Y$52),($AE$45&gt;$Y$51))</formula>
    </cfRule>
    <cfRule type="expression" dxfId="1335" priority="1427">
      <formula>AND(($AE$45&lt;$Y$53),($AE$45&gt;$Y$52))</formula>
    </cfRule>
    <cfRule type="expression" dxfId="1334" priority="1428">
      <formula>AND(($AE$45&lt;$Y$54),($AE$45&gt;$Y$53))</formula>
    </cfRule>
    <cfRule type="expression" dxfId="1333" priority="1429">
      <formula>AND(($AE$45&lt;$Y$55),($AE$45&gt;$Y$54))</formula>
    </cfRule>
    <cfRule type="expression" dxfId="1332" priority="1430">
      <formula>AND(($AE$45&lt;$Y$56),($AE$45&gt;$Y$55))</formula>
    </cfRule>
    <cfRule type="expression" dxfId="1331" priority="1431">
      <formula>AND(($AE$45&lt;$Y$57),($AE$45&gt;$Y$56))</formula>
    </cfRule>
    <cfRule type="expression" dxfId="1330" priority="1432">
      <formula>AND(($AE$45&lt;$Y$58),($AE$45&gt;$Y$57))</formula>
    </cfRule>
    <cfRule type="expression" dxfId="1329" priority="1433">
      <formula>AND(($AE$45&lt;$Y$59),($AE$45&gt;$Y$58))</formula>
    </cfRule>
    <cfRule type="expression" dxfId="1328" priority="1434">
      <formula>AND(($AE$45&lt;$Y$60),($AE$45&gt;$Y$59))</formula>
    </cfRule>
    <cfRule type="expression" dxfId="1327" priority="1435">
      <formula>AND(($AE$45&lt;$Y$61),($AE$45&gt;$Y$60))</formula>
    </cfRule>
    <cfRule type="expression" dxfId="1326" priority="1436">
      <formula>AND(($AE$45&lt;$Y$62),($AE$45&gt;$Y$61))</formula>
    </cfRule>
    <cfRule type="expression" dxfId="1325" priority="1437">
      <formula>AND(($AE$45&lt;$Y$63),($AE$45&gt;$Y$62))</formula>
    </cfRule>
    <cfRule type="expression" dxfId="1324" priority="1438">
      <formula>AND(($AE$45&lt;$Y$64),($AE$45&gt;$Y$63))</formula>
    </cfRule>
    <cfRule type="expression" dxfId="1323" priority="1439">
      <formula>AND(($AE$45&lt;$Y$65),($AE$45&gt;$Y$64))</formula>
    </cfRule>
    <cfRule type="expression" dxfId="1322" priority="1440">
      <formula>AND(($AE$45&lt;$Y$66),($AE$45&gt;$Y$65))</formula>
    </cfRule>
    <cfRule type="expression" dxfId="1321" priority="1441">
      <formula>AND(($AE$45&lt;$Y$67),($AE$45&gt;$Y$66))</formula>
    </cfRule>
    <cfRule type="expression" dxfId="1320" priority="1442">
      <formula>AND(($AE$45&lt;$Y$68),($AE$45&gt;$Y$67))</formula>
    </cfRule>
    <cfRule type="expression" dxfId="1319" priority="1443">
      <formula>AND(($AE$45&lt;$Y$69),($AE$45&gt;$Y$68))</formula>
    </cfRule>
    <cfRule type="expression" dxfId="1318" priority="1444">
      <formula>AND(($AE$45&lt;$Y$70),($AE$45&gt;$Y$69))</formula>
    </cfRule>
    <cfRule type="expression" dxfId="1317" priority="1445">
      <formula>AND(($AE$45&lt;$Y$71),($AE$45&gt;$Y$70))</formula>
    </cfRule>
    <cfRule type="expression" dxfId="1316" priority="1446">
      <formula>AND(($AE$45&lt;$Y$72),($AE$45&gt;$Y$71))</formula>
    </cfRule>
    <cfRule type="expression" dxfId="1315" priority="1447">
      <formula>AND(($AE$45&lt;$Y$73),($AE$45&gt;$Y$72))</formula>
    </cfRule>
    <cfRule type="expression" dxfId="1314" priority="1448">
      <formula>AND(($AE$45&lt;$Y$74),($AE$45&gt;$Y$73))</formula>
    </cfRule>
    <cfRule type="expression" dxfId="1313" priority="1449">
      <formula>AND(($AE$45&lt;$Y$75),($AE$45&gt;$Y$74))</formula>
    </cfRule>
    <cfRule type="expression" dxfId="1312" priority="1450">
      <formula>AND(($AE$45&lt;$Y$76),($AE$45&gt;$Y$75))</formula>
    </cfRule>
    <cfRule type="expression" dxfId="1311" priority="1451">
      <formula>AND(($AE$45&lt;$Y$77),($AE$45&gt;$Y$76))</formula>
    </cfRule>
    <cfRule type="expression" dxfId="1310" priority="1452">
      <formula>AND(($AE$45&lt;$Y$78),($AE$45&gt;$Y$77))</formula>
    </cfRule>
    <cfRule type="expression" dxfId="1309" priority="1453">
      <formula>AND(($AE$45&lt;$Y$79),($AE$45&gt;$Y$78))</formula>
    </cfRule>
    <cfRule type="expression" dxfId="1308" priority="1454">
      <formula>AND(($AE$45&lt;$Y$80),($AE$45&gt;$Y$79))</formula>
    </cfRule>
  </conditionalFormatting>
  <conditionalFormatting sqref="E4:G8">
    <cfRule type="expression" dxfId="1307" priority="24">
      <formula>AND($AB$46=2)</formula>
    </cfRule>
    <cfRule type="expression" dxfId="1306" priority="1383">
      <formula>AND(($AE$46&lt;$Y$46),($AE$46&gt;$Y$45))</formula>
    </cfRule>
    <cfRule type="expression" dxfId="1305" priority="1384">
      <formula>AND(($AE$46&lt;$Y$47),($AE$46&gt;$Y$46))</formula>
    </cfRule>
    <cfRule type="expression" dxfId="1304" priority="1385">
      <formula>AND(($AE$46&lt;$Y$48),($AE$46&gt;$Y$47))</formula>
    </cfRule>
    <cfRule type="expression" dxfId="1303" priority="1386">
      <formula>AND(($AE$46&lt;$Y$49),($AE$46&gt;$Y$48))</formula>
    </cfRule>
    <cfRule type="expression" dxfId="1302" priority="1387">
      <formula>AND(($AE$46&lt;$Y$50),($AE$46&gt;$Y$49))</formula>
    </cfRule>
    <cfRule type="expression" dxfId="1301" priority="1388">
      <formula>AND(($AE$46&lt;$Y$51),($AE$46&gt;$Y$50))</formula>
    </cfRule>
    <cfRule type="expression" dxfId="1300" priority="1389">
      <formula>AND(($AE$46&lt;$Y$52),($AE$46&gt;$Y$51))</formula>
    </cfRule>
    <cfRule type="expression" dxfId="1299" priority="1390">
      <formula>AND(($AE$46&lt;$Y$52),($AE$46&gt;$Y$51))</formula>
    </cfRule>
    <cfRule type="expression" dxfId="1298" priority="1391">
      <formula>AND(($AE$46&lt;$Y$53),($AE$46&gt;$Y$52))</formula>
    </cfRule>
    <cfRule type="expression" dxfId="1297" priority="1392">
      <formula>AND(($AE$46&lt;$Y$54),($AE$46&gt;$Y$53))</formula>
    </cfRule>
    <cfRule type="expression" dxfId="1296" priority="1393">
      <formula>AND(($AE$46&lt;$Y$55),($AE$46&gt;$Y$54))</formula>
    </cfRule>
    <cfRule type="expression" dxfId="1295" priority="1394">
      <formula>AND(($AE$46&lt;$Y$56),($AE$46&gt;$Y$55))</formula>
    </cfRule>
    <cfRule type="expression" dxfId="1294" priority="1395">
      <formula>AND(($AE$46&lt;$Y$57),($AE$46&gt;$Y$56))</formula>
    </cfRule>
    <cfRule type="expression" dxfId="1293" priority="1396">
      <formula>AND(($AE$46&lt;$Y$58),($AE$46&gt;$Y$57))</formula>
    </cfRule>
    <cfRule type="expression" dxfId="1292" priority="1397">
      <formula>AND(($AE$46&lt;$Y$59),($AE$46&gt;$Y$58))</formula>
    </cfRule>
    <cfRule type="expression" dxfId="1291" priority="1398">
      <formula>AND(($AE$46&lt;$Y$60),($AE$46&gt;$Y$59))</formula>
    </cfRule>
    <cfRule type="expression" dxfId="1290" priority="1399">
      <formula>AND(($AE$46&lt;$Y$61),($AE$46&gt;$Y$60))</formula>
    </cfRule>
    <cfRule type="expression" dxfId="1289" priority="1400">
      <formula>AND(($AE$46&lt;$Y$62),($AE$46&gt;$Y$61))</formula>
    </cfRule>
    <cfRule type="expression" dxfId="1288" priority="1401">
      <formula>AND(($AE$46&lt;$Y$63),($AE$46&gt;$Y$62))</formula>
    </cfRule>
    <cfRule type="expression" dxfId="1287" priority="1402">
      <formula>AND(($AE$46&lt;$Y$64),($AE$46&gt;$Y$63))</formula>
    </cfRule>
    <cfRule type="expression" dxfId="1286" priority="1403">
      <formula>AND(($AE$46&lt;$Y$65),($AE$46&gt;$Y$64))</formula>
    </cfRule>
    <cfRule type="expression" dxfId="1285" priority="1404">
      <formula>AND(($AE$46&lt;$Y$66),($AE$46&gt;$Y$65))</formula>
    </cfRule>
    <cfRule type="expression" dxfId="1284" priority="1405">
      <formula>AND(($AE$46&lt;$Y$67),($AE$46&gt;$Y$66))</formula>
    </cfRule>
    <cfRule type="expression" dxfId="1283" priority="1406">
      <formula>AND(($AE$46&lt;$Y$68),($AE$46&gt;$Y$67))</formula>
    </cfRule>
    <cfRule type="expression" dxfId="1282" priority="1407">
      <formula>AND(($AE$46&lt;$Y$69),($AE$46&gt;$Y$68))</formula>
    </cfRule>
    <cfRule type="expression" dxfId="1281" priority="1408">
      <formula>AND(($AE$46&lt;$Y$70),($AE$46&gt;$Y$69))</formula>
    </cfRule>
    <cfRule type="expression" dxfId="1280" priority="1409">
      <formula>AND(($AE$46&lt;$Y$71),($AE$46&gt;$Y$70))</formula>
    </cfRule>
    <cfRule type="expression" dxfId="1279" priority="1410">
      <formula>AND(($AE$46&lt;$Y$72),($AE$46&gt;$Y$71))</formula>
    </cfRule>
    <cfRule type="expression" dxfId="1278" priority="1411">
      <formula>AND(($AE$46&lt;$Y$73),($AE$46&gt;$Y$72))</formula>
    </cfRule>
    <cfRule type="expression" dxfId="1277" priority="1412">
      <formula>AND(($AE$46&lt;$Y$74),($AE$46&gt;$Y$73))</formula>
    </cfRule>
    <cfRule type="expression" dxfId="1276" priority="1413">
      <formula>AND(($AE$46&lt;$Y$75),($AE$46&gt;$Y$74))</formula>
    </cfRule>
    <cfRule type="expression" dxfId="1275" priority="1414">
      <formula>AND(($AE$46&lt;$Y$76),($AE$46&gt;$Y$75))</formula>
    </cfRule>
    <cfRule type="expression" dxfId="1274" priority="1415">
      <formula>AND(($AE$46&lt;$Y$77),($AE$46&gt;$Y$76))</formula>
    </cfRule>
    <cfRule type="expression" dxfId="1273" priority="1416">
      <formula>AND(($AE$46&lt;$Y$78),($AE$46&gt;$Y$77))</formula>
    </cfRule>
    <cfRule type="expression" dxfId="1272" priority="1417">
      <formula>AND(($AE$46&lt;$Y$79),($AE$46&gt;$Y$78))</formula>
    </cfRule>
    <cfRule type="expression" dxfId="1271" priority="1418">
      <formula>AND(($AE$46&lt;$Y$80),($AE$46&gt;$Y$79))</formula>
    </cfRule>
  </conditionalFormatting>
  <conditionalFormatting sqref="H4:J8">
    <cfRule type="expression" dxfId="1270" priority="23">
      <formula>AND($AB$47=2)</formula>
    </cfRule>
    <cfRule type="expression" dxfId="1269" priority="1347">
      <formula>AND(($AE$47&lt;$Y$46),($AE$47&gt;$Y$45))</formula>
    </cfRule>
    <cfRule type="expression" dxfId="1268" priority="1348">
      <formula>AND(($AE$47&lt;$Y$47),($AE$47&gt;$Y$46))</formula>
    </cfRule>
    <cfRule type="expression" dxfId="1267" priority="1349">
      <formula>AND(($AE$47&lt;$Y$48),($AE$47&gt;$Y$47))</formula>
    </cfRule>
    <cfRule type="expression" dxfId="1266" priority="1350">
      <formula>AND(($AE$47&lt;$Y$49),($AE$47&gt;$Y$48))</formula>
    </cfRule>
    <cfRule type="expression" dxfId="1265" priority="1351">
      <formula>AND(($AE$47&lt;$Y$50),($AE$47&gt;$Y$49))</formula>
    </cfRule>
    <cfRule type="expression" dxfId="1264" priority="1352">
      <formula>AND(($AE$47&lt;$Y$51),($AE$47&gt;$Y$50))</formula>
    </cfRule>
    <cfRule type="expression" dxfId="1263" priority="1353">
      <formula>AND(($AE$47&lt;$Y$52),($AE$47&gt;$Y$51))</formula>
    </cfRule>
    <cfRule type="expression" dxfId="1262" priority="1354">
      <formula>AND(($AE$47&lt;$Y$52),($AE$47&gt;$Y$51))</formula>
    </cfRule>
    <cfRule type="expression" dxfId="1261" priority="1355">
      <formula>AND(($AE$47&lt;$Y$53),($AE$47&gt;$Y$52))</formula>
    </cfRule>
    <cfRule type="expression" dxfId="1260" priority="1356">
      <formula>AND(($AE$47&lt;$Y$54),($AE$47&gt;$Y$53))</formula>
    </cfRule>
    <cfRule type="expression" dxfId="1259" priority="1357">
      <formula>AND(($AE$47&lt;$Y$55),($AE$47&gt;$Y$54))</formula>
    </cfRule>
    <cfRule type="expression" dxfId="1258" priority="1358">
      <formula>AND(($AE$47&lt;$Y$56),($AE$47&gt;$Y$55))</formula>
    </cfRule>
    <cfRule type="expression" dxfId="1257" priority="1359">
      <formula>AND(($AE$47&lt;$Y$57),($AE$47&gt;$Y$56))</formula>
    </cfRule>
    <cfRule type="expression" dxfId="1256" priority="1360">
      <formula>AND(($AE$47&lt;$Y$58),($AE$47&gt;$Y$57))</formula>
    </cfRule>
    <cfRule type="expression" dxfId="1255" priority="1361">
      <formula>AND(($AE$47&lt;$Y$59),($AE$47&gt;$Y$58))</formula>
    </cfRule>
    <cfRule type="expression" dxfId="1254" priority="1362">
      <formula>AND(($AE$47&lt;$Y$60),($AE$47&gt;$Y$59))</formula>
    </cfRule>
    <cfRule type="expression" dxfId="1253" priority="1363">
      <formula>AND(($AE$47&lt;$Y$61),($AE$47&gt;$Y$60))</formula>
    </cfRule>
    <cfRule type="expression" dxfId="1252" priority="1364">
      <formula>AND(($AE$47&lt;$Y$62),($AE$47&gt;$Y$61))</formula>
    </cfRule>
    <cfRule type="expression" dxfId="1251" priority="1365">
      <formula>AND(($AE$47&lt;$Y$63),($AE$47&gt;$Y$62))</formula>
    </cfRule>
    <cfRule type="expression" dxfId="1250" priority="1366">
      <formula>AND(($AE$47&lt;$Y$64),($AE$47&gt;$Y$63))</formula>
    </cfRule>
    <cfRule type="expression" dxfId="1249" priority="1367">
      <formula>AND(($AE$47&lt;$Y$65),($AE$47&gt;$Y$64))</formula>
    </cfRule>
    <cfRule type="expression" dxfId="1248" priority="1368">
      <formula>AND(($AE$47&lt;$Y$66),($AE$47&gt;$Y$65))</formula>
    </cfRule>
    <cfRule type="expression" dxfId="1247" priority="1369">
      <formula>AND(($AE$47&lt;$Y$67),($AE$47&gt;$Y$66))</formula>
    </cfRule>
    <cfRule type="expression" dxfId="1246" priority="1370">
      <formula>AND(($AE$47&lt;$Y$68),($AE$47&gt;$Y$67))</formula>
    </cfRule>
    <cfRule type="expression" dxfId="1245" priority="1371">
      <formula>AND(($AE$47&lt;$Y$69),($AE$47&gt;$Y$68))</formula>
    </cfRule>
    <cfRule type="expression" dxfId="1244" priority="1372">
      <formula>AND(($AE$47&lt;$Y$70),($AE$47&gt;$Y$69))</formula>
    </cfRule>
    <cfRule type="expression" dxfId="1243" priority="1373">
      <formula>AND(($AE$47&lt;$Y$71),($AE$47&gt;$Y$70))</formula>
    </cfRule>
    <cfRule type="expression" dxfId="1242" priority="1374">
      <formula>AND(($AE$47&lt;$Y$72),($AE$47&gt;$Y$71))</formula>
    </cfRule>
    <cfRule type="expression" dxfId="1241" priority="1375">
      <formula>AND(($AE$47&lt;$Y$73),($AE$47&gt;$Y$72))</formula>
    </cfRule>
    <cfRule type="expression" dxfId="1240" priority="1376">
      <formula>AND(($AE$47&lt;$Y$74),($AE$47&gt;$Y$73))</formula>
    </cfRule>
    <cfRule type="expression" dxfId="1239" priority="1377">
      <formula>AND(($AE$47&lt;$Y$75),($AE$47&gt;$Y$74))</formula>
    </cfRule>
    <cfRule type="expression" dxfId="1238" priority="1378">
      <formula>AND(($AE$47&lt;$Y$76),($AE$47&gt;$Y$75))</formula>
    </cfRule>
    <cfRule type="expression" dxfId="1237" priority="1379">
      <formula>AND(($AE$47&lt;$Y$77),($AE$47&gt;$Y$76))</formula>
    </cfRule>
    <cfRule type="expression" dxfId="1236" priority="1380">
      <formula>AND(($AE$47&lt;$Y$78),($AE$47&gt;$Y$77))</formula>
    </cfRule>
    <cfRule type="expression" dxfId="1235" priority="1381">
      <formula>AND(($AE$47&lt;$Y$79),($AE$47&gt;$Y$78))</formula>
    </cfRule>
    <cfRule type="expression" dxfId="1234" priority="1382">
      <formula>AND(($AE$47&lt;$Y$80),($AE$47&gt;$Y$79))</formula>
    </cfRule>
  </conditionalFormatting>
  <conditionalFormatting sqref="K4:M8">
    <cfRule type="expression" dxfId="1233" priority="22">
      <formula>AND($AB$48=2)</formula>
    </cfRule>
    <cfRule type="expression" dxfId="1232" priority="1311">
      <formula>AND(($AE$48&lt;$Y$46),($AE$48&gt;$Y$45))</formula>
    </cfRule>
    <cfRule type="expression" dxfId="1231" priority="1312">
      <formula>AND(($AE$48&lt;$Y$47),($AE$48&gt;$Y$46))</formula>
    </cfRule>
    <cfRule type="expression" dxfId="1230" priority="1313">
      <formula>AND(($AE$48&lt;$Y$48),($AE$48&gt;$Y$47))</formula>
    </cfRule>
    <cfRule type="expression" dxfId="1229" priority="1314">
      <formula>AND(($AE$48&lt;$Y$49),($AE$48&gt;$Y$48))</formula>
    </cfRule>
    <cfRule type="expression" dxfId="1228" priority="1315">
      <formula>AND(($AE$48&lt;$Y$50),($AE$48&gt;$Y$49))</formula>
    </cfRule>
    <cfRule type="expression" dxfId="1227" priority="1316">
      <formula>AND(($AE$48&lt;$Y$51),($AE$48&gt;$Y$50))</formula>
    </cfRule>
    <cfRule type="expression" dxfId="1226" priority="1317">
      <formula>AND(($AE$48&lt;$Y$52),($AE$48&gt;$Y$51))</formula>
    </cfRule>
    <cfRule type="expression" dxfId="1225" priority="1318">
      <formula>AND(($AE$48&lt;$Y$52),($AE$48&gt;$Y$51))</formula>
    </cfRule>
    <cfRule type="expression" dxfId="1224" priority="1319">
      <formula>AND(($AE$48&lt;$Y$53),($AE$48&gt;$Y$52))</formula>
    </cfRule>
    <cfRule type="expression" dxfId="1223" priority="1320">
      <formula>AND(($AE$48&lt;$Y$54),($AE$48&gt;$Y$53))</formula>
    </cfRule>
    <cfRule type="expression" dxfId="1222" priority="1321">
      <formula>AND(($AE$48&lt;$Y$55),($AE$48&gt;$Y$54))</formula>
    </cfRule>
    <cfRule type="expression" dxfId="1221" priority="1322">
      <formula>AND(($AE$48&lt;$Y$56),($AE$48&gt;$Y$55))</formula>
    </cfRule>
    <cfRule type="expression" dxfId="1220" priority="1323">
      <formula>AND(($AE$48&lt;$Y$57),($AE$48&gt;$Y$56))</formula>
    </cfRule>
    <cfRule type="expression" dxfId="1219" priority="1324">
      <formula>AND(($AE$48&lt;$Y$58),($AE$48&gt;$Y$57))</formula>
    </cfRule>
    <cfRule type="expression" dxfId="1218" priority="1325">
      <formula>AND(($AE$48&lt;$Y$59),($AE$48&gt;$Y$58))</formula>
    </cfRule>
    <cfRule type="expression" dxfId="1217" priority="1326">
      <formula>AND(($AE$48&lt;$Y$60),($AE$48&gt;$Y$59))</formula>
    </cfRule>
    <cfRule type="expression" dxfId="1216" priority="1327">
      <formula>AND(($AE$48&lt;$Y$61),($AE$48&gt;$Y$60))</formula>
    </cfRule>
    <cfRule type="expression" dxfId="1215" priority="1328">
      <formula>AND(($AE$48&lt;$Y$62),($AE$48&gt;$Y$61))</formula>
    </cfRule>
    <cfRule type="expression" dxfId="1214" priority="1329">
      <formula>AND(($AE$48&lt;$Y$63),($AE$48&gt;$Y$62))</formula>
    </cfRule>
    <cfRule type="expression" dxfId="1213" priority="1330">
      <formula>AND(($AE$48&lt;$Y$64),($AE$48&gt;$Y$63))</formula>
    </cfRule>
    <cfRule type="expression" dxfId="1212" priority="1331">
      <formula>AND(($AE$48&lt;$Y$65),($AE$48&gt;$Y$64))</formula>
    </cfRule>
    <cfRule type="expression" dxfId="1211" priority="1332">
      <formula>AND(($AE$48&lt;$Y$66),($AE$48&gt;$Y$65))</formula>
    </cfRule>
    <cfRule type="expression" dxfId="1210" priority="1333">
      <formula>AND(($AE$48&lt;$Y$67),($AE$48&gt;$Y$66))</formula>
    </cfRule>
    <cfRule type="expression" dxfId="1209" priority="1334">
      <formula>AND(($AE$48&lt;$Y$68),($AE$48&gt;$Y$67))</formula>
    </cfRule>
    <cfRule type="expression" dxfId="1208" priority="1335">
      <formula>AND(($AE$48&lt;$Y$69),($AE$48&gt;$Y$68))</formula>
    </cfRule>
    <cfRule type="expression" dxfId="1207" priority="1336">
      <formula>AND(($AE$48&lt;$Y$70),($AE$48&gt;$Y$69))</formula>
    </cfRule>
    <cfRule type="expression" dxfId="1206" priority="1337">
      <formula>AND(($AE$48&lt;$Y$71),($AE$48&gt;$Y$70))</formula>
    </cfRule>
    <cfRule type="expression" dxfId="1205" priority="1338">
      <formula>AND(($AE$48&lt;$Y$72),($AE$48&gt;$Y$71))</formula>
    </cfRule>
    <cfRule type="expression" dxfId="1204" priority="1339">
      <formula>AND(($AE$48&lt;$Y$73),($AE$48&gt;$Y$72))</formula>
    </cfRule>
    <cfRule type="expression" dxfId="1203" priority="1340">
      <formula>AND(($AE$48&lt;$Y$74),($AE$48&gt;$Y$73))</formula>
    </cfRule>
    <cfRule type="expression" dxfId="1202" priority="1341">
      <formula>AND(($AE$48&lt;$Y$75),($AE$48&gt;$Y$74))</formula>
    </cfRule>
    <cfRule type="expression" dxfId="1201" priority="1342">
      <formula>AND(($AE$48&lt;$Y$76),($AE$48&gt;$Y$75))</formula>
    </cfRule>
    <cfRule type="expression" dxfId="1200" priority="1343">
      <formula>AND(($AE$48&lt;$Y$77),($AE$48&gt;$Y$76))</formula>
    </cfRule>
    <cfRule type="expression" dxfId="1199" priority="1344">
      <formula>AND(($AE$48&lt;$Y$78),($AE$48&gt;$Y$77))</formula>
    </cfRule>
    <cfRule type="expression" dxfId="1198" priority="1345">
      <formula>AND(($AE$48&lt;$Y$79),($AE$48&gt;$Y$78))</formula>
    </cfRule>
    <cfRule type="expression" dxfId="1197" priority="1346">
      <formula>AND(($AE$48&lt;$Y$80),($AE$48&gt;$Y$79))</formula>
    </cfRule>
  </conditionalFormatting>
  <conditionalFormatting sqref="Q4:S8">
    <cfRule type="expression" dxfId="1196" priority="20">
      <formula>AND($AB$50=2)</formula>
    </cfRule>
    <cfRule type="expression" dxfId="1195" priority="1239">
      <formula>AND(($AE$50&lt;$Y$46),($AE$50&gt;$Y$45))</formula>
    </cfRule>
    <cfRule type="expression" dxfId="1194" priority="1240">
      <formula>AND(($AE$50&lt;$Y$47),($AE$50&gt;$Y$46))</formula>
    </cfRule>
    <cfRule type="expression" dxfId="1193" priority="1241">
      <formula>AND(($AE$50&lt;$Y$48),($AE$50&gt;$Y$47))</formula>
    </cfRule>
    <cfRule type="expression" dxfId="1192" priority="1242">
      <formula>AND(($AE$50&lt;$Y$49),($AE$50&gt;$Y$48))</formula>
    </cfRule>
    <cfRule type="expression" dxfId="1191" priority="1243">
      <formula>AND(($AE$50&lt;$Y$50),($AE$50&gt;$Y$49))</formula>
    </cfRule>
    <cfRule type="expression" dxfId="1190" priority="1244">
      <formula>AND(($AE$50&lt;$Y$51),($AE$50&gt;$Y$50))</formula>
    </cfRule>
    <cfRule type="expression" dxfId="1189" priority="1245">
      <formula>AND(($AE$50&lt;$Y$52),($AE$50&gt;$Y$51))</formula>
    </cfRule>
    <cfRule type="expression" dxfId="1188" priority="1246">
      <formula>AND(($AE$50&lt;$Y$52),($AE$50&gt;$Y$51))</formula>
    </cfRule>
    <cfRule type="expression" dxfId="1187" priority="1247">
      <formula>AND(($AE$50&lt;$Y$53),($AE$50&gt;$Y$52))</formula>
    </cfRule>
    <cfRule type="expression" dxfId="1186" priority="1248">
      <formula>AND(($AE$50&lt;$Y$54),($AE$50&gt;$Y$53))</formula>
    </cfRule>
    <cfRule type="expression" dxfId="1185" priority="1249">
      <formula>AND(($AE$50&lt;$Y$55),($AE$50&gt;$Y$54))</formula>
    </cfRule>
    <cfRule type="expression" dxfId="1184" priority="1250">
      <formula>AND(($AE$50&lt;$Y$56),($AE$50&gt;$Y$55))</formula>
    </cfRule>
    <cfRule type="expression" dxfId="1183" priority="1251">
      <formula>AND(($AE$50&lt;$Y$57),($AE$50&gt;$Y$56))</formula>
    </cfRule>
    <cfRule type="expression" dxfId="1182" priority="1252">
      <formula>AND(($AE$50&lt;$Y$58),($AE$50&gt;$Y$57))</formula>
    </cfRule>
    <cfRule type="expression" dxfId="1181" priority="1253">
      <formula>AND(($AE$50&lt;$Y$59),($AE$50&gt;$Y$58))</formula>
    </cfRule>
    <cfRule type="expression" dxfId="1180" priority="1254">
      <formula>AND(($AE$50&lt;$Y$60),($AE$50&gt;$Y$59))</formula>
    </cfRule>
    <cfRule type="expression" dxfId="1179" priority="1255">
      <formula>AND(($AE$50&lt;$Y$61),($AE$50&gt;$Y$60))</formula>
    </cfRule>
    <cfRule type="expression" dxfId="1178" priority="1256">
      <formula>AND(($AE$50&lt;$Y$62),($AE$50&gt;$Y$61))</formula>
    </cfRule>
    <cfRule type="expression" dxfId="1177" priority="1257">
      <formula>AND(($AE$50&lt;$Y$63),($AE$50&gt;$Y$62))</formula>
    </cfRule>
    <cfRule type="expression" dxfId="1176" priority="1258">
      <formula>AND(($AE$50&lt;$Y$64),($AE$50&gt;$Y$63))</formula>
    </cfRule>
    <cfRule type="expression" dxfId="1175" priority="1259">
      <formula>AND(($AE$50&lt;$Y$65),($AE$50&gt;$Y$64))</formula>
    </cfRule>
    <cfRule type="expression" dxfId="1174" priority="1260">
      <formula>AND(($AE$50&lt;$Y$66),($AE$50&gt;$Y$65))</formula>
    </cfRule>
    <cfRule type="expression" dxfId="1173" priority="1261">
      <formula>AND(($AE$50&lt;$Y$67),($AE$50&gt;$Y$66))</formula>
    </cfRule>
    <cfRule type="expression" dxfId="1172" priority="1262">
      <formula>AND(($AE$50&lt;$Y$68),($AE$50&gt;$Y$67))</formula>
    </cfRule>
    <cfRule type="expression" dxfId="1171" priority="1263">
      <formula>AND(($AE$50&lt;$Y$69),($AE$50&gt;$Y$68))</formula>
    </cfRule>
    <cfRule type="expression" dxfId="1170" priority="1264">
      <formula>AND(($AE$50&lt;$Y$70),($AE$50&gt;$Y$69))</formula>
    </cfRule>
    <cfRule type="expression" dxfId="1169" priority="1265">
      <formula>AND(($AE$50&lt;$Y$71),($AE$50&gt;$Y$70))</formula>
    </cfRule>
    <cfRule type="expression" dxfId="1168" priority="1266">
      <formula>AND(($AE$50&lt;$Y$72),($AE$50&gt;$Y$71))</formula>
    </cfRule>
    <cfRule type="expression" dxfId="1167" priority="1267">
      <formula>AND(($AE$50&lt;$Y$73),($AE$50&gt;$Y$72))</formula>
    </cfRule>
    <cfRule type="expression" dxfId="1166" priority="1268">
      <formula>AND(($AE$50&lt;$Y$74),($AE$50&gt;$Y$73))</formula>
    </cfRule>
    <cfRule type="expression" dxfId="1165" priority="1269">
      <formula>AND(($AE$50&lt;$Y$75),($AE$50&gt;$Y$74))</formula>
    </cfRule>
    <cfRule type="expression" dxfId="1164" priority="1270">
      <formula>AND(($AE$50&lt;$Y$76),($AE$50&gt;$Y$75))</formula>
    </cfRule>
    <cfRule type="expression" dxfId="1163" priority="1271">
      <formula>AND(($AE$50&lt;$Y$77),($AE$50&gt;$Y$76))</formula>
    </cfRule>
    <cfRule type="expression" dxfId="1162" priority="1272">
      <formula>AND(($AE$50&lt;$Y$78),($AE$50&gt;$Y$77))</formula>
    </cfRule>
    <cfRule type="expression" dxfId="1161" priority="1273">
      <formula>AND(($AE$50&lt;$Y$79),($AE$50&gt;$Y$78))</formula>
    </cfRule>
    <cfRule type="expression" dxfId="1160" priority="1274">
      <formula>AND(($AE$50&lt;$Y$80),($AE$50&gt;$Y$79))</formula>
    </cfRule>
  </conditionalFormatting>
  <conditionalFormatting sqref="B9:D13">
    <cfRule type="expression" dxfId="1159" priority="19">
      <formula>AND($AB$51=2)</formula>
    </cfRule>
    <cfRule type="expression" dxfId="1158" priority="1203">
      <formula>AND(($AE$51&lt;$Y$46),($AE$51&gt;$Y$45))</formula>
    </cfRule>
    <cfRule type="expression" dxfId="1157" priority="1204">
      <formula>AND(($AE$51&lt;$Y$47),($AE$51&gt;$Y$46))</formula>
    </cfRule>
    <cfRule type="expression" dxfId="1156" priority="1205">
      <formula>AND(($AE$51&lt;$Y$48),($AE$51&gt;$Y$47))</formula>
    </cfRule>
    <cfRule type="expression" dxfId="1155" priority="1206">
      <formula>AND(($AE$51&lt;$Y$49),($AE$51&gt;$Y$48))</formula>
    </cfRule>
    <cfRule type="expression" dxfId="1154" priority="1207">
      <formula>AND(($AE$51&lt;$Y$50),($AE$51&gt;$Y$49))</formula>
    </cfRule>
    <cfRule type="expression" dxfId="1153" priority="1208">
      <formula>AND(($AE$51&lt;$Y$51),($AE$51&gt;$Y$50))</formula>
    </cfRule>
    <cfRule type="expression" dxfId="1152" priority="1209">
      <formula>AND(($AE$51&lt;$Y$52),($AE$51&gt;$Y$51))</formula>
    </cfRule>
    <cfRule type="expression" dxfId="1151" priority="1210">
      <formula>AND(($AE$51&lt;$Y$52),($AE$51&gt;$Y$51))</formula>
    </cfRule>
    <cfRule type="expression" dxfId="1150" priority="1211">
      <formula>AND(($AE$51&lt;$Y$53),($AE$51&gt;$Y$52))</formula>
    </cfRule>
    <cfRule type="expression" dxfId="1149" priority="1212">
      <formula>AND(($AE$51&lt;$Y$54),($AE$51&gt;$Y$53))</formula>
    </cfRule>
    <cfRule type="expression" dxfId="1148" priority="1213">
      <formula>AND(($AE$51&lt;$Y$55),($AE$51&gt;$Y$54))</formula>
    </cfRule>
    <cfRule type="expression" dxfId="1147" priority="1214">
      <formula>AND(($AE$51&lt;$Y$56),($AE$51&gt;$Y$55))</formula>
    </cfRule>
    <cfRule type="expression" dxfId="1146" priority="1215">
      <formula>AND(($AE$51&lt;$Y$57),($AE$51&gt;$Y$56))</formula>
    </cfRule>
    <cfRule type="expression" dxfId="1145" priority="1216">
      <formula>AND(($AE$51&lt;$Y$58),($AE$51&gt;$Y$57))</formula>
    </cfRule>
    <cfRule type="expression" dxfId="1144" priority="1217">
      <formula>AND(($AE$51&lt;$Y$59),($AE$51&gt;$Y$58))</formula>
    </cfRule>
    <cfRule type="expression" dxfId="1143" priority="1218">
      <formula>AND(($AE$51&lt;$Y$60),($AE$51&gt;$Y$59))</formula>
    </cfRule>
    <cfRule type="expression" dxfId="1142" priority="1219">
      <formula>AND(($AE$51&lt;$Y$61),($AE$51&gt;$Y$60))</formula>
    </cfRule>
    <cfRule type="expression" dxfId="1141" priority="1220">
      <formula>AND(($AE$51&lt;$Y$62),($AE$51&gt;$Y$61))</formula>
    </cfRule>
    <cfRule type="expression" dxfId="1140" priority="1221">
      <formula>AND(($AE$51&lt;$Y$63),($AE$51&gt;$Y$62))</formula>
    </cfRule>
    <cfRule type="expression" dxfId="1139" priority="1222">
      <formula>AND(($AE$51&lt;$Y$64),($AE$51&gt;$Y$63))</formula>
    </cfRule>
    <cfRule type="expression" dxfId="1138" priority="1223">
      <formula>AND(($AE$51&lt;$Y$65),($AE$51&gt;$Y$64))</formula>
    </cfRule>
    <cfRule type="expression" dxfId="1137" priority="1224">
      <formula>AND(($AE$51&lt;$Y$66),($AE$51&gt;$Y$65))</formula>
    </cfRule>
    <cfRule type="expression" dxfId="1136" priority="1225">
      <formula>AND(($AE$51&lt;$Y$67),($AE$51&gt;$Y$66))</formula>
    </cfRule>
    <cfRule type="expression" dxfId="1135" priority="1226">
      <formula>AND(($AE$51&lt;$Y$68),($AE$51&gt;$Y$67))</formula>
    </cfRule>
    <cfRule type="expression" dxfId="1134" priority="1227">
      <formula>AND(($AE$51&lt;$Y$69),($AE$51&gt;$Y$68))</formula>
    </cfRule>
    <cfRule type="expression" dxfId="1133" priority="1228">
      <formula>AND(($AE$51&lt;$Y$70),($AE$51&gt;$Y$69))</formula>
    </cfRule>
    <cfRule type="expression" dxfId="1132" priority="1229">
      <formula>AND(($AE$51&lt;$Y$71),($AE$51&gt;$Y$70))</formula>
    </cfRule>
    <cfRule type="expression" dxfId="1131" priority="1230">
      <formula>AND(($AE$51&lt;$Y$72),($AE$51&gt;$Y$71))</formula>
    </cfRule>
    <cfRule type="expression" dxfId="1130" priority="1231">
      <formula>AND(($AE$51&lt;$Y$73),($AE$51&gt;$Y$72))</formula>
    </cfRule>
    <cfRule type="expression" dxfId="1129" priority="1232">
      <formula>AND(($AE$51&lt;$Y$74),($AE$51&gt;$Y$73))</formula>
    </cfRule>
    <cfRule type="expression" dxfId="1128" priority="1233">
      <formula>AND(($AE$51&lt;$Y$75),($AE$51&gt;$Y$74))</formula>
    </cfRule>
    <cfRule type="expression" dxfId="1127" priority="1234">
      <formula>AND(($AE$51&lt;$Y$76),($AE$51&gt;$Y$75))</formula>
    </cfRule>
    <cfRule type="expression" dxfId="1126" priority="1235">
      <formula>AND(($AE$51&lt;$Y$77),($AE$51&gt;$Y$76))</formula>
    </cfRule>
    <cfRule type="expression" dxfId="1125" priority="1236">
      <formula>AND(($AE$51&lt;$Y$78),($AE$51&gt;$Y$77))</formula>
    </cfRule>
    <cfRule type="expression" dxfId="1124" priority="1237">
      <formula>AND(($AE$51&lt;$Y$79),($AE$51&gt;$Y$78))</formula>
    </cfRule>
    <cfRule type="expression" dxfId="1123" priority="1238">
      <formula>AND(($AE$51&lt;$Y$80),($AE$51&gt;$Y$79))</formula>
    </cfRule>
  </conditionalFormatting>
  <conditionalFormatting sqref="E9:G13">
    <cfRule type="expression" dxfId="1122" priority="18">
      <formula>AND($AB$52=2)</formula>
    </cfRule>
    <cfRule type="expression" dxfId="1121" priority="1167">
      <formula>AND(($AE$52&lt;$Y$46),($AE$52&gt;$Y$45))</formula>
    </cfRule>
    <cfRule type="expression" dxfId="1120" priority="1168">
      <formula>AND(($AE$52&lt;$Y$47),($AE$52&gt;$Y$46))</formula>
    </cfRule>
    <cfRule type="expression" dxfId="1119" priority="1169">
      <formula>AND(($AE$52&lt;$Y$48),($AE$52&gt;$Y$47))</formula>
    </cfRule>
    <cfRule type="expression" dxfId="1118" priority="1170">
      <formula>AND(($AE$52&lt;$Y$49),($AE$52&gt;$Y$48))</formula>
    </cfRule>
    <cfRule type="expression" dxfId="1117" priority="1171">
      <formula>AND(($AE$52&lt;$Y$50),($AE$52&gt;$Y$49))</formula>
    </cfRule>
    <cfRule type="expression" dxfId="1116" priority="1172">
      <formula>AND(($AE$52&lt;$Y$51),($AE$52&gt;$Y$50))</formula>
    </cfRule>
    <cfRule type="expression" dxfId="1115" priority="1173">
      <formula>AND(($AE$52&lt;$Y$52),($AE$52&gt;$Y$51))</formula>
    </cfRule>
    <cfRule type="expression" dxfId="1114" priority="1174">
      <formula>AND(($AE$52&lt;$Y$52),($AE$52&gt;$Y$51))</formula>
    </cfRule>
    <cfRule type="expression" dxfId="1113" priority="1175">
      <formula>AND(($AE$52&lt;$Y$53),($AE$52&gt;$Y$52))</formula>
    </cfRule>
    <cfRule type="expression" dxfId="1112" priority="1176">
      <formula>AND(($AE$52&lt;$Y$54),($AE$52&gt;$Y$53))</formula>
    </cfRule>
    <cfRule type="expression" dxfId="1111" priority="1177">
      <formula>AND(($AE$52&lt;$Y$55),($AE$52&gt;$Y$54))</formula>
    </cfRule>
    <cfRule type="expression" dxfId="1110" priority="1178">
      <formula>AND(($AE$52&lt;$Y$56),($AE$52&gt;$Y$55))</formula>
    </cfRule>
    <cfRule type="expression" dxfId="1109" priority="1179">
      <formula>AND(($AE$52&lt;$Y$57),($AE$52&gt;$Y$56))</formula>
    </cfRule>
    <cfRule type="expression" dxfId="1108" priority="1180">
      <formula>AND(($AE$52&lt;$Y$58),($AE$52&gt;$Y$57))</formula>
    </cfRule>
    <cfRule type="expression" dxfId="1107" priority="1181">
      <formula>AND(($AE$52&lt;$Y$59),($AE$52&gt;$Y$58))</formula>
    </cfRule>
    <cfRule type="expression" dxfId="1106" priority="1182">
      <formula>AND(($AE$52&lt;$Y$60),($AE$52&gt;$Y$59))</formula>
    </cfRule>
    <cfRule type="expression" dxfId="1105" priority="1183">
      <formula>AND(($AE$52&lt;$Y$61),($AE$52&gt;$Y$60))</formula>
    </cfRule>
    <cfRule type="expression" dxfId="1104" priority="1184">
      <formula>AND(($AE$52&lt;$Y$62),($AE$52&gt;$Y$61))</formula>
    </cfRule>
    <cfRule type="expression" dxfId="1103" priority="1185">
      <formula>AND(($AE$52&lt;$Y$63),($AE$52&gt;$Y$62))</formula>
    </cfRule>
    <cfRule type="expression" dxfId="1102" priority="1186">
      <formula>AND(($AE$52&lt;$Y$64),($AE$52&gt;$Y$63))</formula>
    </cfRule>
    <cfRule type="expression" dxfId="1101" priority="1187">
      <formula>AND(($AE$52&lt;$Y$65),($AE$52&gt;$Y$64))</formula>
    </cfRule>
    <cfRule type="expression" dxfId="1100" priority="1188">
      <formula>AND(($AE$52&lt;$Y$66),($AE$52&gt;$Y$65))</formula>
    </cfRule>
    <cfRule type="expression" dxfId="1099" priority="1189">
      <formula>AND(($AE$52&lt;$Y$67),($AE$52&gt;$Y$66))</formula>
    </cfRule>
    <cfRule type="expression" dxfId="1098" priority="1190">
      <formula>AND(($AE$52&lt;$Y$68),($AE$52&gt;$Y$67))</formula>
    </cfRule>
    <cfRule type="expression" dxfId="1097" priority="1191">
      <formula>AND(($AE$52&lt;$Y$69),($AE$52&gt;$Y$68))</formula>
    </cfRule>
    <cfRule type="expression" dxfId="1096" priority="1192">
      <formula>AND(($AE$52&lt;$Y$70),($AE$52&gt;$Y$69))</formula>
    </cfRule>
    <cfRule type="expression" dxfId="1095" priority="1193">
      <formula>AND(($AE$52&lt;$Y$71),($AE$52&gt;$Y$70))</formula>
    </cfRule>
    <cfRule type="expression" dxfId="1094" priority="1194">
      <formula>AND(($AE$52&lt;$Y$72),($AE$52&gt;$Y$71))</formula>
    </cfRule>
    <cfRule type="expression" dxfId="1093" priority="1195">
      <formula>AND(($AE$52&lt;$Y$73),($AE$52&gt;$Y$72))</formula>
    </cfRule>
    <cfRule type="expression" dxfId="1092" priority="1196">
      <formula>AND(($AE$52&lt;$Y$74),($AE$52&gt;$Y$73))</formula>
    </cfRule>
    <cfRule type="expression" dxfId="1091" priority="1197">
      <formula>AND(($AE$52&lt;$Y$75),($AE$52&gt;$Y$74))</formula>
    </cfRule>
    <cfRule type="expression" dxfId="1090" priority="1198">
      <formula>AND(($AE$52&lt;$Y$76),($AE$52&gt;$Y$75))</formula>
    </cfRule>
    <cfRule type="expression" dxfId="1089" priority="1199">
      <formula>AND(($AE$52&lt;$Y$77),($AE$52&gt;$Y$76))</formula>
    </cfRule>
    <cfRule type="expression" dxfId="1088" priority="1200">
      <formula>AND(($AE$52&lt;$Y$78),($AE$52&gt;$Y$77))</formula>
    </cfRule>
    <cfRule type="expression" dxfId="1087" priority="1201">
      <formula>AND(($AE$52&lt;$Y$79),($AE$52&gt;$Y$78))</formula>
    </cfRule>
    <cfRule type="expression" dxfId="1086" priority="1202">
      <formula>AND(($AE$52&lt;$Y$80),($AE$52&gt;$Y$79))</formula>
    </cfRule>
  </conditionalFormatting>
  <conditionalFormatting sqref="H9:J13">
    <cfRule type="expression" dxfId="1085" priority="17">
      <formula>AND($AB$53=2)</formula>
    </cfRule>
    <cfRule type="expression" dxfId="1084" priority="1131">
      <formula>AND(($AE$53&lt;$Y$46),($AE$53&gt;$Y$45))</formula>
    </cfRule>
    <cfRule type="expression" dxfId="1083" priority="1132">
      <formula>AND(($AE$53&lt;$Y$47),($AE$53&gt;$Y$46))</formula>
    </cfRule>
    <cfRule type="expression" dxfId="1082" priority="1133">
      <formula>AND(($AE$53&lt;$Y$48),($AE$53&gt;$Y$47))</formula>
    </cfRule>
    <cfRule type="expression" dxfId="1081" priority="1134">
      <formula>AND(($AE$53&lt;$Y$49),($AE$53&gt;$Y$48))</formula>
    </cfRule>
    <cfRule type="expression" dxfId="1080" priority="1135">
      <formula>AND(($AE$53&lt;$Y$50),($AE$53&gt;$Y$49))</formula>
    </cfRule>
    <cfRule type="expression" dxfId="1079" priority="1136">
      <formula>AND(($AE$53&lt;$Y$51),($AE$53&gt;$Y$50))</formula>
    </cfRule>
    <cfRule type="expression" dxfId="1078" priority="1137">
      <formula>AND(($AE$53&lt;$Y$52),($AE$53&gt;$Y$51))</formula>
    </cfRule>
    <cfRule type="expression" dxfId="1077" priority="1138">
      <formula>AND(($AE$53&lt;$Y$52),($AE$53&gt;$Y$51))</formula>
    </cfRule>
    <cfRule type="expression" dxfId="1076" priority="1139">
      <formula>AND(($AE$53&lt;$Y$53),($AE$53&gt;$Y$52))</formula>
    </cfRule>
    <cfRule type="expression" dxfId="1075" priority="1140">
      <formula>AND(($AE$53&lt;$Y$54),($AE$53&gt;$Y$53))</formula>
    </cfRule>
    <cfRule type="expression" dxfId="1074" priority="1141">
      <formula>AND(($AE$53&lt;$Y$55),($AE$53&gt;$Y$54))</formula>
    </cfRule>
    <cfRule type="expression" dxfId="1073" priority="1142">
      <formula>AND(($AE$53&lt;$Y$56),($AE$53&gt;$Y$55))</formula>
    </cfRule>
    <cfRule type="expression" dxfId="1072" priority="1143">
      <formula>AND(($AE$53&lt;$Y$57),($AE$53&gt;$Y$56))</formula>
    </cfRule>
    <cfRule type="expression" dxfId="1071" priority="1144">
      <formula>AND(($AE$53&lt;$Y$58),($AE$53&gt;$Y$57))</formula>
    </cfRule>
    <cfRule type="expression" dxfId="1070" priority="1145">
      <formula>AND(($AE$53&lt;$Y$59),($AE$53&gt;$Y$58))</formula>
    </cfRule>
    <cfRule type="expression" dxfId="1069" priority="1146">
      <formula>AND(($AE$53&lt;$Y$60),($AE$53&gt;$Y$59))</formula>
    </cfRule>
    <cfRule type="expression" dxfId="1068" priority="1147">
      <formula>AND(($AE$53&lt;$Y$61),($AE$53&gt;$Y$60))</formula>
    </cfRule>
    <cfRule type="expression" dxfId="1067" priority="1148">
      <formula>AND(($AE$53&lt;$Y$62),($AE$53&gt;$Y$61))</formula>
    </cfRule>
    <cfRule type="expression" dxfId="1066" priority="1149">
      <formula>AND(($AE$53&lt;$Y$63),($AE$53&gt;$Y$62))</formula>
    </cfRule>
    <cfRule type="expression" dxfId="1065" priority="1150">
      <formula>AND(($AE$53&lt;$Y$64),($AE$53&gt;$Y$63))</formula>
    </cfRule>
    <cfRule type="expression" dxfId="1064" priority="1151">
      <formula>AND(($AE$53&lt;$Y$65),($AE$53&gt;$Y$64))</formula>
    </cfRule>
    <cfRule type="expression" dxfId="1063" priority="1152">
      <formula>AND(($AE$53&lt;$Y$66),($AE$53&gt;$Y$65))</formula>
    </cfRule>
    <cfRule type="expression" dxfId="1062" priority="1153">
      <formula>AND(($AE$53&lt;$Y$67),($AE$53&gt;$Y$66))</formula>
    </cfRule>
    <cfRule type="expression" dxfId="1061" priority="1154">
      <formula>AND(($AE$53&lt;$Y$68),($AE$53&gt;$Y$67))</formula>
    </cfRule>
    <cfRule type="expression" dxfId="1060" priority="1155">
      <formula>AND(($AE$53&lt;$Y$69),($AE$53&gt;$Y$68))</formula>
    </cfRule>
    <cfRule type="expression" dxfId="1059" priority="1156">
      <formula>AND(($AE$53&lt;$Y$70),($AE$53&gt;$Y$69))</formula>
    </cfRule>
    <cfRule type="expression" dxfId="1058" priority="1157">
      <formula>AND(($AE$53&lt;$Y$71),($AE$53&gt;$Y$70))</formula>
    </cfRule>
    <cfRule type="expression" dxfId="1057" priority="1158">
      <formula>AND(($AE$53&lt;$Y$72),($AE$53&gt;$Y$71))</formula>
    </cfRule>
    <cfRule type="expression" dxfId="1056" priority="1159">
      <formula>AND(($AE$53&lt;$Y$73),($AE$53&gt;$Y$72))</formula>
    </cfRule>
    <cfRule type="expression" dxfId="1055" priority="1160">
      <formula>AND(($AE$53&lt;$Y$74),($AE$53&gt;$Y$73))</formula>
    </cfRule>
    <cfRule type="expression" dxfId="1054" priority="1161">
      <formula>AND(($AE$53&lt;$Y$75),($AE$53&gt;$Y$74))</formula>
    </cfRule>
    <cfRule type="expression" dxfId="1053" priority="1162">
      <formula>AND(($AE$53&lt;$Y$76),($AE$53&gt;$Y$75))</formula>
    </cfRule>
    <cfRule type="expression" dxfId="1052" priority="1163">
      <formula>AND(($AE$53&lt;$Y$77),($AE$53&gt;$Y$76))</formula>
    </cfRule>
    <cfRule type="expression" dxfId="1051" priority="1164">
      <formula>AND(($AE$53&lt;$Y$78),($AE$53&gt;$Y$77))</formula>
    </cfRule>
    <cfRule type="expression" dxfId="1050" priority="1165">
      <formula>AND(($AE$53&lt;$Y$79),($AE$53&gt;$Y$78))</formula>
    </cfRule>
    <cfRule type="expression" dxfId="1049" priority="1166">
      <formula>AND(($AE$53&lt;$Y$80),($AE$53&gt;$Y$79))</formula>
    </cfRule>
  </conditionalFormatting>
  <conditionalFormatting sqref="K9:M13">
    <cfRule type="expression" dxfId="1048" priority="16">
      <formula>AND($AB$54=2)</formula>
    </cfRule>
    <cfRule type="expression" dxfId="1047" priority="1095">
      <formula>AND(($AE$54&lt;$Y$46),($AE$54&gt;$Y$45))</formula>
    </cfRule>
    <cfRule type="expression" dxfId="1046" priority="1096">
      <formula>AND(($AE$54&lt;$Y$47),($AE$54&gt;$Y$46))</formula>
    </cfRule>
    <cfRule type="expression" dxfId="1045" priority="1097">
      <formula>AND(($AE$54&lt;$Y$48),($AE$54&gt;$Y$47))</formula>
    </cfRule>
    <cfRule type="expression" dxfId="1044" priority="1098">
      <formula>AND(($AE$54&lt;$Y$49),($AE$54&gt;$Y$48))</formula>
    </cfRule>
    <cfRule type="expression" dxfId="1043" priority="1099">
      <formula>AND(($AE$54&lt;$Y$50),($AE$54&gt;$Y$49))</formula>
    </cfRule>
    <cfRule type="expression" dxfId="1042" priority="1100">
      <formula>AND(($AE$54&lt;$Y$51),($AE$54&gt;$Y$50))</formula>
    </cfRule>
    <cfRule type="expression" dxfId="1041" priority="1101">
      <formula>AND(($AE$54&lt;$Y$52),($AE$54&gt;$Y$51))</formula>
    </cfRule>
    <cfRule type="expression" dxfId="1040" priority="1102">
      <formula>AND(($AE$54&lt;$Y$52),($AE$54&gt;$Y$51))</formula>
    </cfRule>
    <cfRule type="expression" dxfId="1039" priority="1103">
      <formula>AND(($AE$54&lt;$Y$53),($AE$54&gt;$Y$52))</formula>
    </cfRule>
    <cfRule type="expression" dxfId="1038" priority="1104">
      <formula>AND(($AE$54&lt;$Y$54),($AE$54&gt;$Y$53))</formula>
    </cfRule>
    <cfRule type="expression" dxfId="1037" priority="1105">
      <formula>AND(($AE$54&lt;$Y$55),($AE$54&gt;$Y$54))</formula>
    </cfRule>
    <cfRule type="expression" dxfId="1036" priority="1106">
      <formula>AND(($AE$54&lt;$Y$56),($AE$54&gt;$Y$55))</formula>
    </cfRule>
    <cfRule type="expression" dxfId="1035" priority="1107">
      <formula>AND(($AE$54&lt;$Y$57),($AE$54&gt;$Y$56))</formula>
    </cfRule>
    <cfRule type="expression" dxfId="1034" priority="1108">
      <formula>AND(($AE$54&lt;$Y$58),($AE$54&gt;$Y$57))</formula>
    </cfRule>
    <cfRule type="expression" dxfId="1033" priority="1109">
      <formula>AND(($AE$54&lt;$Y$59),($AE$54&gt;$Y$58))</formula>
    </cfRule>
    <cfRule type="expression" dxfId="1032" priority="1110">
      <formula>AND(($AE$54&lt;$Y$60),($AE$54&gt;$Y$59))</formula>
    </cfRule>
    <cfRule type="expression" dxfId="1031" priority="1111">
      <formula>AND(($AE$54&lt;$Y$61),($AE$54&gt;$Y$60))</formula>
    </cfRule>
    <cfRule type="expression" dxfId="1030" priority="1112">
      <formula>AND(($AE$54&lt;$Y$62),($AE$54&gt;$Y$61))</formula>
    </cfRule>
    <cfRule type="expression" dxfId="1029" priority="1113">
      <formula>AND(($AE$54&lt;$Y$63),($AE$54&gt;$Y$62))</formula>
    </cfRule>
    <cfRule type="expression" dxfId="1028" priority="1114">
      <formula>AND(($AE$54&lt;$Y$64),($AE$54&gt;$Y$63))</formula>
    </cfRule>
    <cfRule type="expression" dxfId="1027" priority="1115">
      <formula>AND(($AE$54&lt;$Y$65),($AE$54&gt;$Y$64))</formula>
    </cfRule>
    <cfRule type="expression" dxfId="1026" priority="1116">
      <formula>AND(($AE$54&lt;$Y$66),($AE$54&gt;$Y$65))</formula>
    </cfRule>
    <cfRule type="expression" dxfId="1025" priority="1117">
      <formula>AND(($AE$54&lt;$Y$67),($AE$54&gt;$Y$66))</formula>
    </cfRule>
    <cfRule type="expression" dxfId="1024" priority="1118">
      <formula>AND(($AE$54&lt;$Y$68),($AE$54&gt;$Y$67))</formula>
    </cfRule>
    <cfRule type="expression" dxfId="1023" priority="1119">
      <formula>AND(($AE$54&lt;$Y$69),($AE$54&gt;$Y$68))</formula>
    </cfRule>
    <cfRule type="expression" dxfId="1022" priority="1120">
      <formula>AND(($AE$54&lt;$Y$70),($AE$54&gt;$Y$69))</formula>
    </cfRule>
    <cfRule type="expression" dxfId="1021" priority="1121">
      <formula>AND(($AE$54&lt;$Y$71),($AE$54&gt;$Y$70))</formula>
    </cfRule>
    <cfRule type="expression" dxfId="1020" priority="1122">
      <formula>AND(($AE$54&lt;$Y$72),($AE$54&gt;$Y$71))</formula>
    </cfRule>
    <cfRule type="expression" dxfId="1019" priority="1123">
      <formula>AND(($AE$54&lt;$Y$73),($AE$54&gt;$Y$72))</formula>
    </cfRule>
    <cfRule type="expression" dxfId="1018" priority="1124">
      <formula>AND(($AE$54&lt;$Y$74),($AE$54&gt;$Y$73))</formula>
    </cfRule>
    <cfRule type="expression" dxfId="1017" priority="1125">
      <formula>AND(($AE$54&lt;$Y$75),($AE$54&gt;$Y$74))</formula>
    </cfRule>
    <cfRule type="expression" dxfId="1016" priority="1126">
      <formula>AND(($AE$54&lt;$Y$76),($AE$54&gt;$Y$75))</formula>
    </cfRule>
    <cfRule type="expression" dxfId="1015" priority="1127">
      <formula>AND(($AE$54&lt;$Y$77),($AE$54&gt;$Y$76))</formula>
    </cfRule>
    <cfRule type="expression" dxfId="1014" priority="1128">
      <formula>AND(($AE$54&lt;$Y$78),($AE$54&gt;$Y$77))</formula>
    </cfRule>
    <cfRule type="expression" dxfId="1013" priority="1129">
      <formula>AND(($AE$54&lt;$Y$79),($AE$54&gt;$Y$78))</formula>
    </cfRule>
    <cfRule type="expression" dxfId="1012" priority="1130">
      <formula>AND(($AE$54&lt;$Y$80),($AE$54&gt;$Y$79))</formula>
    </cfRule>
  </conditionalFormatting>
  <conditionalFormatting sqref="Q9:S13">
    <cfRule type="expression" dxfId="1011" priority="14">
      <formula>AND($AB$56=2)</formula>
    </cfRule>
    <cfRule type="expression" dxfId="1010" priority="1023">
      <formula>AND(($AE$56&lt;$Y$46),($AE$56&gt;$Y$45))</formula>
    </cfRule>
    <cfRule type="expression" dxfId="1009" priority="1024">
      <formula>AND(($AE$56&lt;$Y$47),($AE$56&gt;$Y$46))</formula>
    </cfRule>
    <cfRule type="expression" dxfId="1008" priority="1025">
      <formula>AND(($AE$56&lt;$Y$48),($AE$56&gt;$Y$47))</formula>
    </cfRule>
    <cfRule type="expression" dxfId="1007" priority="1026">
      <formula>AND(($AE$56&lt;$Y$49),($AE$56&gt;$Y$48))</formula>
    </cfRule>
    <cfRule type="expression" dxfId="1006" priority="1027">
      <formula>AND(($AE$56&lt;$Y$50),($AE$56&gt;$Y$49))</formula>
    </cfRule>
    <cfRule type="expression" dxfId="1005" priority="1028">
      <formula>AND(($AE$56&lt;$Y$51),($AE$56&gt;$Y$50))</formula>
    </cfRule>
    <cfRule type="expression" dxfId="1004" priority="1029">
      <formula>AND(($AE$56&lt;$Y$52),($AE$56&gt;$Y$51))</formula>
    </cfRule>
    <cfRule type="expression" dxfId="1003" priority="1030">
      <formula>AND(($AE$56&lt;$Y$52),($AE$56&gt;$Y$51))</formula>
    </cfRule>
    <cfRule type="expression" dxfId="1002" priority="1031">
      <formula>AND(($AE$56&lt;$Y$53),($AE$56&gt;$Y$52))</formula>
    </cfRule>
    <cfRule type="expression" dxfId="1001" priority="1032">
      <formula>AND(($AE$56&lt;$Y$54),($AE$56&gt;$Y$53))</formula>
    </cfRule>
    <cfRule type="expression" dxfId="1000" priority="1033">
      <formula>AND(($AE$56&lt;$Y$55),($AE$56&gt;$Y$54))</formula>
    </cfRule>
    <cfRule type="expression" dxfId="999" priority="1034">
      <formula>AND(($AE$56&lt;$Y$56),($AE$56&gt;$Y$55))</formula>
    </cfRule>
    <cfRule type="expression" dxfId="998" priority="1035">
      <formula>AND(($AE$56&lt;$Y$57),($AE$56&gt;$Y$56))</formula>
    </cfRule>
    <cfRule type="expression" dxfId="997" priority="1036">
      <formula>AND(($AE$56&lt;$Y$58),($AE$56&gt;$Y$57))</formula>
    </cfRule>
    <cfRule type="expression" dxfId="996" priority="1037">
      <formula>AND(($AE$56&lt;$Y$59),($AE$56&gt;$Y$58))</formula>
    </cfRule>
    <cfRule type="expression" dxfId="995" priority="1038">
      <formula>AND(($AE$56&lt;$Y$60),($AE$56&gt;$Y$59))</formula>
    </cfRule>
    <cfRule type="expression" dxfId="994" priority="1039">
      <formula>AND(($AE$56&lt;$Y$61),($AE$56&gt;$Y$60))</formula>
    </cfRule>
    <cfRule type="expression" dxfId="993" priority="1040">
      <formula>AND(($AE$56&lt;$Y$62),($AE$56&gt;$Y$61))</formula>
    </cfRule>
    <cfRule type="expression" dxfId="992" priority="1041">
      <formula>AND(($AE$56&lt;$Y$63),($AE$56&gt;$Y$62))</formula>
    </cfRule>
    <cfRule type="expression" dxfId="991" priority="1042">
      <formula>AND(($AE$56&lt;$Y$64),($AE$56&gt;$Y$63))</formula>
    </cfRule>
    <cfRule type="expression" dxfId="990" priority="1043">
      <formula>AND(($AE$56&lt;$Y$65),($AE$56&gt;$Y$64))</formula>
    </cfRule>
    <cfRule type="expression" dxfId="989" priority="1044">
      <formula>AND(($AE$56&lt;$Y$66),($AE$56&gt;$Y$65))</formula>
    </cfRule>
    <cfRule type="expression" dxfId="988" priority="1045">
      <formula>AND(($AE$56&lt;$Y$67),($AE$56&gt;$Y$66))</formula>
    </cfRule>
    <cfRule type="expression" dxfId="987" priority="1046">
      <formula>AND(($AE$56&lt;$Y$68),($AE$56&gt;$Y$67))</formula>
    </cfRule>
    <cfRule type="expression" dxfId="986" priority="1047">
      <formula>AND(($AE$56&lt;$Y$69),($AE$56&gt;$Y$68))</formula>
    </cfRule>
    <cfRule type="expression" dxfId="985" priority="1048">
      <formula>AND(($AE$56&lt;$Y$70),($AE$56&gt;$Y$69))</formula>
    </cfRule>
    <cfRule type="expression" dxfId="984" priority="1049">
      <formula>AND(($AE$56&lt;$Y$71),($AE$56&gt;$Y$70))</formula>
    </cfRule>
    <cfRule type="expression" dxfId="983" priority="1050">
      <formula>AND(($AE$56&lt;$Y$72),($AE$56&gt;$Y$71))</formula>
    </cfRule>
    <cfRule type="expression" dxfId="982" priority="1051">
      <formula>AND(($AE$56&lt;$Y$73),($AE$56&gt;$Y$72))</formula>
    </cfRule>
    <cfRule type="expression" dxfId="981" priority="1052">
      <formula>AND(($AE$56&lt;$Y$74),($AE$56&gt;$Y$73))</formula>
    </cfRule>
    <cfRule type="expression" dxfId="980" priority="1053">
      <formula>AND(($AE$56&lt;$Y$75),($AE$56&gt;$Y$74))</formula>
    </cfRule>
    <cfRule type="expression" dxfId="979" priority="1054">
      <formula>AND(($AE$56&lt;$Y$76),($AE$56&gt;$Y$75))</formula>
    </cfRule>
    <cfRule type="expression" dxfId="978" priority="1055">
      <formula>AND(($AE$56&lt;$Y$77),($AE$56&gt;$Y$76))</formula>
    </cfRule>
    <cfRule type="expression" dxfId="977" priority="1056">
      <formula>AND(($AE$56&lt;$Y$78),($AE$56&gt;$Y$77))</formula>
    </cfRule>
    <cfRule type="expression" dxfId="976" priority="1057">
      <formula>AND(($AE$56&lt;$Y$79),($AE$56&gt;$Y$78))</formula>
    </cfRule>
    <cfRule type="expression" dxfId="975" priority="1058">
      <formula>AND(($AE$56&lt;$Y$80),($AE$56&gt;$Y$79))</formula>
    </cfRule>
  </conditionalFormatting>
  <conditionalFormatting sqref="B14:D18">
    <cfRule type="expression" dxfId="974" priority="26">
      <formula>AND($AB$57=2)</formula>
    </cfRule>
    <cfRule type="expression" dxfId="973" priority="987">
      <formula>AND(($AE$57&lt;$Y$46),($AE$57&gt;$Y$45))</formula>
    </cfRule>
    <cfRule type="expression" dxfId="972" priority="988">
      <formula>AND(($AE$57&lt;$Y$47),($AE$57&gt;$Y$46))</formula>
    </cfRule>
    <cfRule type="expression" dxfId="971" priority="989">
      <formula>AND(($AE$57&lt;$Y$48),($AE$57&gt;$Y$47))</formula>
    </cfRule>
    <cfRule type="expression" dxfId="970" priority="990">
      <formula>AND(($AE$57&lt;$Y$49),($AE$57&gt;$Y$48))</formula>
    </cfRule>
    <cfRule type="expression" dxfId="969" priority="991">
      <formula>AND(($AE$57&lt;$Y$50),($AE$57&gt;$Y$49))</formula>
    </cfRule>
    <cfRule type="expression" dxfId="968" priority="992">
      <formula>AND(($AE$57&lt;$Y$51),($AE$57&gt;$Y$50))</formula>
    </cfRule>
    <cfRule type="expression" dxfId="967" priority="993">
      <formula>AND(($AE$57&lt;$Y$52),($AE$57&gt;$Y$51))</formula>
    </cfRule>
    <cfRule type="expression" dxfId="966" priority="994">
      <formula>AND(($AE$57&lt;$Y$52),($AE$57&gt;$Y$51))</formula>
    </cfRule>
    <cfRule type="expression" dxfId="965" priority="995">
      <formula>AND(($AE$57&lt;$Y$53),($AE$57&gt;$Y$52))</formula>
    </cfRule>
    <cfRule type="expression" dxfId="964" priority="996">
      <formula>AND(($AE$57&lt;$Y$54),($AE$57&gt;$Y$53))</formula>
    </cfRule>
    <cfRule type="expression" dxfId="963" priority="997">
      <formula>AND(($AE$57&lt;$Y$55),($AE$57&gt;$Y$54))</formula>
    </cfRule>
    <cfRule type="expression" dxfId="962" priority="998">
      <formula>AND(($AE$57&lt;$Y$56),($AE$57&gt;$Y$55))</formula>
    </cfRule>
    <cfRule type="expression" dxfId="961" priority="999">
      <formula>AND(($AE$57&lt;$Y$57),($AE$57&gt;$Y$56))</formula>
    </cfRule>
    <cfRule type="expression" dxfId="960" priority="1000">
      <formula>AND(($AE$57&lt;$Y$58),($AE$57&gt;$Y$57))</formula>
    </cfRule>
    <cfRule type="expression" dxfId="959" priority="1001">
      <formula>AND(($AE$57&lt;$Y$59),($AE$57&gt;$Y$58))</formula>
    </cfRule>
    <cfRule type="expression" dxfId="958" priority="1002">
      <formula>AND(($AE$57&lt;$Y$60),($AE$57&gt;$Y$59))</formula>
    </cfRule>
    <cfRule type="expression" dxfId="957" priority="1003">
      <formula>AND(($AE$57&lt;$Y$61),($AE$57&gt;$Y$60))</formula>
    </cfRule>
    <cfRule type="expression" dxfId="956" priority="1004">
      <formula>AND(($AE$57&lt;$Y$62),($AE$57&gt;$Y$61))</formula>
    </cfRule>
    <cfRule type="expression" dxfId="955" priority="1005">
      <formula>AND(($AE$57&lt;$Y$63),($AE$57&gt;$Y$62))</formula>
    </cfRule>
    <cfRule type="expression" dxfId="954" priority="1006">
      <formula>AND(($AE$57&lt;$Y$64),($AE$57&gt;$Y$63))</formula>
    </cfRule>
    <cfRule type="expression" dxfId="953" priority="1007">
      <formula>AND(($AE$57&lt;$Y$65),($AE$57&gt;$Y$64))</formula>
    </cfRule>
    <cfRule type="expression" dxfId="952" priority="1008">
      <formula>AND(($AE$57&lt;$Y$66),($AE$57&gt;$Y$65))</formula>
    </cfRule>
    <cfRule type="expression" dxfId="951" priority="1009">
      <formula>AND(($AE$57&lt;$Y$67),($AE$57&gt;$Y$66))</formula>
    </cfRule>
    <cfRule type="expression" dxfId="950" priority="1010">
      <formula>AND(($AE$57&lt;$Y$68),($AE$57&gt;$Y$67))</formula>
    </cfRule>
    <cfRule type="expression" dxfId="949" priority="1011">
      <formula>AND(($AE$57&lt;$Y$69),($AE$57&gt;$Y$68))</formula>
    </cfRule>
    <cfRule type="expression" dxfId="948" priority="1012">
      <formula>AND(($AE$57&lt;$Y$70),($AE$57&gt;$Y$69))</formula>
    </cfRule>
    <cfRule type="expression" dxfId="947" priority="1013">
      <formula>AND(($AE$57&lt;$Y$71),($AE$57&gt;$Y$70))</formula>
    </cfRule>
    <cfRule type="expression" dxfId="946" priority="1014">
      <formula>AND(($AE$57&lt;$Y$72),($AE$57&gt;$Y$71))</formula>
    </cfRule>
    <cfRule type="expression" dxfId="945" priority="1015">
      <formula>AND(($AE$57&lt;$Y$73),($AE$57&gt;$Y$72))</formula>
    </cfRule>
    <cfRule type="expression" dxfId="944" priority="1016">
      <formula>AND(($AE$57&lt;$Y$74),($AE$57&gt;$Y$73))</formula>
    </cfRule>
    <cfRule type="expression" dxfId="943" priority="1017">
      <formula>AND(($AE$57&lt;$Y$75),($AE$57&gt;$Y$74))</formula>
    </cfRule>
    <cfRule type="expression" dxfId="942" priority="1018">
      <formula>AND(($AE$57&lt;$Y$76),($AE$57&gt;$Y$75))</formula>
    </cfRule>
    <cfRule type="expression" dxfId="941" priority="1019">
      <formula>AND(($AE$57&lt;$Y$77),($AE$57&gt;$Y$76))</formula>
    </cfRule>
    <cfRule type="expression" dxfId="940" priority="1020">
      <formula>AND(($AE$57&lt;$Y$78),($AE$57&gt;$Y$77))</formula>
    </cfRule>
    <cfRule type="expression" dxfId="939" priority="1021">
      <formula>AND(($AE$57&lt;$Y$79),($AE$57&gt;$Y$78))</formula>
    </cfRule>
    <cfRule type="expression" dxfId="938" priority="1022">
      <formula>AND(($AE$57&lt;$Y$80),($AE$57&gt;$Y$79))</formula>
    </cfRule>
  </conditionalFormatting>
  <conditionalFormatting sqref="E14:G18">
    <cfRule type="expression" dxfId="937" priority="27">
      <formula>AND($AB$58=2)</formula>
    </cfRule>
    <cfRule type="expression" dxfId="936" priority="951">
      <formula>AND(($AE$58&lt;$Y$46),($AE$58&gt;$Y$45))</formula>
    </cfRule>
    <cfRule type="expression" dxfId="935" priority="952">
      <formula>AND(($AE$58&lt;$Y$47),($AE$58&gt;$Y$46))</formula>
    </cfRule>
    <cfRule type="expression" dxfId="934" priority="953">
      <formula>AND(($AE$58&lt;$Y$48),($AE$58&gt;$Y$47))</formula>
    </cfRule>
    <cfRule type="expression" dxfId="933" priority="954">
      <formula>AND(($AE$58&lt;$Y$49),($AE$58&gt;$Y$48))</formula>
    </cfRule>
    <cfRule type="expression" dxfId="932" priority="955">
      <formula>AND(($AE$58&lt;$Y$50),($AE$58&gt;$Y$49))</formula>
    </cfRule>
    <cfRule type="expression" dxfId="931" priority="956">
      <formula>AND(($AE$58&lt;$Y$51),($AE$58&gt;$Y$50))</formula>
    </cfRule>
    <cfRule type="expression" dxfId="930" priority="957">
      <formula>AND(($AE$58&lt;$Y$52),($AE$58&gt;$Y$51))</formula>
    </cfRule>
    <cfRule type="expression" dxfId="929" priority="958">
      <formula>AND(($AE$58&lt;$Y$52),($AE$58&gt;$Y$51))</formula>
    </cfRule>
    <cfRule type="expression" dxfId="928" priority="959">
      <formula>AND(($AE$58&lt;$Y$53),($AE$58&gt;$Y$52))</formula>
    </cfRule>
    <cfRule type="expression" dxfId="927" priority="960">
      <formula>AND(($AE$58&lt;$Y$54),($AE$58&gt;$Y$53))</formula>
    </cfRule>
    <cfRule type="expression" dxfId="926" priority="961">
      <formula>AND(($AE$58&lt;$Y$55),($AE$58&gt;$Y$54))</formula>
    </cfRule>
    <cfRule type="expression" dxfId="925" priority="962">
      <formula>AND(($AE$58&lt;$Y$56),($AE$58&gt;$Y$55))</formula>
    </cfRule>
    <cfRule type="expression" dxfId="924" priority="963">
      <formula>AND(($AE$58&lt;$Y$57),($AE$58&gt;$Y$56))</formula>
    </cfRule>
    <cfRule type="expression" dxfId="923" priority="964">
      <formula>AND(($AE$58&lt;$Y$58),($AE$58&gt;$Y$57))</formula>
    </cfRule>
    <cfRule type="expression" dxfId="922" priority="965">
      <formula>AND(($AE$58&lt;$Y$59),($AE$58&gt;$Y$58))</formula>
    </cfRule>
    <cfRule type="expression" dxfId="921" priority="966">
      <formula>AND(($AE$58&lt;$Y$60),($AE$58&gt;$Y$59))</formula>
    </cfRule>
    <cfRule type="expression" dxfId="920" priority="967">
      <formula>AND(($AE$58&lt;$Y$61),($AE$58&gt;$Y$60))</formula>
    </cfRule>
    <cfRule type="expression" dxfId="919" priority="968">
      <formula>AND(($AE$58&lt;$Y$62),($AE$58&gt;$Y$61))</formula>
    </cfRule>
    <cfRule type="expression" dxfId="918" priority="969">
      <formula>AND(($AE$58&lt;$Y$63),($AE$58&gt;$Y$62))</formula>
    </cfRule>
    <cfRule type="expression" dxfId="917" priority="970">
      <formula>AND(($AE$58&lt;$Y$64),($AE$58&gt;$Y$63))</formula>
    </cfRule>
    <cfRule type="expression" dxfId="916" priority="971">
      <formula>AND(($AE$58&lt;$Y$65),($AE$58&gt;$Y$64))</formula>
    </cfRule>
    <cfRule type="expression" dxfId="915" priority="972">
      <formula>AND(($AE$58&lt;$Y$66),($AE$58&gt;$Y$65))</formula>
    </cfRule>
    <cfRule type="expression" dxfId="914" priority="973">
      <formula>AND(($AE$58&lt;$Y$67),($AE$58&gt;$Y$66))</formula>
    </cfRule>
    <cfRule type="expression" dxfId="913" priority="974">
      <formula>AND(($AE$58&lt;$Y$68),($AE$58&gt;$Y$67))</formula>
    </cfRule>
    <cfRule type="expression" dxfId="912" priority="975">
      <formula>AND(($AE$58&lt;$Y$69),($AE$58&gt;$Y$68))</formula>
    </cfRule>
    <cfRule type="expression" dxfId="911" priority="976">
      <formula>AND(($AE$58&lt;$Y$70),($AE$58&gt;$Y$69))</formula>
    </cfRule>
    <cfRule type="expression" dxfId="910" priority="977">
      <formula>AND(($AE$58&lt;$Y$71),($AE$58&gt;$Y$70))</formula>
    </cfRule>
    <cfRule type="expression" dxfId="909" priority="978">
      <formula>AND(($AE$58&lt;$Y$72),($AE$58&gt;$Y$71))</formula>
    </cfRule>
    <cfRule type="expression" dxfId="908" priority="979">
      <formula>AND(($AE$58&lt;$Y$73),($AE$58&gt;$Y$72))</formula>
    </cfRule>
    <cfRule type="expression" dxfId="907" priority="980">
      <formula>AND(($AE$58&lt;$Y$74),($AE$58&gt;$Y$73))</formula>
    </cfRule>
    <cfRule type="expression" dxfId="906" priority="981">
      <formula>AND(($AE$58&lt;$Y$75),($AE$58&gt;$Y$74))</formula>
    </cfRule>
    <cfRule type="expression" dxfId="905" priority="982">
      <formula>AND(($AE$58&lt;$Y$76),($AE$58&gt;$Y$75))</formula>
    </cfRule>
    <cfRule type="expression" dxfId="904" priority="983">
      <formula>AND(($AE$58&lt;$Y$77),($AE$58&gt;$Y$76))</formula>
    </cfRule>
    <cfRule type="expression" dxfId="903" priority="984">
      <formula>AND(($AE$58&lt;$Y$78),($AE$58&gt;$Y$77))</formula>
    </cfRule>
    <cfRule type="expression" dxfId="902" priority="985">
      <formula>AND(($AE$58&lt;$Y$79),($AE$58&gt;$Y$78))</formula>
    </cfRule>
    <cfRule type="expression" dxfId="901" priority="986">
      <formula>AND(($AE$58&lt;$Y$80),($AE$58&gt;$Y$79))</formula>
    </cfRule>
  </conditionalFormatting>
  <conditionalFormatting sqref="H14:J18">
    <cfRule type="expression" dxfId="900" priority="28">
      <formula>AND($AB$59=2)</formula>
    </cfRule>
    <cfRule type="expression" dxfId="899" priority="915">
      <formula>AND(($AE$59&lt;$Y$46),($AE$59&gt;$Y$45))</formula>
    </cfRule>
    <cfRule type="expression" dxfId="898" priority="916">
      <formula>AND(($AE$59&lt;$Y$47),($AE$59&gt;$Y$46))</formula>
    </cfRule>
    <cfRule type="expression" dxfId="897" priority="917">
      <formula>AND(($AE$59&lt;$Y$48),($AE$59&gt;$Y$47))</formula>
    </cfRule>
    <cfRule type="expression" dxfId="896" priority="918">
      <formula>AND(($AE$59&lt;$Y$49),($AE$59&gt;$Y$48))</formula>
    </cfRule>
    <cfRule type="expression" dxfId="895" priority="919">
      <formula>AND(($AE$59&lt;$Y$50),($AE$59&gt;$Y$49))</formula>
    </cfRule>
    <cfRule type="expression" dxfId="894" priority="920">
      <formula>AND(($AE$59&lt;$Y$51),($AE$59&gt;$Y$50))</formula>
    </cfRule>
    <cfRule type="expression" dxfId="893" priority="921">
      <formula>AND(($AE$59&lt;$Y$52),($AE$59&gt;$Y$51))</formula>
    </cfRule>
    <cfRule type="expression" dxfId="892" priority="922">
      <formula>AND(($AE$59&lt;$Y$52),($AE$59&gt;$Y$51))</formula>
    </cfRule>
    <cfRule type="expression" dxfId="891" priority="923">
      <formula>AND(($AE$59&lt;$Y$53),($AE$59&gt;$Y$52))</formula>
    </cfRule>
    <cfRule type="expression" dxfId="890" priority="924">
      <formula>AND(($AE$59&lt;$Y$54),($AE$59&gt;$Y$53))</formula>
    </cfRule>
    <cfRule type="expression" dxfId="889" priority="925">
      <formula>AND(($AE$59&lt;$Y$55),($AE$59&gt;$Y$54))</formula>
    </cfRule>
    <cfRule type="expression" dxfId="888" priority="926">
      <formula>AND(($AE$59&lt;$Y$56),($AE$59&gt;$Y$55))</formula>
    </cfRule>
    <cfRule type="expression" dxfId="887" priority="927">
      <formula>AND(($AE$59&lt;$Y$57),($AE$59&gt;$Y$56))</formula>
    </cfRule>
    <cfRule type="expression" dxfId="886" priority="928">
      <formula>AND(($AE$59&lt;$Y$58),($AE$59&gt;$Y$57))</formula>
    </cfRule>
    <cfRule type="expression" dxfId="885" priority="929">
      <formula>AND(($AE$59&lt;$Y$59),($AE$59&gt;$Y$58))</formula>
    </cfRule>
    <cfRule type="expression" dxfId="884" priority="930">
      <formula>AND(($AE$59&lt;$Y$60),($AE$59&gt;$Y$59))</formula>
    </cfRule>
    <cfRule type="expression" dxfId="883" priority="931">
      <formula>AND(($AE$59&lt;$Y$61),($AE$59&gt;$Y$60))</formula>
    </cfRule>
    <cfRule type="expression" dxfId="882" priority="932">
      <formula>AND(($AE$59&lt;$Y$62),($AE$59&gt;$Y$61))</formula>
    </cfRule>
    <cfRule type="expression" dxfId="881" priority="933">
      <formula>AND(($AE$59&lt;$Y$63),($AE$59&gt;$Y$62))</formula>
    </cfRule>
    <cfRule type="expression" dxfId="880" priority="934">
      <formula>AND(($AE$59&lt;$Y$64),($AE$59&gt;$Y$63))</formula>
    </cfRule>
    <cfRule type="expression" dxfId="879" priority="935">
      <formula>AND(($AE$59&lt;$Y$65),($AE$59&gt;$Y$64))</formula>
    </cfRule>
    <cfRule type="expression" dxfId="878" priority="936">
      <formula>AND(($AE$59&lt;$Y$66),($AE$59&gt;$Y$65))</formula>
    </cfRule>
    <cfRule type="expression" dxfId="877" priority="937">
      <formula>AND(($AE$59&lt;$Y$67),($AE$59&gt;$Y$66))</formula>
    </cfRule>
    <cfRule type="expression" dxfId="876" priority="938">
      <formula>AND(($AE$59&lt;$Y$68),($AE$59&gt;$Y$67))</formula>
    </cfRule>
    <cfRule type="expression" dxfId="875" priority="939">
      <formula>AND(($AE$59&lt;$Y$69),($AE$59&gt;$Y$68))</formula>
    </cfRule>
    <cfRule type="expression" dxfId="874" priority="940">
      <formula>AND(($AE$59&lt;$Y$70),($AE$59&gt;$Y$69))</formula>
    </cfRule>
    <cfRule type="expression" dxfId="873" priority="941">
      <formula>AND(($AE$59&lt;$Y$71),($AE$59&gt;$Y$70))</formula>
    </cfRule>
    <cfRule type="expression" dxfId="872" priority="942">
      <formula>AND(($AE$59&lt;$Y$72),($AE$59&gt;$Y$71))</formula>
    </cfRule>
    <cfRule type="expression" dxfId="871" priority="943">
      <formula>AND(($AE$59&lt;$Y$73),($AE$59&gt;$Y$72))</formula>
    </cfRule>
    <cfRule type="expression" dxfId="870" priority="944">
      <formula>AND(($AE$59&lt;$Y$74),($AE$59&gt;$Y$73))</formula>
    </cfRule>
    <cfRule type="expression" dxfId="869" priority="945">
      <formula>AND(($AE$59&lt;$Y$75),($AE$59&gt;$Y$74))</formula>
    </cfRule>
    <cfRule type="expression" dxfId="868" priority="946">
      <formula>AND(($AE$59&lt;$Y$76),($AE$59&gt;$Y$75))</formula>
    </cfRule>
    <cfRule type="expression" dxfId="867" priority="947">
      <formula>AND(($AE$59&lt;$Y$77),($AE$59&gt;$Y$76))</formula>
    </cfRule>
    <cfRule type="expression" dxfId="866" priority="948">
      <formula>AND(($AE$59&lt;$Y$78),($AE$59&gt;$Y$77))</formula>
    </cfRule>
    <cfRule type="expression" dxfId="865" priority="949">
      <formula>AND(($AE$59&lt;$Y$79),($AE$59&gt;$Y$78))</formula>
    </cfRule>
    <cfRule type="expression" dxfId="864" priority="950">
      <formula>AND(($AE$59&lt;$Y$80),($AE$59&gt;$Y$79))</formula>
    </cfRule>
  </conditionalFormatting>
  <conditionalFormatting sqref="K14:M18">
    <cfRule type="expression" dxfId="863" priority="29">
      <formula>AND($AB$60=2)</formula>
    </cfRule>
    <cfRule type="expression" dxfId="862" priority="879">
      <formula>AND(($AE$60&lt;$Y$46),($AE$60&gt;$Y$45))</formula>
    </cfRule>
    <cfRule type="expression" dxfId="861" priority="880">
      <formula>AND(($AE$60&lt;$Y$47),($AE$60&gt;$Y$46))</formula>
    </cfRule>
    <cfRule type="expression" dxfId="860" priority="881">
      <formula>AND(($AE$60&lt;$Y$48),($AE$60&gt;$Y$47))</formula>
    </cfRule>
    <cfRule type="expression" dxfId="859" priority="882">
      <formula>AND(($AE$60&lt;$Y$49),($AE$60&gt;$Y$48))</formula>
    </cfRule>
    <cfRule type="expression" dxfId="858" priority="883">
      <formula>AND(($AE$60&lt;$Y$50),($AE$60&gt;$Y$49))</formula>
    </cfRule>
    <cfRule type="expression" dxfId="857" priority="884">
      <formula>AND(($AE$60&lt;$Y$51),($AE$60&gt;$Y$50))</formula>
    </cfRule>
    <cfRule type="expression" dxfId="856" priority="885">
      <formula>AND(($AE$60&lt;$Y$52),($AE$60&gt;$Y$51))</formula>
    </cfRule>
    <cfRule type="expression" dxfId="855" priority="886">
      <formula>AND(($AE$60&lt;$Y$52),($AE$60&gt;$Y$51))</formula>
    </cfRule>
    <cfRule type="expression" dxfId="854" priority="887">
      <formula>AND(($AE$60&lt;$Y$53),($AE$60&gt;$Y$52))</formula>
    </cfRule>
    <cfRule type="expression" dxfId="853" priority="888">
      <formula>AND(($AE$60&lt;$Y$54),($AE$60&gt;$Y$53))</formula>
    </cfRule>
    <cfRule type="expression" dxfId="852" priority="889">
      <formula>AND(($AE$60&lt;$Y$55),($AE$60&gt;$Y$54))</formula>
    </cfRule>
    <cfRule type="expression" dxfId="851" priority="890">
      <formula>AND(($AE$60&lt;$Y$56),($AE$60&gt;$Y$55))</formula>
    </cfRule>
    <cfRule type="expression" dxfId="850" priority="891">
      <formula>AND(($AE$60&lt;$Y$57),($AE$60&gt;$Y$56))</formula>
    </cfRule>
    <cfRule type="expression" dxfId="849" priority="892">
      <formula>AND(($AE$60&lt;$Y$58),($AE$60&gt;$Y$57))</formula>
    </cfRule>
    <cfRule type="expression" dxfId="848" priority="893">
      <formula>AND(($AE$60&lt;$Y$59),($AE$60&gt;$Y$58))</formula>
    </cfRule>
    <cfRule type="expression" dxfId="847" priority="894">
      <formula>AND(($AE$60&lt;$Y$60),($AE$60&gt;$Y$59))</formula>
    </cfRule>
    <cfRule type="expression" dxfId="846" priority="895">
      <formula>AND(($AE$60&lt;$Y$61),($AE$60&gt;$Y$60))</formula>
    </cfRule>
    <cfRule type="expression" dxfId="845" priority="896">
      <formula>AND(($AE$60&lt;$Y$62),($AE$60&gt;$Y$61))</formula>
    </cfRule>
    <cfRule type="expression" dxfId="844" priority="897">
      <formula>AND(($AE$60&lt;$Y$63),($AE$60&gt;$Y$62))</formula>
    </cfRule>
    <cfRule type="expression" dxfId="843" priority="898">
      <formula>AND(($AE$60&lt;$Y$64),($AE$60&gt;$Y$63))</formula>
    </cfRule>
    <cfRule type="expression" dxfId="842" priority="899">
      <formula>AND(($AE$60&lt;$Y$65),($AE$60&gt;$Y$64))</formula>
    </cfRule>
    <cfRule type="expression" dxfId="841" priority="900">
      <formula>AND(($AE$60&lt;$Y$66),($AE$60&gt;$Y$65))</formula>
    </cfRule>
    <cfRule type="expression" dxfId="840" priority="901">
      <formula>AND(($AE$60&lt;$Y$67),($AE$60&gt;$Y$66))</formula>
    </cfRule>
    <cfRule type="expression" dxfId="839" priority="902">
      <formula>AND(($AE$60&lt;$Y$68),($AE$60&gt;$Y$67))</formula>
    </cfRule>
    <cfRule type="expression" dxfId="838" priority="903">
      <formula>AND(($AE$60&lt;$Y$69),($AE$60&gt;$Y$68))</formula>
    </cfRule>
    <cfRule type="expression" dxfId="837" priority="904">
      <formula>AND(($AE$60&lt;$Y$70),($AE$60&gt;$Y$69))</formula>
    </cfRule>
    <cfRule type="expression" dxfId="836" priority="905">
      <formula>AND(($AE$60&lt;$Y$71),($AE$60&gt;$Y$70))</formula>
    </cfRule>
    <cfRule type="expression" dxfId="835" priority="906">
      <formula>AND(($AE$60&lt;$Y$72),($AE$60&gt;$Y$71))</formula>
    </cfRule>
    <cfRule type="expression" dxfId="834" priority="907">
      <formula>AND(($AE$60&lt;$Y$73),($AE$60&gt;$Y$72))</formula>
    </cfRule>
    <cfRule type="expression" dxfId="833" priority="908">
      <formula>AND(($AE$60&lt;$Y$74),($AE$60&gt;$Y$73))</formula>
    </cfRule>
    <cfRule type="expression" dxfId="832" priority="909">
      <formula>AND(($AE$60&lt;$Y$75),($AE$60&gt;$Y$74))</formula>
    </cfRule>
    <cfRule type="expression" dxfId="831" priority="910">
      <formula>AND(($AE$60&lt;$Y$76),($AE$60&gt;$Y$75))</formula>
    </cfRule>
    <cfRule type="expression" dxfId="830" priority="911">
      <formula>AND(($AE$60&lt;$Y$77),($AE$60&gt;$Y$76))</formula>
    </cfRule>
    <cfRule type="expression" dxfId="829" priority="912">
      <formula>AND(($AE$60&lt;$Y$78),($AE$60&gt;$Y$77))</formula>
    </cfRule>
    <cfRule type="expression" dxfId="828" priority="913">
      <formula>AND(($AE$60&lt;$Y$79),($AE$60&gt;$Y$78))</formula>
    </cfRule>
    <cfRule type="expression" dxfId="827" priority="914">
      <formula>AND(($AE$60&lt;$Y$80),($AE$60&gt;$Y$79))</formula>
    </cfRule>
  </conditionalFormatting>
  <conditionalFormatting sqref="N14:P18">
    <cfRule type="expression" dxfId="826" priority="30">
      <formula>AND($AB$61=2)</formula>
    </cfRule>
    <cfRule type="expression" dxfId="825" priority="843">
      <formula>AND(($AE$61&lt;$Y$46),($AE$61&gt;$Y$45))</formula>
    </cfRule>
    <cfRule type="expression" dxfId="824" priority="844">
      <formula>AND(($AE$61&lt;$Y$47),($AE$61&gt;$Y$46))</formula>
    </cfRule>
    <cfRule type="expression" dxfId="823" priority="845">
      <formula>AND(($AE$61&lt;$Y$48),($AE$61&gt;$Y$47))</formula>
    </cfRule>
    <cfRule type="expression" dxfId="822" priority="846">
      <formula>AND(($AE$61&lt;$Y$49),($AE$61&gt;$Y$48))</formula>
    </cfRule>
    <cfRule type="expression" dxfId="821" priority="847">
      <formula>AND(($AE$61&lt;$Y$50),($AE$61&gt;$Y$49))</formula>
    </cfRule>
    <cfRule type="expression" dxfId="820" priority="848">
      <formula>AND(($AE$61&lt;$Y$51),($AE$61&gt;$Y$50))</formula>
    </cfRule>
    <cfRule type="expression" dxfId="819" priority="849">
      <formula>AND(($AE$61&lt;$Y$52),($AE$61&gt;$Y$51))</formula>
    </cfRule>
    <cfRule type="expression" dxfId="818" priority="850">
      <formula>AND(($AE$61&lt;$Y$52),($AE$61&gt;$Y$51))</formula>
    </cfRule>
    <cfRule type="expression" dxfId="817" priority="851">
      <formula>AND(($AE$61&lt;$Y$53),($AE$61&gt;$Y$52))</formula>
    </cfRule>
    <cfRule type="expression" dxfId="816" priority="852">
      <formula>AND(($AE$61&lt;$Y$54),($AE$61&gt;$Y$53))</formula>
    </cfRule>
    <cfRule type="expression" dxfId="815" priority="853">
      <formula>AND(($AE$61&lt;$Y$55),($AE$61&gt;$Y$54))</formula>
    </cfRule>
    <cfRule type="expression" dxfId="814" priority="854">
      <formula>AND(($AE$61&lt;$Y$56),($AE$61&gt;$Y$55))</formula>
    </cfRule>
    <cfRule type="expression" dxfId="813" priority="855">
      <formula>AND(($AE$61&lt;$Y$57),($AE$61&gt;$Y$56))</formula>
    </cfRule>
    <cfRule type="expression" dxfId="812" priority="856">
      <formula>AND(($AE$61&lt;$Y$58),($AE$61&gt;$Y$57))</formula>
    </cfRule>
    <cfRule type="expression" dxfId="811" priority="857">
      <formula>AND(($AE$61&lt;$Y$59),($AE$61&gt;$Y$58))</formula>
    </cfRule>
    <cfRule type="expression" dxfId="810" priority="858">
      <formula>AND(($AE$61&lt;$Y$60),($AE$61&gt;$Y$59))</formula>
    </cfRule>
    <cfRule type="expression" dxfId="809" priority="859">
      <formula>AND(($AE$61&lt;$Y$61),($AE$61&gt;$Y$60))</formula>
    </cfRule>
    <cfRule type="expression" dxfId="808" priority="860">
      <formula>AND(($AE$61&lt;$Y$62),($AE$61&gt;$Y$61))</formula>
    </cfRule>
    <cfRule type="expression" dxfId="807" priority="861">
      <formula>AND(($AE$61&lt;$Y$63),($AE$61&gt;$Y$62))</formula>
    </cfRule>
    <cfRule type="expression" dxfId="806" priority="862">
      <formula>AND(($AE$61&lt;$Y$64),($AE$61&gt;$Y$63))</formula>
    </cfRule>
    <cfRule type="expression" dxfId="805" priority="863">
      <formula>AND(($AE$61&lt;$Y$65),($AE$61&gt;$Y$64))</formula>
    </cfRule>
    <cfRule type="expression" dxfId="804" priority="864">
      <formula>AND(($AE$61&lt;$Y$66),($AE$61&gt;$Y$65))</formula>
    </cfRule>
    <cfRule type="expression" dxfId="803" priority="865">
      <formula>AND(($AE$61&lt;$Y$67),($AE$61&gt;$Y$66))</formula>
    </cfRule>
    <cfRule type="expression" dxfId="802" priority="866">
      <formula>AND(($AE$61&lt;$Y$68),($AE$61&gt;$Y$67))</formula>
    </cfRule>
    <cfRule type="expression" dxfId="801" priority="867">
      <formula>AND(($AE$61&lt;$Y$69),($AE$61&gt;$Y$68))</formula>
    </cfRule>
    <cfRule type="expression" dxfId="800" priority="868">
      <formula>AND(($AE$61&lt;$Y$70),($AE$61&gt;$Y$69))</formula>
    </cfRule>
    <cfRule type="expression" dxfId="799" priority="869">
      <formula>AND(($AE$61&lt;$Y$71),($AE$61&gt;$Y$70))</formula>
    </cfRule>
    <cfRule type="expression" dxfId="798" priority="870">
      <formula>AND(($AE$61&lt;$Y$72),($AE$61&gt;$Y$71))</formula>
    </cfRule>
    <cfRule type="expression" dxfId="797" priority="871">
      <formula>AND(($AE$61&lt;$Y$73),($AE$61&gt;$Y$72))</formula>
    </cfRule>
    <cfRule type="expression" dxfId="796" priority="872">
      <formula>AND(($AE$61&lt;$Y$74),($AE$61&gt;$Y$73))</formula>
    </cfRule>
    <cfRule type="expression" dxfId="795" priority="873">
      <formula>AND(($AE$61&lt;$Y$75),($AE$61&gt;$Y$74))</formula>
    </cfRule>
    <cfRule type="expression" dxfId="794" priority="874">
      <formula>AND(($AE$61&lt;$Y$76),($AE$61&gt;$Y$75))</formula>
    </cfRule>
    <cfRule type="expression" dxfId="793" priority="875">
      <formula>AND(($AE$61&lt;$Y$77),($AE$61&gt;$Y$76))</formula>
    </cfRule>
    <cfRule type="expression" dxfId="792" priority="876">
      <formula>AND(($AE$61&lt;$Y$78),($AE$61&gt;$Y$77))</formula>
    </cfRule>
    <cfRule type="expression" dxfId="791" priority="877">
      <formula>AND(($AE$61&lt;$Y$79),($AE$61&gt;$Y$78))</formula>
    </cfRule>
    <cfRule type="expression" dxfId="790" priority="878">
      <formula>AND(($AE$61&lt;=$Y$80),($AE$61&gt;$Y$79))</formula>
    </cfRule>
  </conditionalFormatting>
  <conditionalFormatting sqref="Q14:S18">
    <cfRule type="expression" dxfId="789" priority="31">
      <formula>AND($AB$62=2)</formula>
    </cfRule>
    <cfRule type="expression" dxfId="788" priority="807">
      <formula>AND(($AE$62&lt;$Y$46),($AE$62&gt;$Y$45))</formula>
    </cfRule>
    <cfRule type="expression" dxfId="787" priority="808">
      <formula>AND(($AE$62&lt;$Y$47),($AE$62&gt;$Y$46))</formula>
    </cfRule>
    <cfRule type="expression" dxfId="786" priority="809">
      <formula>AND(($AE$62&lt;$Y$48),($AE$62&gt;$Y$47))</formula>
    </cfRule>
    <cfRule type="expression" dxfId="785" priority="810">
      <formula>AND(($AE$62&lt;$Y$49),($AE$62&gt;$Y$48))</formula>
    </cfRule>
    <cfRule type="expression" dxfId="784" priority="811">
      <formula>AND(($AE$62&lt;$Y$50),($AE$62&gt;$Y$49))</formula>
    </cfRule>
    <cfRule type="expression" dxfId="783" priority="812">
      <formula>AND(($AE$62&lt;$Y$51),($AE$62&gt;$Y$50))</formula>
    </cfRule>
    <cfRule type="expression" dxfId="782" priority="813">
      <formula>AND(($AE$62&lt;$Y$52),($AE$62&gt;$Y$51))</formula>
    </cfRule>
    <cfRule type="expression" dxfId="781" priority="814">
      <formula>AND(($AE$62&lt;$Y$52),($AE$62&gt;$Y$51))</formula>
    </cfRule>
    <cfRule type="expression" dxfId="780" priority="815">
      <formula>AND(($AE$62&lt;$Y$53),($AE$62&gt;$Y$52))</formula>
    </cfRule>
    <cfRule type="expression" dxfId="779" priority="816">
      <formula>AND(($AE$62&lt;$Y$54),($AE$62&gt;$Y$53))</formula>
    </cfRule>
    <cfRule type="expression" dxfId="778" priority="817">
      <formula>AND(($AE$62&lt;$Y$55),($AE$62&gt;$Y$54))</formula>
    </cfRule>
    <cfRule type="expression" dxfId="777" priority="818">
      <formula>AND(($AE$62&lt;$Y$56),($AE$62&gt;$Y$55))</formula>
    </cfRule>
    <cfRule type="expression" dxfId="776" priority="819">
      <formula>AND(($AE$62&lt;$Y$57),($AE$62&gt;$Y$56))</formula>
    </cfRule>
    <cfRule type="expression" dxfId="775" priority="820">
      <formula>AND(($AE$62&lt;$Y$58),($AE$62&gt;$Y$57))</formula>
    </cfRule>
    <cfRule type="expression" dxfId="774" priority="821">
      <formula>AND(($AE$62&lt;$Y$59),($AE$62&gt;$Y$58))</formula>
    </cfRule>
    <cfRule type="expression" dxfId="773" priority="822">
      <formula>AND(($AE$62&lt;$Y$60),($AE$62&gt;$Y$59))</formula>
    </cfRule>
    <cfRule type="expression" dxfId="772" priority="823">
      <formula>AND(($AE$62&lt;$Y$61),($AE$62&gt;$Y$60))</formula>
    </cfRule>
    <cfRule type="expression" dxfId="771" priority="824">
      <formula>AND(($AE$62&lt;$Y$62),($AE$62&gt;$Y$61))</formula>
    </cfRule>
    <cfRule type="expression" dxfId="770" priority="825">
      <formula>AND(($AE$62&lt;$Y$63),($AE$62&gt;$Y$62))</formula>
    </cfRule>
    <cfRule type="expression" dxfId="769" priority="826">
      <formula>AND(($AE$62&lt;$Y$64),($AE$62&gt;$Y$63))</formula>
    </cfRule>
    <cfRule type="expression" dxfId="768" priority="827">
      <formula>AND(($AE$62&lt;$Y$65),($AE$62&gt;$Y$64))</formula>
    </cfRule>
    <cfRule type="expression" dxfId="767" priority="828">
      <formula>AND(($AE$62&lt;$Y$66),($AE$62&gt;$Y$65))</formula>
    </cfRule>
    <cfRule type="expression" dxfId="766" priority="829">
      <formula>AND(($AE$62&lt;$Y$67),($AE$62&gt;$Y$66))</formula>
    </cfRule>
    <cfRule type="expression" dxfId="765" priority="830">
      <formula>AND(($AE$62&lt;$Y$68),($AE$62&gt;$Y$67))</formula>
    </cfRule>
    <cfRule type="expression" dxfId="764" priority="831">
      <formula>AND(($AE$62&lt;$Y$69),($AE$62&gt;$Y$68))</formula>
    </cfRule>
    <cfRule type="expression" dxfId="763" priority="832">
      <formula>AND(($AE$62&lt;$Y$70),($AE$62&gt;$Y$69))</formula>
    </cfRule>
    <cfRule type="expression" dxfId="762" priority="833">
      <formula>AND(($AE$62&lt;$Y$71),($AE$62&gt;$Y$70))</formula>
    </cfRule>
    <cfRule type="expression" dxfId="761" priority="834">
      <formula>AND(($AE$62&lt;$Y$72),($AE$62&gt;$Y$71))</formula>
    </cfRule>
    <cfRule type="expression" dxfId="760" priority="835">
      <formula>AND(($AE$62&lt;$Y$73),($AE$62&gt;$Y$72))</formula>
    </cfRule>
    <cfRule type="expression" dxfId="759" priority="836">
      <formula>AND(($AE$62&lt;$Y$74),($AE$62&gt;$Y$73))</formula>
    </cfRule>
    <cfRule type="expression" dxfId="758" priority="837">
      <formula>AND(($AE$62&lt;$Y$75),($AE$62&gt;$Y$74))</formula>
    </cfRule>
    <cfRule type="expression" dxfId="757" priority="838">
      <formula>AND(($AE$62&lt;$Y$76),($AE$62&gt;$Y$75))</formula>
    </cfRule>
    <cfRule type="expression" dxfId="756" priority="839">
      <formula>AND(($AE$62&lt;$Y$77),($AE$62&gt;$Y$76))</formula>
    </cfRule>
    <cfRule type="expression" dxfId="755" priority="840">
      <formula>AND(($AE$62&lt;$Y$78),($AE$62&gt;$Y$77))</formula>
    </cfRule>
    <cfRule type="expression" dxfId="754" priority="841">
      <formula>AND(($AE$62&lt;$Y$79),($AE$62&gt;$Y$78))</formula>
    </cfRule>
    <cfRule type="expression" dxfId="753" priority="842">
      <formula>AND(($AE$62&lt;$Y$80),($AE$62&gt;$Y$79))</formula>
    </cfRule>
  </conditionalFormatting>
  <conditionalFormatting sqref="B19:D23">
    <cfRule type="expression" dxfId="752" priority="32">
      <formula>AND($AB$63=2)</formula>
    </cfRule>
    <cfRule type="expression" dxfId="751" priority="771">
      <formula>AND(($AE$63&lt;$Y$46),($AE$63&gt;$Y$45))</formula>
    </cfRule>
    <cfRule type="expression" dxfId="750" priority="772">
      <formula>AND(($AE$63&lt;$Y$47),($AE$63&gt;$Y$46))</formula>
    </cfRule>
    <cfRule type="expression" dxfId="749" priority="773">
      <formula>AND(($AE$63&lt;$Y$48),($AE$63&gt;$Y$47))</formula>
    </cfRule>
    <cfRule type="expression" dxfId="748" priority="774">
      <formula>AND(($AE$63&lt;$Y$49),($AE$63&gt;$Y$48))</formula>
    </cfRule>
    <cfRule type="expression" dxfId="747" priority="775">
      <formula>AND(($AE$63&lt;$Y$50),($AE$63&gt;$Y$49))</formula>
    </cfRule>
    <cfRule type="expression" dxfId="746" priority="776">
      <formula>AND(($AE$63&lt;$Y$51),($AE$63&gt;$Y$50))</formula>
    </cfRule>
    <cfRule type="expression" dxfId="745" priority="777">
      <formula>AND(($AE$63&lt;$Y$52),($AE$63&gt;$Y$51))</formula>
    </cfRule>
    <cfRule type="expression" dxfId="744" priority="778">
      <formula>AND(($AE$63&lt;$Y$52),($AE$63&gt;$Y$51))</formula>
    </cfRule>
    <cfRule type="expression" dxfId="743" priority="779">
      <formula>AND(($AE$63&lt;$Y$53),($AE$63&gt;$Y$52))</formula>
    </cfRule>
    <cfRule type="expression" dxfId="742" priority="780">
      <formula>AND(($AE$63&lt;$Y$54),($AE$63&gt;$Y$53))</formula>
    </cfRule>
    <cfRule type="expression" dxfId="741" priority="781">
      <formula>AND(($AE$63&lt;$Y$55),($AE$63&gt;$Y$54))</formula>
    </cfRule>
    <cfRule type="expression" dxfId="740" priority="782">
      <formula>AND(($AE$63&lt;$Y$56),($AE$63&gt;$Y$55))</formula>
    </cfRule>
    <cfRule type="expression" dxfId="739" priority="783">
      <formula>AND(($AE$63&lt;$Y$57),($AE$63&gt;$Y$56))</formula>
    </cfRule>
    <cfRule type="expression" dxfId="738" priority="784">
      <formula>AND(($AE$63&lt;$Y$58),($AE$63&gt;$Y$57))</formula>
    </cfRule>
    <cfRule type="expression" dxfId="737" priority="785">
      <formula>AND(($AE$63&lt;$Y$59),($AE$63&gt;$Y$58))</formula>
    </cfRule>
    <cfRule type="expression" dxfId="736" priority="786">
      <formula>AND(($AE$63&lt;$Y$60),($AE$63&gt;$Y$59))</formula>
    </cfRule>
    <cfRule type="expression" dxfId="735" priority="787">
      <formula>AND(($AE$63&lt;$Y$61),($AE$63&gt;$Y$60))</formula>
    </cfRule>
    <cfRule type="expression" dxfId="734" priority="788">
      <formula>AND(($AE$63&lt;$Y$62),($AE$63&gt;$Y$61))</formula>
    </cfRule>
    <cfRule type="expression" dxfId="733" priority="789">
      <formula>AND(($AE$63&lt;$Y$63),($AE$63&gt;$Y$62))</formula>
    </cfRule>
    <cfRule type="expression" dxfId="732" priority="790">
      <formula>AND(($AE$63&lt;$Y$64),($AE$63&gt;$Y$63))</formula>
    </cfRule>
    <cfRule type="expression" dxfId="731" priority="791">
      <formula>AND(($AE$63&lt;$Y$65),($AE$63&gt;$Y$64))</formula>
    </cfRule>
    <cfRule type="expression" dxfId="730" priority="792">
      <formula>AND(($AE$63&lt;$Y$66),($AE$63&gt;$Y$65))</formula>
    </cfRule>
    <cfRule type="expression" dxfId="729" priority="793">
      <formula>AND(($AE$63&lt;$Y$67),($AE$63&gt;$Y$66))</formula>
    </cfRule>
    <cfRule type="expression" dxfId="728" priority="794">
      <formula>AND(($AE$63&lt;$Y$68),($AE$63&gt;$Y$67))</formula>
    </cfRule>
    <cfRule type="expression" dxfId="727" priority="795">
      <formula>AND(($AE$63&lt;$Y$69),($AE$63&gt;$Y$68))</formula>
    </cfRule>
    <cfRule type="expression" dxfId="726" priority="796">
      <formula>AND(($AE$63&lt;$Y$70),($AE$63&gt;$Y$69))</formula>
    </cfRule>
    <cfRule type="expression" dxfId="725" priority="797">
      <formula>AND(($AE$63&lt;$Y$71),($AE$63&gt;$Y$70))</formula>
    </cfRule>
    <cfRule type="expression" dxfId="724" priority="798">
      <formula>AND(($AE$63&lt;$Y$72),($AE$63&gt;$Y$71))</formula>
    </cfRule>
    <cfRule type="expression" dxfId="723" priority="799">
      <formula>AND(($AE$63&lt;$Y$73),($AE$63&gt;$Y$72))</formula>
    </cfRule>
    <cfRule type="expression" dxfId="722" priority="800">
      <formula>AND(($AE$63&lt;$Y$74),($AE$63&gt;$Y$73))</formula>
    </cfRule>
    <cfRule type="expression" dxfId="721" priority="801">
      <formula>AND(($AE$63&lt;$Y$75),($AE$63&gt;$Y$74))</formula>
    </cfRule>
    <cfRule type="expression" dxfId="720" priority="802">
      <formula>AND(($AE$63&lt;$Y$76),($AE$63&gt;$Y$75))</formula>
    </cfRule>
    <cfRule type="expression" dxfId="719" priority="803">
      <formula>AND(($AE$63&lt;$Y$77),($AE$63&gt;$Y$76))</formula>
    </cfRule>
    <cfRule type="expression" dxfId="718" priority="804">
      <formula>AND(($AE$63&lt;$Y$78),($AE$63&gt;$Y$77))</formula>
    </cfRule>
    <cfRule type="expression" dxfId="717" priority="805">
      <formula>AND(($AE$63&lt;$Y$79),($AE$63&gt;$Y$78))</formula>
    </cfRule>
    <cfRule type="expression" dxfId="716" priority="806">
      <formula>AND(($AE$63&lt;$Y$80),($AE$63&gt;$Y$79))</formula>
    </cfRule>
  </conditionalFormatting>
  <conditionalFormatting sqref="E19:G23">
    <cfRule type="expression" dxfId="715" priority="33">
      <formula>AND($AB$64=2)</formula>
    </cfRule>
    <cfRule type="expression" dxfId="714" priority="735">
      <formula>AND(($AE$64&lt;$Y$46),($AE$64&gt;$Y$45))</formula>
    </cfRule>
    <cfRule type="expression" dxfId="713" priority="736">
      <formula>AND(($AE$64&lt;$Y$47),($AE$64&gt;$Y$46))</formula>
    </cfRule>
    <cfRule type="expression" dxfId="712" priority="737">
      <formula>AND(($AE$64&lt;$Y$48),($AE$64&gt;$Y$47))</formula>
    </cfRule>
    <cfRule type="expression" dxfId="711" priority="738">
      <formula>AND(($AE$64&lt;$Y$49),($AE$64&gt;$Y$48))</formula>
    </cfRule>
    <cfRule type="expression" dxfId="710" priority="739">
      <formula>AND(($AE$64&lt;$Y$50),($AE$64&gt;$Y$49))</formula>
    </cfRule>
    <cfRule type="expression" dxfId="709" priority="740">
      <formula>AND(($AE$64&lt;$Y$51),($AE$64&gt;$Y$50))</formula>
    </cfRule>
    <cfRule type="expression" dxfId="708" priority="741">
      <formula>AND(($AE$64&lt;$Y$52),($AE$64&gt;$Y$51))</formula>
    </cfRule>
    <cfRule type="expression" dxfId="707" priority="742">
      <formula>AND(($AE$64&lt;$Y$52),($AE$64&gt;$Y$51))</formula>
    </cfRule>
    <cfRule type="expression" dxfId="706" priority="743">
      <formula>AND(($AE$64&lt;$Y$53),($AE$64&gt;$Y$52))</formula>
    </cfRule>
    <cfRule type="expression" dxfId="705" priority="744">
      <formula>AND(($AE$64&lt;$Y$54),($AE$64&gt;$Y$53))</formula>
    </cfRule>
    <cfRule type="expression" dxfId="704" priority="745">
      <formula>AND(($AE$64&lt;$Y$55),($AE$64&gt;$Y$54))</formula>
    </cfRule>
    <cfRule type="expression" dxfId="703" priority="746">
      <formula>AND(($AE$64&lt;$Y$56),($AE$64&gt;$Y$55))</formula>
    </cfRule>
    <cfRule type="expression" dxfId="702" priority="747">
      <formula>AND(($AE$64&lt;$Y$57),($AE$64&gt;$Y$56))</formula>
    </cfRule>
    <cfRule type="expression" dxfId="701" priority="748">
      <formula>AND(($AE$64&lt;$Y$58),($AE$64&gt;$Y$57))</formula>
    </cfRule>
    <cfRule type="expression" dxfId="700" priority="749">
      <formula>AND(($AE$64&lt;$Y$59),($AE$64&gt;$Y$58))</formula>
    </cfRule>
    <cfRule type="expression" dxfId="699" priority="750">
      <formula>AND(($AE$64&lt;$Y$60),($AE$64&gt;$Y$59))</formula>
    </cfRule>
    <cfRule type="expression" dxfId="698" priority="751">
      <formula>AND(($AE$64&lt;$Y$61),($AE$64&gt;$Y$60))</formula>
    </cfRule>
    <cfRule type="expression" dxfId="697" priority="752">
      <formula>AND(($AE$64&lt;$Y$62),($AE$64&gt;$Y$61))</formula>
    </cfRule>
    <cfRule type="expression" dxfId="696" priority="753">
      <formula>AND(($AE$64&lt;$Y$63),($AE$64&gt;$Y$62))</formula>
    </cfRule>
    <cfRule type="expression" dxfId="695" priority="754">
      <formula>AND(($AE$64&lt;$Y$64),($AE$64&gt;$Y$63))</formula>
    </cfRule>
    <cfRule type="expression" dxfId="694" priority="755">
      <formula>AND(($AE$64&lt;$Y$65),($AE$64&gt;$Y$64))</formula>
    </cfRule>
    <cfRule type="expression" dxfId="693" priority="756">
      <formula>AND(($AE$64&lt;$Y$66),($AE$64&gt;$Y$65))</formula>
    </cfRule>
    <cfRule type="expression" dxfId="692" priority="757">
      <formula>AND(($AE$64&lt;$Y$67),($AE$64&gt;$Y$66))</formula>
    </cfRule>
    <cfRule type="expression" dxfId="691" priority="758">
      <formula>AND(($AE$64&lt;$Y$68),($AE$64&gt;$Y$67))</formula>
    </cfRule>
    <cfRule type="expression" dxfId="690" priority="759">
      <formula>AND(($AE$64&lt;$Y$69),($AE$64&gt;$Y$68))</formula>
    </cfRule>
    <cfRule type="expression" dxfId="689" priority="760">
      <formula>AND(($AE$64&lt;$Y$70),($AE$64&gt;$Y$69))</formula>
    </cfRule>
    <cfRule type="expression" dxfId="688" priority="761">
      <formula>AND(($AE$64&lt;$Y$71),($AE$64&gt;$Y$70))</formula>
    </cfRule>
    <cfRule type="expression" dxfId="687" priority="762">
      <formula>AND(($AE$64&lt;$Y$72),($AE$64&gt;$Y$71))</formula>
    </cfRule>
    <cfRule type="expression" dxfId="686" priority="763">
      <formula>AND(($AE$64&lt;$Y$73),($AE$64&gt;$Y$72))</formula>
    </cfRule>
    <cfRule type="expression" dxfId="685" priority="764">
      <formula>AND(($AE$64&lt;$Y$74),($AE$64&gt;$Y$73))</formula>
    </cfRule>
    <cfRule type="expression" dxfId="684" priority="765">
      <formula>AND(($AE$64&lt;$Y$75),($AE$64&gt;$Y$74))</formula>
    </cfRule>
    <cfRule type="expression" dxfId="683" priority="766">
      <formula>AND(($AE$64&lt;$Y$76),($AE$64&gt;$Y$75))</formula>
    </cfRule>
    <cfRule type="expression" dxfId="682" priority="767">
      <formula>AND(($AE$64&lt;$Y$77),($AE$64&gt;$Y$76))</formula>
    </cfRule>
    <cfRule type="expression" dxfId="681" priority="768">
      <formula>AND(($AE$64&lt;$Y$78),($AE$64&gt;$Y$77))</formula>
    </cfRule>
    <cfRule type="expression" dxfId="680" priority="769">
      <formula>AND(($AE$64&lt;$Y$79),($AE$64&gt;$Y$78))</formula>
    </cfRule>
    <cfRule type="expression" dxfId="679" priority="770">
      <formula>AND(($AE$64&lt;$Y$80),($AE$64&gt;$Y$79))</formula>
    </cfRule>
  </conditionalFormatting>
  <conditionalFormatting sqref="H19:J23">
    <cfRule type="expression" dxfId="678" priority="34">
      <formula>AND($AB$65=2)</formula>
    </cfRule>
    <cfRule type="expression" dxfId="677" priority="699">
      <formula>AND(($AE$65&lt;$Y$46),($AE$65&gt;$Y$45))</formula>
    </cfRule>
    <cfRule type="expression" dxfId="676" priority="700">
      <formula>AND(($AE$65&lt;$Y$47),($AE$65&gt;$Y$46))</formula>
    </cfRule>
    <cfRule type="expression" dxfId="675" priority="701">
      <formula>AND(($AE$65&lt;$Y$48),($AE$65&gt;$Y$47))</formula>
    </cfRule>
    <cfRule type="expression" dxfId="674" priority="702">
      <formula>AND(($AE$65&lt;$Y$49),($AE$65&gt;$Y$48))</formula>
    </cfRule>
    <cfRule type="expression" dxfId="673" priority="703">
      <formula>AND(($AE$65&lt;$Y$50),($AE$65&gt;$Y$49))</formula>
    </cfRule>
    <cfRule type="expression" dxfId="672" priority="704">
      <formula>AND(($AE$65&lt;$Y$51),($AE$65&gt;$Y$50))</formula>
    </cfRule>
    <cfRule type="expression" dxfId="671" priority="705">
      <formula>AND(($AE$65&lt;$Y$52),($AE$65&gt;$Y$51))</formula>
    </cfRule>
    <cfRule type="expression" dxfId="670" priority="706">
      <formula>AND(($AE$65&lt;$Y$52),($AE$65&gt;$Y$51))</formula>
    </cfRule>
    <cfRule type="expression" dxfId="669" priority="707">
      <formula>AND(($AE$65&lt;$Y$53),($AE$65&gt;$Y$52))</formula>
    </cfRule>
    <cfRule type="expression" dxfId="668" priority="708">
      <formula>AND(($AE$65&lt;$Y$54),($AE$65&gt;$Y$53))</formula>
    </cfRule>
    <cfRule type="expression" dxfId="667" priority="709">
      <formula>AND(($AE$65&lt;$Y$55),($AE$65&gt;$Y$54))</formula>
    </cfRule>
    <cfRule type="expression" dxfId="666" priority="710">
      <formula>AND(($AE$65&lt;$Y$56),($AE$65&gt;$Y$55))</formula>
    </cfRule>
    <cfRule type="expression" dxfId="665" priority="711">
      <formula>AND(($AE$65&lt;$Y$57),($AE$65&gt;$Y$56))</formula>
    </cfRule>
    <cfRule type="expression" dxfId="664" priority="712">
      <formula>AND(($AE$65&lt;$Y$58),($AE$65&gt;$Y$57))</formula>
    </cfRule>
    <cfRule type="expression" dxfId="663" priority="713">
      <formula>AND(($AE$65&lt;$Y$59),($AE$65&gt;$Y$58))</formula>
    </cfRule>
    <cfRule type="expression" dxfId="662" priority="714">
      <formula>AND(($AE$65&lt;$Y$60),($AE$65&gt;$Y$59))</formula>
    </cfRule>
    <cfRule type="expression" dxfId="661" priority="715">
      <formula>AND(($AE$65&lt;$Y$61),($AE$65&gt;$Y$60))</formula>
    </cfRule>
    <cfRule type="expression" dxfId="660" priority="716">
      <formula>AND(($AE$65&lt;$Y$62),($AE$65&gt;$Y$61))</formula>
    </cfRule>
    <cfRule type="expression" dxfId="659" priority="717">
      <formula>AND(($AE$65&lt;$Y$63),($AE$65&gt;$Y$62))</formula>
    </cfRule>
    <cfRule type="expression" dxfId="658" priority="718">
      <formula>AND(($AE$65&lt;$Y$64),($AE$65&gt;$Y$63))</formula>
    </cfRule>
    <cfRule type="expression" dxfId="657" priority="719">
      <formula>AND(($AE$65&lt;$Y$65),($AE$65&gt;$Y$64))</formula>
    </cfRule>
    <cfRule type="expression" dxfId="656" priority="720">
      <formula>AND(($AE$65&lt;$Y$66),($AE$65&gt;$Y$65))</formula>
    </cfRule>
    <cfRule type="expression" dxfId="655" priority="721">
      <formula>AND(($AE$65&lt;$Y$67),($AE$65&gt;$Y$66))</formula>
    </cfRule>
    <cfRule type="expression" dxfId="654" priority="722">
      <formula>AND(($AE$65&lt;$Y$68),($AE$65&gt;$Y$67))</formula>
    </cfRule>
    <cfRule type="expression" dxfId="653" priority="723">
      <formula>AND(($AE$65&lt;$Y$69),($AE$65&gt;$Y$68))</formula>
    </cfRule>
    <cfRule type="expression" dxfId="652" priority="724">
      <formula>AND(($AE$65&lt;$Y$70),($AE$65&gt;$Y$69))</formula>
    </cfRule>
    <cfRule type="expression" dxfId="651" priority="725">
      <formula>AND(($AE$65&lt;$Y$71),($AE$65&gt;$Y$70))</formula>
    </cfRule>
    <cfRule type="expression" dxfId="650" priority="726">
      <formula>AND(($AE$65&lt;$Y$72),($AE$65&gt;$Y$71))</formula>
    </cfRule>
    <cfRule type="expression" dxfId="649" priority="727">
      <formula>AND(($AE$65&lt;$Y$73),($AE$65&gt;$Y$72))</formula>
    </cfRule>
    <cfRule type="expression" dxfId="648" priority="728">
      <formula>AND(($AE$65&lt;$Y$74),($AE$65&gt;$Y$73))</formula>
    </cfRule>
    <cfRule type="expression" dxfId="647" priority="729">
      <formula>AND(($AE$65&lt;$Y$75),($AE$65&gt;$Y$74))</formula>
    </cfRule>
    <cfRule type="expression" dxfId="646" priority="730">
      <formula>AND(($AE$65&lt;$Y$76),($AE$65&gt;$Y$75))</formula>
    </cfRule>
    <cfRule type="expression" dxfId="645" priority="731">
      <formula>AND(($AE$65&lt;$Y$77),($AE$65&gt;$Y$76))</formula>
    </cfRule>
    <cfRule type="expression" dxfId="644" priority="732">
      <formula>AND(($AE$65&lt;$Y$78),($AE$65&gt;$Y$77))</formula>
    </cfRule>
    <cfRule type="expression" dxfId="643" priority="733">
      <formula>AND(($AE$65&lt;$Y$79),($AE$65&gt;$Y$78))</formula>
    </cfRule>
    <cfRule type="expression" dxfId="642" priority="734">
      <formula>AND(($AE$65&lt;$Y$80),($AE$65&gt;$Y$79))</formula>
    </cfRule>
  </conditionalFormatting>
  <conditionalFormatting sqref="K19:M23">
    <cfRule type="expression" dxfId="641" priority="49">
      <formula>AND($AB$66=2)</formula>
    </cfRule>
    <cfRule type="expression" dxfId="640" priority="663">
      <formula>AND(($AE$66&lt;$Y$46),($AE$66&gt;$Y$45))</formula>
    </cfRule>
    <cfRule type="expression" dxfId="639" priority="664">
      <formula>AND(($AE$66&lt;$Y$47),($AE$66&gt;$Y$46))</formula>
    </cfRule>
    <cfRule type="expression" dxfId="638" priority="665">
      <formula>AND(($AE$66&lt;$Y$48),($AE$66&gt;$Y$47))</formula>
    </cfRule>
    <cfRule type="expression" dxfId="637" priority="666">
      <formula>AND(($AE$66&lt;$Y$49),($AE$66&gt;$Y$48))</formula>
    </cfRule>
    <cfRule type="expression" dxfId="636" priority="667">
      <formula>AND(($AE$66&lt;$Y$50),($AE$66&gt;$Y$49))</formula>
    </cfRule>
    <cfRule type="expression" dxfId="635" priority="668">
      <formula>AND(($AE$66&lt;$Y$51),($AE$66&gt;$Y$50))</formula>
    </cfRule>
    <cfRule type="expression" dxfId="634" priority="669">
      <formula>AND(($AE$66&lt;$Y$52),($AE$66&gt;$Y$51))</formula>
    </cfRule>
    <cfRule type="expression" dxfId="633" priority="670">
      <formula>AND(($AE$66&lt;$Y$52),($AE$66&gt;$Y$51))</formula>
    </cfRule>
    <cfRule type="expression" dxfId="632" priority="671">
      <formula>AND(($AE$66&lt;$Y$53),($AE$66&gt;$Y$52))</formula>
    </cfRule>
    <cfRule type="expression" dxfId="631" priority="672">
      <formula>AND(($AE$66&lt;$Y$54),($AE$66&gt;$Y$53))</formula>
    </cfRule>
    <cfRule type="expression" dxfId="630" priority="673">
      <formula>AND(($AE$66&lt;$Y$55),($AE$66&gt;$Y$54))</formula>
    </cfRule>
    <cfRule type="expression" dxfId="629" priority="674">
      <formula>AND(($AE$66&lt;$Y$56),($AE$66&gt;$Y$55))</formula>
    </cfRule>
    <cfRule type="expression" dxfId="628" priority="675">
      <formula>AND(($AE$66&lt;$Y$57),($AE$66&gt;$Y$56))</formula>
    </cfRule>
    <cfRule type="expression" dxfId="627" priority="676">
      <formula>AND(($AE$66&lt;$Y$58),($AE$66&gt;$Y$57))</formula>
    </cfRule>
    <cfRule type="expression" dxfId="626" priority="677">
      <formula>AND(($AE$66&lt;$Y$59),($AE$66&gt;$Y$58))</formula>
    </cfRule>
    <cfRule type="expression" dxfId="625" priority="678">
      <formula>AND(($AE$66&lt;$Y$60),($AE$66&gt;$Y$59))</formula>
    </cfRule>
    <cfRule type="expression" dxfId="624" priority="679">
      <formula>AND(($AE$66&lt;$Y$61),($AE$66&gt;$Y$60))</formula>
    </cfRule>
    <cfRule type="expression" dxfId="623" priority="680">
      <formula>AND(($AE$66&lt;$Y$62),($AE$66&gt;$Y$61))</formula>
    </cfRule>
    <cfRule type="expression" dxfId="622" priority="681">
      <formula>AND(($AE$66&lt;$Y$63),($AE$66&gt;$Y$62))</formula>
    </cfRule>
    <cfRule type="expression" dxfId="621" priority="682">
      <formula>AND(($AE$66&lt;$Y$64),($AE$66&gt;$Y$63))</formula>
    </cfRule>
    <cfRule type="expression" dxfId="620" priority="683">
      <formula>AND(($AE$66&lt;$Y$65),($AE$66&gt;$Y$64))</formula>
    </cfRule>
    <cfRule type="expression" dxfId="619" priority="684">
      <formula>AND(($AE$66&lt;$Y$66),($AE$66&gt;$Y$65))</formula>
    </cfRule>
    <cfRule type="expression" dxfId="618" priority="685">
      <formula>AND(($AE$66&lt;$Y$67),($AE$66&gt;$Y$66))</formula>
    </cfRule>
    <cfRule type="expression" dxfId="617" priority="686">
      <formula>AND(($AE$66&lt;$Y$68),($AE$66&gt;$Y$67))</formula>
    </cfRule>
    <cfRule type="expression" dxfId="616" priority="687">
      <formula>AND(($AE$66&lt;$Y$69),($AE$66&gt;$Y$68))</formula>
    </cfRule>
    <cfRule type="expression" dxfId="615" priority="688">
      <formula>AND(($AE$66&lt;$Y$70),($AE$66&gt;$Y$69))</formula>
    </cfRule>
    <cfRule type="expression" dxfId="614" priority="689">
      <formula>AND(($AE$66&lt;$Y$71),($AE$66&gt;$Y$70))</formula>
    </cfRule>
    <cfRule type="expression" dxfId="613" priority="690">
      <formula>AND(($AE$66&lt;$Y$72),($AE$66&gt;$Y$71))</formula>
    </cfRule>
    <cfRule type="expression" dxfId="612" priority="691">
      <formula>AND(($AE$66&lt;$Y$73),($AE$66&gt;$Y$72))</formula>
    </cfRule>
    <cfRule type="expression" dxfId="611" priority="692">
      <formula>AND(($AE$66&lt;$Y$74),($AE$66&gt;$Y$73))</formula>
    </cfRule>
    <cfRule type="expression" dxfId="610" priority="693">
      <formula>AND(($AE$66&lt;$Y$75),($AE$66&gt;$Y$74))</formula>
    </cfRule>
    <cfRule type="expression" dxfId="609" priority="694">
      <formula>AND(($AE$66&lt;$Y$76),($AE$66&gt;$Y$75))</formula>
    </cfRule>
    <cfRule type="expression" dxfId="608" priority="695">
      <formula>AND(($AE$66&lt;$Y$77),($AE$66&gt;$Y$76))</formula>
    </cfRule>
    <cfRule type="expression" dxfId="607" priority="696">
      <formula>AND(($AE$66&lt;$Y$78),($AE$66&gt;$Y$77))</formula>
    </cfRule>
    <cfRule type="expression" dxfId="606" priority="697">
      <formula>AND(($AE$66&lt;$Y$79),($AE$66&gt;$Y$78))</formula>
    </cfRule>
    <cfRule type="expression" dxfId="605" priority="698">
      <formula>AND(($AE$66&lt;$Y$80),($AE$66&gt;$Y$79))</formula>
    </cfRule>
  </conditionalFormatting>
  <conditionalFormatting sqref="N19:P23">
    <cfRule type="expression" dxfId="604" priority="48">
      <formula>AND($AB$67=2)</formula>
    </cfRule>
    <cfRule type="expression" dxfId="603" priority="627">
      <formula>AND(($AE$67&lt;$Y$46),($AE$67&gt;$Y$45))</formula>
    </cfRule>
    <cfRule type="expression" dxfId="602" priority="628">
      <formula>AND(($AE$67&lt;$Y$47),($AE$67&gt;$Y$46))</formula>
    </cfRule>
    <cfRule type="expression" dxfId="601" priority="629">
      <formula>AND(($AE$67&lt;$Y$48),($AE$67&gt;$Y$47))</formula>
    </cfRule>
    <cfRule type="expression" dxfId="600" priority="630">
      <formula>AND(($AE$67&lt;$Y$49),($AE$67&gt;$Y$48))</formula>
    </cfRule>
    <cfRule type="expression" dxfId="599" priority="631">
      <formula>AND(($AE$67&lt;$Y$50),($AE$67&gt;$Y$49))</formula>
    </cfRule>
    <cfRule type="expression" dxfId="598" priority="632">
      <formula>AND(($AE$67&lt;$Y$51),($AE$67&gt;$Y$50))</formula>
    </cfRule>
    <cfRule type="expression" dxfId="597" priority="633">
      <formula>AND(($AE$67&lt;$Y$52),($AE$67&gt;$Y$51))</formula>
    </cfRule>
    <cfRule type="expression" dxfId="596" priority="634">
      <formula>AND(($AE$67&lt;$Y$52),($AE$67&gt;$Y$51))</formula>
    </cfRule>
    <cfRule type="expression" dxfId="595" priority="635">
      <formula>AND(($AE$67&lt;$Y$53),($AE$67&gt;$Y$52))</formula>
    </cfRule>
    <cfRule type="expression" dxfId="594" priority="636">
      <formula>AND(($AE$67&lt;$Y$54),($AE$67&gt;$Y$53))</formula>
    </cfRule>
    <cfRule type="expression" dxfId="593" priority="637">
      <formula>AND(($AE$67&lt;$Y$55),($AE$67&gt;$Y$54))</formula>
    </cfRule>
    <cfRule type="expression" dxfId="592" priority="638">
      <formula>AND(($AE$67&lt;$Y$56),($AE$67&gt;$Y$55))</formula>
    </cfRule>
    <cfRule type="expression" dxfId="591" priority="639">
      <formula>AND(($AE$67&lt;$Y$57),($AE$67&gt;$Y$56))</formula>
    </cfRule>
    <cfRule type="expression" dxfId="590" priority="640">
      <formula>AND(($AE$67&lt;$Y$58),($AE$67&gt;$Y$57))</formula>
    </cfRule>
    <cfRule type="expression" dxfId="589" priority="641">
      <formula>AND(($AE$67&lt;$Y$59),($AE$67&gt;$Y$58))</formula>
    </cfRule>
    <cfRule type="expression" dxfId="588" priority="642">
      <formula>AND(($AE$67&lt;$Y$60),($AE$67&gt;$Y$59))</formula>
    </cfRule>
    <cfRule type="expression" dxfId="587" priority="643">
      <formula>AND(($AE$67&lt;$Y$61),($AE$67&gt;$Y$60))</formula>
    </cfRule>
    <cfRule type="expression" dxfId="586" priority="644">
      <formula>AND(($AE$67&lt;$Y$62),($AE$67&gt;$Y$61))</formula>
    </cfRule>
    <cfRule type="expression" dxfId="585" priority="645">
      <formula>AND(($AE$67&lt;$Y$63),($AE$67&gt;$Y$62))</formula>
    </cfRule>
    <cfRule type="expression" dxfId="584" priority="646">
      <formula>AND(($AE$67&lt;$Y$64),($AE$67&gt;$Y$63))</formula>
    </cfRule>
    <cfRule type="expression" dxfId="583" priority="647">
      <formula>AND(($AE$67&lt;$Y$65),($AE$67&gt;$Y$64))</formula>
    </cfRule>
    <cfRule type="expression" dxfId="582" priority="648">
      <formula>AND(($AE$67&lt;$Y$66),($AE$67&gt;$Y$65))</formula>
    </cfRule>
    <cfRule type="expression" dxfId="581" priority="649">
      <formula>AND(($AE$67&lt;$Y$67),($AE$67&gt;$Y$66))</formula>
    </cfRule>
    <cfRule type="expression" dxfId="580" priority="650">
      <formula>AND(($AE$67&lt;$Y$68),($AE$67&gt;$Y$67))</formula>
    </cfRule>
    <cfRule type="expression" dxfId="579" priority="651">
      <formula>AND(($AE$67&lt;$Y$69),($AE$67&gt;$Y$68))</formula>
    </cfRule>
    <cfRule type="expression" dxfId="578" priority="652">
      <formula>AND(($AE$67&lt;$Y$70),($AE$67&gt;$Y$69))</formula>
    </cfRule>
    <cfRule type="expression" dxfId="577" priority="653">
      <formula>AND(($AE$67&lt;$Y$71),($AE$67&gt;$Y$70))</formula>
    </cfRule>
    <cfRule type="expression" dxfId="576" priority="654">
      <formula>AND(($AE$67&lt;$Y$72),($AE$67&gt;$Y$71))</formula>
    </cfRule>
    <cfRule type="expression" dxfId="575" priority="655">
      <formula>AND(($AE$67&lt;$Y$73),($AE$67&gt;$Y$72))</formula>
    </cfRule>
    <cfRule type="expression" dxfId="574" priority="656">
      <formula>AND(($AE$67&lt;$Y$74),($AE$67&gt;$Y$73))</formula>
    </cfRule>
    <cfRule type="expression" dxfId="573" priority="657">
      <formula>AND(($AE$67&lt;$Y$75),($AE$67&gt;$Y$74))</formula>
    </cfRule>
    <cfRule type="expression" dxfId="572" priority="658">
      <formula>AND(($AE$67&lt;$Y$76),($AE$67&gt;$Y$75))</formula>
    </cfRule>
    <cfRule type="expression" dxfId="571" priority="659">
      <formula>AND(($AE$67&lt;$Y$77),($AE$67&gt;$Y$76))</formula>
    </cfRule>
    <cfRule type="expression" dxfId="570" priority="660">
      <formula>AND(($AE$67&lt;$Y$78),($AE$67&gt;$Y$77))</formula>
    </cfRule>
    <cfRule type="expression" dxfId="569" priority="661">
      <formula>AND(($AE$67&lt;$Y$79),($AE$67&gt;$Y$78))</formula>
    </cfRule>
    <cfRule type="expression" dxfId="568" priority="662">
      <formula>AND(($AE$67&lt;$Y$80),($AE$67&gt;$Y$79))</formula>
    </cfRule>
  </conditionalFormatting>
  <conditionalFormatting sqref="Q19:S23">
    <cfRule type="expression" dxfId="567" priority="47">
      <formula>AND($AB$68=2)</formula>
    </cfRule>
    <cfRule type="expression" dxfId="566" priority="591">
      <formula>AND(($AE$68&lt;$Y$46),($AE$68&gt;$Y$45))</formula>
    </cfRule>
    <cfRule type="expression" dxfId="565" priority="592">
      <formula>AND(($AE$68&lt;$Y$47),($AE$68&gt;$Y$46))</formula>
    </cfRule>
    <cfRule type="expression" dxfId="564" priority="593">
      <formula>AND(($AE$68&lt;$Y$48),($AE$68&gt;$Y$47))</formula>
    </cfRule>
    <cfRule type="expression" dxfId="563" priority="594">
      <formula>AND(($AE$68&lt;$Y$49),($AE$68&gt;$Y$48))</formula>
    </cfRule>
    <cfRule type="expression" dxfId="562" priority="595">
      <formula>AND(($AE$68&lt;$Y$50),($AE$68&gt;$Y$49))</formula>
    </cfRule>
    <cfRule type="expression" dxfId="561" priority="596">
      <formula>AND(($AE$68&lt;$Y$51),($AE$68&gt;$Y$50))</formula>
    </cfRule>
    <cfRule type="expression" dxfId="560" priority="597">
      <formula>AND(($AE$68&lt;$Y$52),($AE$68&gt;$Y$51))</formula>
    </cfRule>
    <cfRule type="expression" dxfId="559" priority="598">
      <formula>AND(($AE$68&lt;$Y$52),($AE$68&gt;$Y$51))</formula>
    </cfRule>
    <cfRule type="expression" dxfId="558" priority="599">
      <formula>AND(($AE$68&lt;$Y$53),($AE$68&gt;$Y$52))</formula>
    </cfRule>
    <cfRule type="expression" dxfId="557" priority="600">
      <formula>AND(($AE$68&lt;$Y$54),($AE$68&gt;$Y$53))</formula>
    </cfRule>
    <cfRule type="expression" dxfId="556" priority="601">
      <formula>AND(($AE$68&lt;$Y$55),($AE$68&gt;$Y$54))</formula>
    </cfRule>
    <cfRule type="expression" dxfId="555" priority="602">
      <formula>AND(($AE$68&lt;$Y$56),($AE$68&gt;$Y$55))</formula>
    </cfRule>
    <cfRule type="expression" dxfId="554" priority="603">
      <formula>AND(($AE$68&lt;$Y$57),($AE$68&gt;$Y$56))</formula>
    </cfRule>
    <cfRule type="expression" dxfId="553" priority="604">
      <formula>AND(($AE$68&lt;$Y$58),($AE$68&gt;$Y$57))</formula>
    </cfRule>
    <cfRule type="expression" dxfId="552" priority="605">
      <formula>AND(($AE$68&lt;$Y$59),($AE$68&gt;$Y$58))</formula>
    </cfRule>
    <cfRule type="expression" dxfId="551" priority="606">
      <formula>AND(($AE$68&lt;$Y$60),($AE$68&gt;$Y$59))</formula>
    </cfRule>
    <cfRule type="expression" dxfId="550" priority="607">
      <formula>AND(($AE$68&lt;$Y$61),($AE$68&gt;$Y$60))</formula>
    </cfRule>
    <cfRule type="expression" dxfId="549" priority="608">
      <formula>AND(($AE$68&lt;$Y$62),($AE$68&gt;$Y$61))</formula>
    </cfRule>
    <cfRule type="expression" dxfId="548" priority="609">
      <formula>AND(($AE$68&lt;$Y$63),($AE$68&gt;$Y$62))</formula>
    </cfRule>
    <cfRule type="expression" dxfId="547" priority="610">
      <formula>AND(($AE$68&lt;$Y$64),($AE$68&gt;$Y$63))</formula>
    </cfRule>
    <cfRule type="expression" dxfId="546" priority="611">
      <formula>AND(($AE$68&lt;$Y$65),($AE$68&gt;$Y$64))</formula>
    </cfRule>
    <cfRule type="expression" dxfId="545" priority="612">
      <formula>AND(($AE$68&lt;$Y$66),($AE$68&gt;$Y$65))</formula>
    </cfRule>
    <cfRule type="expression" dxfId="544" priority="613">
      <formula>AND(($AE$68&lt;$Y$67),($AE$68&gt;$Y$66))</formula>
    </cfRule>
    <cfRule type="expression" dxfId="543" priority="614">
      <formula>AND(($AE$68&lt;$Y$68),($AE$68&gt;$Y$67))</formula>
    </cfRule>
    <cfRule type="expression" dxfId="542" priority="615">
      <formula>AND(($AE$68&lt;$Y$69),($AE$68&gt;$Y$68))</formula>
    </cfRule>
    <cfRule type="expression" dxfId="541" priority="616">
      <formula>AND(($AE$68&lt;$Y$70),($AE$68&gt;$Y$69))</formula>
    </cfRule>
    <cfRule type="expression" dxfId="540" priority="617">
      <formula>AND(($AE$68&lt;$Y$71),($AE$68&gt;$Y$70))</formula>
    </cfRule>
    <cfRule type="expression" dxfId="539" priority="618">
      <formula>AND(($AE$68&lt;$Y$72),($AE$68&gt;$Y$71))</formula>
    </cfRule>
    <cfRule type="expression" dxfId="538" priority="619">
      <formula>AND(($AE$68&lt;$Y$73),($AE$68&gt;$Y$72))</formula>
    </cfRule>
    <cfRule type="expression" dxfId="537" priority="620">
      <formula>AND(($AE$68&lt;$Y$74),($AE$68&gt;$Y$73))</formula>
    </cfRule>
    <cfRule type="expression" dxfId="536" priority="621">
      <formula>AND(($AE$68&lt;$Y$75),($AE$68&gt;$Y$74))</formula>
    </cfRule>
    <cfRule type="expression" dxfId="535" priority="622">
      <formula>AND(($AE$68&lt;$Y$76),($AE$68&gt;$Y$75))</formula>
    </cfRule>
    <cfRule type="expression" dxfId="534" priority="623">
      <formula>AND(($AE$68&lt;$Y$77),($AE$68&gt;$Y$76))</formula>
    </cfRule>
    <cfRule type="expression" dxfId="533" priority="624">
      <formula>AND(($AE$68&lt;$Y$78),($AE$68&gt;$Y$77))</formula>
    </cfRule>
    <cfRule type="expression" dxfId="532" priority="625">
      <formula>AND(($AE$68&lt;$Y$79),($AE$68&gt;$Y$78))</formula>
    </cfRule>
    <cfRule type="expression" dxfId="531" priority="626">
      <formula>AND(($AE$68&lt;$Y$80),($AE$68&gt;$Y$79))</formula>
    </cfRule>
  </conditionalFormatting>
  <conditionalFormatting sqref="B24:D28">
    <cfRule type="expression" dxfId="530" priority="46">
      <formula>AND($AB$69=2)</formula>
    </cfRule>
    <cfRule type="expression" dxfId="529" priority="555">
      <formula>AND(($AE$69&lt;$Y$46),($AE$69&gt;$Y$45))</formula>
    </cfRule>
    <cfRule type="expression" dxfId="528" priority="556">
      <formula>AND(($AE$69&lt;$Y$47),($AE$69&gt;$Y$46))</formula>
    </cfRule>
    <cfRule type="expression" dxfId="527" priority="557">
      <formula>AND(($AE$69&lt;$Y$48),($AE$69&gt;$Y$47))</formula>
    </cfRule>
    <cfRule type="expression" dxfId="526" priority="558">
      <formula>AND(($AE$69&lt;$Y$49),($AE$69&gt;$Y$48))</formula>
    </cfRule>
    <cfRule type="expression" dxfId="525" priority="559">
      <formula>AND(($AE$69&lt;$Y$50),($AE$69&gt;$Y$49))</formula>
    </cfRule>
    <cfRule type="expression" dxfId="524" priority="560">
      <formula>AND(($AE$69&lt;$Y$51),($AE$69&gt;$Y$50))</formula>
    </cfRule>
    <cfRule type="expression" dxfId="523" priority="561">
      <formula>AND(($AE$69&lt;$Y$52),($AE$69&gt;$Y$51))</formula>
    </cfRule>
    <cfRule type="expression" dxfId="522" priority="562">
      <formula>AND(($AE$69&lt;$Y$52),($AE$69&gt;$Y$51))</formula>
    </cfRule>
    <cfRule type="expression" dxfId="521" priority="563">
      <formula>AND(($AE$69&lt;$Y$53),($AE$69&gt;$Y$52))</formula>
    </cfRule>
    <cfRule type="expression" dxfId="520" priority="564">
      <formula>AND(($AE$69&lt;$Y$54),($AE$69&gt;$Y$53))</formula>
    </cfRule>
    <cfRule type="expression" dxfId="519" priority="565">
      <formula>AND(($AE$69&lt;$Y$55),($AE$69&gt;$Y$54))</formula>
    </cfRule>
    <cfRule type="expression" dxfId="518" priority="566">
      <formula>AND(($AE$69&lt;$Y$56),($AE$69&gt;$Y$55))</formula>
    </cfRule>
    <cfRule type="expression" dxfId="517" priority="567">
      <formula>AND(($AE$69&lt;$Y$57),($AE$69&gt;$Y$56))</formula>
    </cfRule>
    <cfRule type="expression" dxfId="516" priority="568">
      <formula>AND(($AE$69&lt;$Y$58),($AE$69&gt;$Y$57))</formula>
    </cfRule>
    <cfRule type="expression" dxfId="515" priority="569">
      <formula>AND(($AE$69&lt;$Y$59),($AE$69&gt;$Y$58))</formula>
    </cfRule>
    <cfRule type="expression" dxfId="514" priority="570">
      <formula>AND(($AE$69&lt;$Y$60),($AE$69&gt;$Y$59))</formula>
    </cfRule>
    <cfRule type="expression" dxfId="513" priority="571">
      <formula>AND(($AE$69&lt;$Y$61),($AE$69&gt;$Y$60))</formula>
    </cfRule>
    <cfRule type="expression" dxfId="512" priority="572">
      <formula>AND(($AE$69&lt;$Y$62),($AE$69&gt;$Y$61))</formula>
    </cfRule>
    <cfRule type="expression" dxfId="511" priority="573">
      <formula>AND(($AE$69&lt;$Y$63),($AE$69&gt;$Y$62))</formula>
    </cfRule>
    <cfRule type="expression" dxfId="510" priority="574">
      <formula>AND(($AE$69&lt;$Y$64),($AE$69&gt;$Y$63))</formula>
    </cfRule>
    <cfRule type="expression" dxfId="509" priority="575">
      <formula>AND(($AE$69&lt;$Y$65),($AE$69&gt;$Y$64))</formula>
    </cfRule>
    <cfRule type="expression" dxfId="508" priority="576">
      <formula>AND(($AE$69&lt;$Y$66),($AE$69&gt;$Y$65))</formula>
    </cfRule>
    <cfRule type="expression" dxfId="507" priority="577">
      <formula>AND(($AE$69&lt;$Y$67),($AE$69&gt;$Y$66))</formula>
    </cfRule>
    <cfRule type="expression" dxfId="506" priority="578">
      <formula>AND(($AE$69&lt;$Y$68),($AE$69&gt;$Y$67))</formula>
    </cfRule>
    <cfRule type="expression" dxfId="505" priority="579">
      <formula>AND(($AE$69&lt;$Y$69),($AE$69&gt;$Y$68))</formula>
    </cfRule>
    <cfRule type="expression" dxfId="504" priority="580">
      <formula>AND(($AE$69&lt;$Y$70),($AE$69&gt;$Y$69))</formula>
    </cfRule>
    <cfRule type="expression" dxfId="503" priority="581">
      <formula>AND(($AE$69&lt;$Y$71),($AE$69&gt;$Y$70))</formula>
    </cfRule>
    <cfRule type="expression" dxfId="502" priority="582">
      <formula>AND(($AE$69&lt;$Y$72),($AE$69&gt;$Y$71))</formula>
    </cfRule>
    <cfRule type="expression" dxfId="501" priority="583">
      <formula>AND(($AE$69&lt;$Y$73),($AE$69&gt;$Y$72))</formula>
    </cfRule>
    <cfRule type="expression" dxfId="500" priority="584">
      <formula>AND(($AE$69&lt;$Y$74),($AE$69&gt;$Y$73))</formula>
    </cfRule>
    <cfRule type="expression" dxfId="499" priority="585">
      <formula>AND(($AE$69&lt;$Y$75),($AE$69&gt;$Y$74))</formula>
    </cfRule>
    <cfRule type="expression" dxfId="498" priority="586">
      <formula>AND(($AE$69&lt;$Y$76),($AE$69&gt;$Y$75))</formula>
    </cfRule>
    <cfRule type="expression" dxfId="497" priority="587">
      <formula>AND(($AE$69&lt;$Y$77),($AE$69&gt;$Y$76))</formula>
    </cfRule>
    <cfRule type="expression" dxfId="496" priority="588">
      <formula>AND(($AE$69&lt;$Y$78),($AE$69&gt;$Y$77))</formula>
    </cfRule>
    <cfRule type="expression" dxfId="495" priority="589">
      <formula>AND(($AE$69&lt;$Y$79),($AE$69&gt;$Y$78))</formula>
    </cfRule>
    <cfRule type="expression" dxfId="494" priority="590">
      <formula>AND(($AE$69&lt;$Y$80),($AE$69&gt;$Y$79))</formula>
    </cfRule>
  </conditionalFormatting>
  <conditionalFormatting sqref="E24:G28">
    <cfRule type="expression" dxfId="493" priority="45">
      <formula>AND($AB$70=2)</formula>
    </cfRule>
    <cfRule type="expression" dxfId="492" priority="519">
      <formula>AND(($AE$70&lt;$Y$46),($AE$70&gt;$Y$45))</formula>
    </cfRule>
    <cfRule type="expression" dxfId="491" priority="520">
      <formula>AND(($AE$70&lt;$Y$47),($AE$70&gt;$Y$46))</formula>
    </cfRule>
    <cfRule type="expression" dxfId="490" priority="521">
      <formula>AND(($AE$70&lt;$Y$48),($AE$70&gt;$Y$47))</formula>
    </cfRule>
    <cfRule type="expression" dxfId="489" priority="522">
      <formula>AND(($AE$70&lt;$Y$49),($AE$70&gt;$Y$48))</formula>
    </cfRule>
    <cfRule type="expression" dxfId="488" priority="523">
      <formula>AND(($AE$70&lt;$Y$50),($AE$70&gt;$Y$49))</formula>
    </cfRule>
    <cfRule type="expression" dxfId="487" priority="524">
      <formula>AND(($AE$70&lt;$Y$51),($AE$70&gt;$Y$50))</formula>
    </cfRule>
    <cfRule type="expression" dxfId="486" priority="525">
      <formula>AND(($AE$70&lt;$Y$52),($AE$70&gt;$Y$51))</formula>
    </cfRule>
    <cfRule type="expression" dxfId="485" priority="526">
      <formula>AND(($AE$70&lt;$Y$52),($AE$70&gt;$Y$51))</formula>
    </cfRule>
    <cfRule type="expression" dxfId="484" priority="527">
      <formula>AND(($AE$70&lt;$Y$53),($AE$70&gt;$Y$52))</formula>
    </cfRule>
    <cfRule type="expression" dxfId="483" priority="528">
      <formula>AND(($AE$70&lt;$Y$54),($AE$70&gt;$Y$53))</formula>
    </cfRule>
    <cfRule type="expression" dxfId="482" priority="529">
      <formula>AND(($AE$70&lt;$Y$55),($AE$70&gt;$Y$54))</formula>
    </cfRule>
    <cfRule type="expression" dxfId="481" priority="530">
      <formula>AND(($AE$70&lt;$Y$56),($AE$70&gt;$Y$55))</formula>
    </cfRule>
    <cfRule type="expression" dxfId="480" priority="531">
      <formula>AND(($AE$70&lt;$Y$57),($AE$70&gt;$Y$56))</formula>
    </cfRule>
    <cfRule type="expression" dxfId="479" priority="532">
      <formula>AND(($AE$70&lt;$Y$58),($AE$70&gt;$Y$57))</formula>
    </cfRule>
    <cfRule type="expression" dxfId="478" priority="533">
      <formula>AND(($AE$70&lt;$Y$59),($AE$70&gt;$Y$58))</formula>
    </cfRule>
    <cfRule type="expression" dxfId="477" priority="534">
      <formula>AND(($AE$70&lt;$Y$60),($AE$70&gt;$Y$59))</formula>
    </cfRule>
    <cfRule type="expression" dxfId="476" priority="535">
      <formula>AND(($AE$70&lt;$Y$61),($AE$70&gt;$Y$60))</formula>
    </cfRule>
    <cfRule type="expression" dxfId="475" priority="536">
      <formula>AND(($AE$70&lt;$Y$62),($AE$70&gt;$Y$61))</formula>
    </cfRule>
    <cfRule type="expression" dxfId="474" priority="537">
      <formula>AND(($AE$70&lt;$Y$63),($AE$70&gt;$Y$62))</formula>
    </cfRule>
    <cfRule type="expression" dxfId="473" priority="538">
      <formula>AND(($AE$70&lt;$Y$64),($AE$70&gt;$Y$63))</formula>
    </cfRule>
    <cfRule type="expression" dxfId="472" priority="539">
      <formula>AND(($AE$70&lt;$Y$65),($AE$70&gt;$Y$64))</formula>
    </cfRule>
    <cfRule type="expression" dxfId="471" priority="540">
      <formula>AND(($AE$70&lt;$Y$66),($AE$70&gt;$Y$65))</formula>
    </cfRule>
    <cfRule type="expression" dxfId="470" priority="541">
      <formula>AND(($AE$70&lt;$Y$67),($AE$70&gt;$Y$66))</formula>
    </cfRule>
    <cfRule type="expression" dxfId="469" priority="542">
      <formula>AND(($AE$70&lt;$Y$68),($AE$70&gt;$Y$67))</formula>
    </cfRule>
    <cfRule type="expression" dxfId="468" priority="543">
      <formula>AND(($AE$70&lt;$Y$69),($AE$70&gt;$Y$68))</formula>
    </cfRule>
    <cfRule type="expression" dxfId="467" priority="544">
      <formula>AND(($AE$70&lt;$Y$70),($AE$70&gt;$Y$69))</formula>
    </cfRule>
    <cfRule type="expression" dxfId="466" priority="545">
      <formula>AND(($AE$70&lt;$Y$71),($AE$70&gt;$Y$70))</formula>
    </cfRule>
    <cfRule type="expression" dxfId="465" priority="546">
      <formula>AND(($AE$70&lt;$Y$72),($AE$70&gt;$Y$71))</formula>
    </cfRule>
    <cfRule type="expression" dxfId="464" priority="547">
      <formula>AND(($AE$70&lt;$Y$73),($AE$70&gt;$Y$72))</formula>
    </cfRule>
    <cfRule type="expression" dxfId="463" priority="548">
      <formula>AND(($AE$70&lt;$Y$74),($AE$70&gt;$Y$73))</formula>
    </cfRule>
    <cfRule type="expression" dxfId="462" priority="549">
      <formula>AND(($AE$70&lt;$Y$75),($AE$70&gt;$Y$74))</formula>
    </cfRule>
    <cfRule type="expression" dxfId="461" priority="550">
      <formula>AND(($AE$70&lt;$Y$76),($AE$70&gt;$Y$75))</formula>
    </cfRule>
    <cfRule type="expression" dxfId="460" priority="551">
      <formula>AND(($AE$70&lt;$Y$77),($AE$70&gt;$Y$76))</formula>
    </cfRule>
    <cfRule type="expression" dxfId="459" priority="552">
      <formula>AND(($AE$70&lt;$Y$78),($AE$70&gt;$Y$77))</formula>
    </cfRule>
    <cfRule type="expression" dxfId="458" priority="553">
      <formula>AND(($AE$70&lt;$Y$79),($AE$70&gt;$Y$78))</formula>
    </cfRule>
    <cfRule type="expression" dxfId="457" priority="554">
      <formula>AND(($AE$70&lt;$Y$80),($AE$70&gt;$Y$79))</formula>
    </cfRule>
  </conditionalFormatting>
  <conditionalFormatting sqref="H24:J28">
    <cfRule type="expression" dxfId="456" priority="44">
      <formula>AND($AB$71=2)</formula>
    </cfRule>
    <cfRule type="expression" dxfId="455" priority="483">
      <formula>AND(($AE$71&lt;$Y$46),($AE$71&gt;$Y$45))</formula>
    </cfRule>
    <cfRule type="expression" dxfId="454" priority="484">
      <formula>AND(($AE$71&lt;$Y$47),($AE$71&gt;$Y$46))</formula>
    </cfRule>
    <cfRule type="expression" dxfId="453" priority="485">
      <formula>AND(($AE$71&lt;$Y$48),($AE$71&gt;$Y$47))</formula>
    </cfRule>
    <cfRule type="expression" dxfId="452" priority="486">
      <formula>AND(($AE$71&lt;$Y$49),($AE$71&gt;$Y$48))</formula>
    </cfRule>
    <cfRule type="expression" dxfId="451" priority="487">
      <formula>AND(($AE$71&lt;$Y$50),($AE$71&gt;$Y$49))</formula>
    </cfRule>
    <cfRule type="expression" dxfId="450" priority="488">
      <formula>AND(($AE$71&lt;$Y$51),($AE$71&gt;$Y$50))</formula>
    </cfRule>
    <cfRule type="expression" dxfId="449" priority="489">
      <formula>AND(($AE$71&lt;$Y$52),($AE$71&gt;$Y$51))</formula>
    </cfRule>
    <cfRule type="expression" dxfId="448" priority="490">
      <formula>AND(($AE$71&lt;$Y$52),($AE$71&gt;$Y$51))</formula>
    </cfRule>
    <cfRule type="expression" dxfId="447" priority="491">
      <formula>AND(($AE$71&lt;$Y$53),($AE$71&gt;$Y$52))</formula>
    </cfRule>
    <cfRule type="expression" dxfId="446" priority="492">
      <formula>AND(($AE$71&lt;$Y$54),($AE$71&gt;$Y$53))</formula>
    </cfRule>
    <cfRule type="expression" dxfId="445" priority="493">
      <formula>AND(($AE$71&lt;$Y$55),($AE$71&gt;$Y$54))</formula>
    </cfRule>
    <cfRule type="expression" dxfId="444" priority="494">
      <formula>AND(($AE$71&lt;$Y$56),($AE$71&gt;$Y$55))</formula>
    </cfRule>
    <cfRule type="expression" dxfId="443" priority="495">
      <formula>AND(($AE$71&lt;$Y$57),($AE$71&gt;$Y$56))</formula>
    </cfRule>
    <cfRule type="expression" dxfId="442" priority="496">
      <formula>AND(($AE$71&lt;$Y$58),($AE$71&gt;$Y$57))</formula>
    </cfRule>
    <cfRule type="expression" dxfId="441" priority="497">
      <formula>AND(($AE$71&lt;$Y$59),($AE$71&gt;$Y$58))</formula>
    </cfRule>
    <cfRule type="expression" dxfId="440" priority="498">
      <formula>AND(($AE$71&lt;$Y$60),($AE$71&gt;$Y$59))</formula>
    </cfRule>
    <cfRule type="expression" dxfId="439" priority="499">
      <formula>AND(($AE$71&lt;$Y$61),($AE$71&gt;$Y$60))</formula>
    </cfRule>
    <cfRule type="expression" dxfId="438" priority="500">
      <formula>AND(($AE$71&lt;$Y$62),($AE$71&gt;$Y$61))</formula>
    </cfRule>
    <cfRule type="expression" dxfId="437" priority="501">
      <formula>AND(($AE$71&lt;$Y$63),($AE$71&gt;$Y$62))</formula>
    </cfRule>
    <cfRule type="expression" dxfId="436" priority="502">
      <formula>AND(($AE$71&lt;$Y$64),($AE$71&gt;$Y$63))</formula>
    </cfRule>
    <cfRule type="expression" dxfId="435" priority="503">
      <formula>AND(($AE$71&lt;$Y$65),($AE$71&gt;$Y$64))</formula>
    </cfRule>
    <cfRule type="expression" dxfId="434" priority="504">
      <formula>AND(($AE$71&lt;$Y$66),($AE$71&gt;$Y$65))</formula>
    </cfRule>
    <cfRule type="expression" dxfId="433" priority="505">
      <formula>AND(($AE$71&lt;$Y$67),($AE$71&gt;$Y$66))</formula>
    </cfRule>
    <cfRule type="expression" dxfId="432" priority="506">
      <formula>AND(($AE$71&lt;$Y$68),($AE$71&gt;$Y$67))</formula>
    </cfRule>
    <cfRule type="expression" dxfId="431" priority="507">
      <formula>AND(($AE$71&lt;$Y$69),($AE$71&gt;$Y$68))</formula>
    </cfRule>
    <cfRule type="expression" dxfId="430" priority="508">
      <formula>AND(($AE$71&lt;$Y$70),($AE$71&gt;$Y$69))</formula>
    </cfRule>
    <cfRule type="expression" dxfId="429" priority="509">
      <formula>AND(($AE$71&lt;$Y$71),($AE$71&gt;$Y$70))</formula>
    </cfRule>
    <cfRule type="expression" dxfId="428" priority="510">
      <formula>AND(($AE$71&lt;$Y$72),($AE$71&gt;$Y$71))</formula>
    </cfRule>
    <cfRule type="expression" dxfId="427" priority="511">
      <formula>AND(($AE$71&lt;$Y$73),($AE$71&gt;$Y$72))</formula>
    </cfRule>
    <cfRule type="expression" dxfId="426" priority="512">
      <formula>AND(($AE$71&lt;$Y$74),($AE$71&gt;$Y$73))</formula>
    </cfRule>
    <cfRule type="expression" dxfId="425" priority="513">
      <formula>AND(($AE$71&lt;$Y$75),($AE$71&gt;$Y$74))</formula>
    </cfRule>
    <cfRule type="expression" dxfId="424" priority="514">
      <formula>AND(($AE$71&lt;$Y$76),($AE$71&gt;$Y$75))</formula>
    </cfRule>
    <cfRule type="expression" dxfId="423" priority="515">
      <formula>AND(($AE$71&lt;$Y$77),($AE$71&gt;$Y$76))</formula>
    </cfRule>
    <cfRule type="expression" dxfId="422" priority="516">
      <formula>AND(($AE$71&lt;$Y$78),($AE$71&gt;$Y$77))</formula>
    </cfRule>
    <cfRule type="expression" dxfId="421" priority="517">
      <formula>AND(($AE$71&lt;$Y$79),($AE$71&gt;$Y$78))</formula>
    </cfRule>
    <cfRule type="expression" dxfId="420" priority="518">
      <formula>AND(($AE$71&lt;$Y$80),($AE$71&gt;$Y$79))</formula>
    </cfRule>
  </conditionalFormatting>
  <conditionalFormatting sqref="K24:M28">
    <cfRule type="expression" dxfId="419" priority="43">
      <formula>AND($AB$72=2)</formula>
    </cfRule>
    <cfRule type="expression" dxfId="418" priority="447">
      <formula>AND(($AE$72&lt;$Y$46),($AE$72&gt;$Y$45))</formula>
    </cfRule>
    <cfRule type="expression" dxfId="417" priority="448">
      <formula>AND(($AE$72&lt;$Y$47),($AE$72&gt;$Y$46))</formula>
    </cfRule>
    <cfRule type="expression" dxfId="416" priority="449">
      <formula>AND(($AE$72&lt;$Y$48),($AE$72&gt;$Y$47))</formula>
    </cfRule>
    <cfRule type="expression" dxfId="415" priority="450">
      <formula>AND(($AE$72&lt;$Y$49),($AE$72&gt;$Y$48))</formula>
    </cfRule>
    <cfRule type="expression" dxfId="414" priority="451">
      <formula>AND(($AE$72&lt;$Y$50),($AE$72&gt;$Y$49))</formula>
    </cfRule>
    <cfRule type="expression" dxfId="413" priority="452">
      <formula>AND(($AE$72&lt;$Y$51),($AE$72&gt;$Y$50))</formula>
    </cfRule>
    <cfRule type="expression" dxfId="412" priority="453">
      <formula>AND(($AE$72&lt;$Y$52),($AE$72&gt;$Y$51))</formula>
    </cfRule>
    <cfRule type="expression" dxfId="411" priority="454">
      <formula>AND(($AE$72&lt;$Y$52),($AE$72&gt;$Y$51))</formula>
    </cfRule>
    <cfRule type="expression" dxfId="410" priority="455">
      <formula>AND(($AE$72&lt;$Y$53),($AE$72&gt;$Y$52))</formula>
    </cfRule>
    <cfRule type="expression" dxfId="409" priority="456">
      <formula>AND(($AE$72&lt;$Y$54),($AE$72&gt;$Y$53))</formula>
    </cfRule>
    <cfRule type="expression" dxfId="408" priority="457">
      <formula>AND(($AE$72&lt;$Y$55),($AE$72&gt;$Y$54))</formula>
    </cfRule>
    <cfRule type="expression" dxfId="407" priority="458">
      <formula>AND(($AE$72&lt;$Y$56),($AE$72&gt;$Y$55))</formula>
    </cfRule>
    <cfRule type="expression" dxfId="406" priority="459">
      <formula>AND(($AE$72&lt;$Y$57),($AE$72&gt;$Y$56))</formula>
    </cfRule>
    <cfRule type="expression" dxfId="405" priority="460">
      <formula>AND(($AE$72&lt;$Y$58),($AE$72&gt;$Y$57))</formula>
    </cfRule>
    <cfRule type="expression" dxfId="404" priority="461">
      <formula>AND(($AE$72&lt;$Y$59),($AE$72&gt;$Y$58))</formula>
    </cfRule>
    <cfRule type="expression" dxfId="403" priority="462">
      <formula>AND(($AE$72&lt;$Y$60),($AE$72&gt;$Y$59))</formula>
    </cfRule>
    <cfRule type="expression" dxfId="402" priority="463">
      <formula>AND(($AE$72&lt;$Y$61),($AE$72&gt;$Y$60))</formula>
    </cfRule>
    <cfRule type="expression" dxfId="401" priority="464">
      <formula>AND(($AE$72&lt;$Y$62),($AE$72&gt;$Y$61))</formula>
    </cfRule>
    <cfRule type="expression" dxfId="400" priority="465">
      <formula>AND(($AE$72&lt;$Y$63),($AE$72&gt;$Y$62))</formula>
    </cfRule>
    <cfRule type="expression" dxfId="399" priority="466">
      <formula>AND(($AE$72&lt;$Y$64),($AE$72&gt;$Y$63))</formula>
    </cfRule>
    <cfRule type="expression" dxfId="398" priority="467">
      <formula>AND(($AE$72&lt;$Y$65),($AE$72&gt;$Y$64))</formula>
    </cfRule>
    <cfRule type="expression" dxfId="397" priority="468">
      <formula>AND(($AE$72&lt;$Y$66),($AE$72&gt;$Y$65))</formula>
    </cfRule>
    <cfRule type="expression" dxfId="396" priority="469">
      <formula>AND(($AE$72&lt;$Y$67),($AE$72&gt;$Y$66))</formula>
    </cfRule>
    <cfRule type="expression" dxfId="395" priority="470">
      <formula>AND(($AE$72&lt;$Y$68),($AE$72&gt;$Y$67))</formula>
    </cfRule>
    <cfRule type="expression" dxfId="394" priority="471">
      <formula>AND(($AE$72&lt;$Y$69),($AE$72&gt;$Y$68))</formula>
    </cfRule>
    <cfRule type="expression" dxfId="393" priority="472">
      <formula>AND(($AE$72&lt;$Y$70),($AE$72&gt;$Y$69))</formula>
    </cfRule>
    <cfRule type="expression" dxfId="392" priority="473">
      <formula>AND(($AE$72&lt;$Y$71),($AE$72&gt;$Y$70))</formula>
    </cfRule>
    <cfRule type="expression" dxfId="391" priority="474">
      <formula>AND(($AE$72&lt;$Y$72),($AE$72&gt;$Y$71))</formula>
    </cfRule>
    <cfRule type="expression" dxfId="390" priority="475">
      <formula>AND(($AE$72&lt;$Y$73),($AE$72&gt;$Y$72))</formula>
    </cfRule>
    <cfRule type="expression" dxfId="389" priority="476">
      <formula>AND(($AE$72&lt;$Y$74),($AE$72&gt;$Y$73))</formula>
    </cfRule>
    <cfRule type="expression" dxfId="388" priority="477">
      <formula>AND(($AE$72&lt;$Y$75),($AE$72&gt;$Y$74))</formula>
    </cfRule>
    <cfRule type="expression" dxfId="387" priority="478">
      <formula>AND(($AE$72&lt;$Y$76),($AE$72&gt;$Y$75))</formula>
    </cfRule>
    <cfRule type="expression" dxfId="386" priority="479">
      <formula>AND(($AE$72&lt;$Y$77),($AE$72&gt;$Y$76))</formula>
    </cfRule>
    <cfRule type="expression" dxfId="385" priority="480">
      <formula>AND(($AE$72&lt;$Y$78),($AE$72&gt;$Y$77))</formula>
    </cfRule>
    <cfRule type="expression" dxfId="384" priority="481">
      <formula>AND(($AE$72&lt;$Y$79),($AE$72&gt;$Y$78))</formula>
    </cfRule>
    <cfRule type="expression" dxfId="383" priority="482">
      <formula>AND(($AE$72&lt;$Y$80),($AE$72&gt;$Y$79))</formula>
    </cfRule>
  </conditionalFormatting>
  <conditionalFormatting sqref="N24:P28">
    <cfRule type="expression" dxfId="382" priority="42">
      <formula>AND($AB$73=2)</formula>
    </cfRule>
    <cfRule type="expression" dxfId="381" priority="411">
      <formula>AND(($AE$73&lt;$Y$46),($AE$73&gt;$Y$45))</formula>
    </cfRule>
    <cfRule type="expression" dxfId="380" priority="412">
      <formula>AND(($AE$73&lt;$Y$47),($AE$73&gt;$Y$46))</formula>
    </cfRule>
    <cfRule type="expression" dxfId="379" priority="413">
      <formula>AND(($AE$73&lt;$Y$48),($AE$73&gt;$Y$47))</formula>
    </cfRule>
    <cfRule type="expression" dxfId="378" priority="414">
      <formula>AND(($AE$73&lt;$Y$49),($AE$73&gt;$Y$48))</formula>
    </cfRule>
    <cfRule type="expression" dxfId="377" priority="415">
      <formula>AND(($AE$73&lt;$Y$50),($AE$73&gt;$Y$49))</formula>
    </cfRule>
    <cfRule type="expression" dxfId="376" priority="416">
      <formula>AND(($AE$73&lt;$Y$51),($AE$73&gt;$Y$50))</formula>
    </cfRule>
    <cfRule type="expression" dxfId="375" priority="417">
      <formula>AND(($AE$73&lt;$Y$52),($AE$73&gt;$Y$51))</formula>
    </cfRule>
    <cfRule type="expression" dxfId="374" priority="418">
      <formula>AND(($AE$73&lt;$Y$52),($AE$73&gt;$Y$51))</formula>
    </cfRule>
    <cfRule type="expression" dxfId="373" priority="419">
      <formula>AND(($AE$73&lt;$Y$53),($AE$73&gt;$Y$52))</formula>
    </cfRule>
    <cfRule type="expression" dxfId="372" priority="420">
      <formula>AND(($AE$73&lt;$Y$54),($AE$73&gt;$Y$53))</formula>
    </cfRule>
    <cfRule type="expression" dxfId="371" priority="421">
      <formula>AND(($AE$73&lt;$Y$55),($AE$73&gt;$Y$54))</formula>
    </cfRule>
    <cfRule type="expression" dxfId="370" priority="422">
      <formula>AND(($AE$73&lt;$Y$56),($AE$73&gt;$Y$55))</formula>
    </cfRule>
    <cfRule type="expression" dxfId="369" priority="423">
      <formula>AND(($AE$73&lt;$Y$57),($AE$73&gt;$Y$56))</formula>
    </cfRule>
    <cfRule type="expression" dxfId="368" priority="424">
      <formula>AND(($AE$73&lt;$Y$58),($AE$73&gt;$Y$57))</formula>
    </cfRule>
    <cfRule type="expression" dxfId="367" priority="425">
      <formula>AND(($AE$73&lt;$Y$59),($AE$73&gt;$Y$58))</formula>
    </cfRule>
    <cfRule type="expression" dxfId="366" priority="426">
      <formula>AND(($AE$73&lt;$Y$60),($AE$73&gt;$Y$59))</formula>
    </cfRule>
    <cfRule type="expression" dxfId="365" priority="427">
      <formula>AND(($AE$73&lt;$Y$61),($AE$73&gt;$Y$60))</formula>
    </cfRule>
    <cfRule type="expression" dxfId="364" priority="428">
      <formula>AND(($AE$73&lt;$Y$62),($AE$73&gt;$Y$61))</formula>
    </cfRule>
    <cfRule type="expression" dxfId="363" priority="429">
      <formula>AND(($AE$73&lt;$Y$63),($AE$73&gt;$Y$62))</formula>
    </cfRule>
    <cfRule type="expression" dxfId="362" priority="430">
      <formula>AND(($AE$73&lt;$Y$64),($AE$73&gt;$Y$63))</formula>
    </cfRule>
    <cfRule type="expression" dxfId="361" priority="431">
      <formula>AND(($AE$73&lt;$Y$65),($AE$73&gt;$Y$64))</formula>
    </cfRule>
    <cfRule type="expression" dxfId="360" priority="432">
      <formula>AND(($AE$73&lt;$Y$66),($AE$73&gt;$Y$65))</formula>
    </cfRule>
    <cfRule type="expression" dxfId="359" priority="433">
      <formula>AND(($AE$73&lt;$Y$67),($AE$73&gt;$Y$66))</formula>
    </cfRule>
    <cfRule type="expression" dxfId="358" priority="434">
      <formula>AND(($AE$73&lt;$Y$68),($AE$73&gt;$Y$67))</formula>
    </cfRule>
    <cfRule type="expression" dxfId="357" priority="435">
      <formula>AND(($AE$73&lt;$Y$69),($AE$73&gt;$Y$68))</formula>
    </cfRule>
    <cfRule type="expression" dxfId="356" priority="436">
      <formula>AND(($AE$73&lt;$Y$70),($AE$73&gt;$Y$69))</formula>
    </cfRule>
    <cfRule type="expression" dxfId="355" priority="437">
      <formula>AND(($AE$73&lt;$Y$71),($AE$73&gt;$Y$70))</formula>
    </cfRule>
    <cfRule type="expression" dxfId="354" priority="438">
      <formula>AND(($AE$73&lt;$Y$72),($AE$73&gt;$Y$71))</formula>
    </cfRule>
    <cfRule type="expression" dxfId="353" priority="439">
      <formula>AND(($AE$73&lt;$Y$73),($AE$73&gt;$Y$72))</formula>
    </cfRule>
    <cfRule type="expression" dxfId="352" priority="440">
      <formula>AND(($AE$73&lt;$Y$74),($AE$73&gt;$Y$73))</formula>
    </cfRule>
    <cfRule type="expression" dxfId="351" priority="441">
      <formula>AND(($AE$73&lt;$Y$75),($AE$73&gt;$Y$74))</formula>
    </cfRule>
    <cfRule type="expression" dxfId="350" priority="442">
      <formula>AND(($AE$73&lt;$Y$76),($AE$73&gt;$Y$75))</formula>
    </cfRule>
    <cfRule type="expression" dxfId="349" priority="443">
      <formula>AND(($AE$73&lt;$Y$77),($AE$73&gt;$Y$76))</formula>
    </cfRule>
    <cfRule type="expression" dxfId="348" priority="444">
      <formula>AND(($AE$73&lt;$Y$78),($AE$73&gt;$Y$77))</formula>
    </cfRule>
    <cfRule type="expression" dxfId="347" priority="445">
      <formula>AND(($AE$73&lt;$Y$79),($AE$73&gt;$Y$78))</formula>
    </cfRule>
    <cfRule type="expression" dxfId="346" priority="446">
      <formula>AND(($AE$73&lt;$Y$80),($AE$73&gt;$Y$79))</formula>
    </cfRule>
  </conditionalFormatting>
  <conditionalFormatting sqref="Q24:S28">
    <cfRule type="expression" dxfId="345" priority="41">
      <formula>AND($AB$74=2)</formula>
    </cfRule>
    <cfRule type="expression" dxfId="344" priority="375">
      <formula>AND(($AE$74&lt;$Y$46),($AE$74&gt;$Y$45))</formula>
    </cfRule>
    <cfRule type="expression" dxfId="343" priority="376">
      <formula>AND(($AE$74&lt;$Y$47),($AE$74&gt;$Y$46))</formula>
    </cfRule>
    <cfRule type="expression" dxfId="342" priority="377">
      <formula>AND(($AE$74&lt;$Y$48),($AE$74&gt;$Y$47))</formula>
    </cfRule>
    <cfRule type="expression" dxfId="341" priority="378">
      <formula>AND(($AE$74&lt;$Y$49),($AE$74&gt;$Y$48))</formula>
    </cfRule>
    <cfRule type="expression" dxfId="340" priority="379">
      <formula>AND(($AE$74&lt;$Y$50),($AE$74&gt;$Y$49))</formula>
    </cfRule>
    <cfRule type="expression" dxfId="339" priority="380">
      <formula>AND(($AE$74&lt;$Y$51),($AE$74&gt;$Y$50))</formula>
    </cfRule>
    <cfRule type="expression" dxfId="338" priority="381">
      <formula>AND(($AE$74&lt;$Y$52),($AE$74&gt;$Y$51))</formula>
    </cfRule>
    <cfRule type="expression" dxfId="337" priority="382">
      <formula>AND(($AE$74&lt;$Y$52),($AE$74&gt;$Y$51))</formula>
    </cfRule>
    <cfRule type="expression" dxfId="336" priority="383">
      <formula>AND(($AE$74&lt;$Y$53),($AE$74&gt;$Y$52))</formula>
    </cfRule>
    <cfRule type="expression" dxfId="335" priority="384">
      <formula>AND(($AE$74&lt;$Y$54),($AE$74&gt;$Y$53))</formula>
    </cfRule>
    <cfRule type="expression" dxfId="334" priority="385">
      <formula>AND(($AE$74&lt;$Y$55),($AE$74&gt;$Y$54))</formula>
    </cfRule>
    <cfRule type="expression" dxfId="333" priority="386">
      <formula>AND(($AE$74&lt;$Y$56),($AE$74&gt;$Y$55))</formula>
    </cfRule>
    <cfRule type="expression" dxfId="332" priority="387">
      <formula>AND(($AE$74&lt;$Y$57),($AE$74&gt;$Y$56))</formula>
    </cfRule>
    <cfRule type="expression" dxfId="331" priority="388">
      <formula>AND(($AE$74&lt;$Y$58),($AE$74&gt;$Y$57))</formula>
    </cfRule>
    <cfRule type="expression" dxfId="330" priority="389">
      <formula>AND(($AE$74&lt;$Y$59),($AE$74&gt;$Y$58))</formula>
    </cfRule>
    <cfRule type="expression" dxfId="329" priority="390">
      <formula>AND(($AE$74&lt;$Y$60),($AE$74&gt;$Y$59))</formula>
    </cfRule>
    <cfRule type="expression" dxfId="328" priority="391">
      <formula>AND(($AE$74&lt;$Y$61),($AE$74&gt;$Y$60))</formula>
    </cfRule>
    <cfRule type="expression" dxfId="327" priority="392">
      <formula>AND(($AE$74&lt;$Y$62),($AE$74&gt;$Y$61))</formula>
    </cfRule>
    <cfRule type="expression" dxfId="326" priority="393">
      <formula>AND(($AE$74&lt;$Y$63),($AE$74&gt;$Y$62))</formula>
    </cfRule>
    <cfRule type="expression" dxfId="325" priority="394">
      <formula>AND(($AE$74&lt;$Y$64),($AE$74&gt;$Y$63))</formula>
    </cfRule>
    <cfRule type="expression" dxfId="324" priority="395">
      <formula>AND(($AE$74&lt;$Y$65),($AE$74&gt;$Y$64))</formula>
    </cfRule>
    <cfRule type="expression" dxfId="323" priority="396">
      <formula>AND(($AE$74&lt;$Y$66),($AE$74&gt;$Y$65))</formula>
    </cfRule>
    <cfRule type="expression" dxfId="322" priority="397">
      <formula>AND(($AE$74&lt;$Y$67),($AE$74&gt;$Y$66))</formula>
    </cfRule>
    <cfRule type="expression" dxfId="321" priority="398">
      <formula>AND(($AE$74&lt;$Y$68),($AE$74&gt;$Y$67))</formula>
    </cfRule>
    <cfRule type="expression" dxfId="320" priority="399">
      <formula>AND(($AE$74&lt;$Y$69),($AE$74&gt;$Y$68))</formula>
    </cfRule>
    <cfRule type="expression" dxfId="319" priority="400">
      <formula>AND(($AE$74&lt;$Y$70),($AE$74&gt;$Y$69))</formula>
    </cfRule>
    <cfRule type="expression" dxfId="318" priority="401">
      <formula>AND(($AE$74&lt;$Y$71),($AE$74&gt;$Y$70))</formula>
    </cfRule>
    <cfRule type="expression" dxfId="317" priority="402">
      <formula>AND(($AE$74&lt;$Y$72),($AE$74&gt;$Y$71))</formula>
    </cfRule>
    <cfRule type="expression" dxfId="316" priority="403">
      <formula>AND(($AE$74&lt;$Y$73),($AE$74&gt;$Y$72))</formula>
    </cfRule>
    <cfRule type="expression" dxfId="315" priority="404">
      <formula>AND(($AE$74&lt;$Y$74),($AE$74&gt;$Y$73))</formula>
    </cfRule>
    <cfRule type="expression" dxfId="314" priority="405">
      <formula>AND(($AE$74&lt;$Y$75),($AE$74&gt;$Y$74))</formula>
    </cfRule>
    <cfRule type="expression" dxfId="313" priority="406">
      <formula>AND(($AE$74&lt;$Y$76),($AE$74&gt;$Y$75))</formula>
    </cfRule>
    <cfRule type="expression" dxfId="312" priority="407">
      <formula>AND(($AE$74&lt;$Y$77),($AE$74&gt;$Y$76))</formula>
    </cfRule>
    <cfRule type="expression" dxfId="311" priority="408">
      <formula>AND(($AE$74&lt;$Y$78),($AE$74&gt;$Y$77))</formula>
    </cfRule>
    <cfRule type="expression" dxfId="310" priority="409">
      <formula>AND(($AE$74&lt;$Y$79),($AE$74&gt;$Y$78))</formula>
    </cfRule>
    <cfRule type="expression" dxfId="309" priority="410">
      <formula>AND(($AE$74&lt;$Y$80),($AE$74&gt;$Y$79))</formula>
    </cfRule>
  </conditionalFormatting>
  <conditionalFormatting sqref="B29:D33">
    <cfRule type="expression" dxfId="308" priority="40">
      <formula>AND($AB$75=2)</formula>
    </cfRule>
    <cfRule type="expression" dxfId="307" priority="339">
      <formula>AND(($AE$75&lt;$Y$46),($AE$75&gt;$Y$45))</formula>
    </cfRule>
    <cfRule type="expression" dxfId="306" priority="340">
      <formula>AND(($AE$75&lt;$Y$47),($AE$75&gt;$Y$46))</formula>
    </cfRule>
    <cfRule type="expression" dxfId="305" priority="341">
      <formula>AND(($AE$75&lt;$Y$48),($AE$75&gt;$Y$47))</formula>
    </cfRule>
    <cfRule type="expression" dxfId="304" priority="342">
      <formula>AND(($AE$75&lt;$Y$49),($AE$75&gt;$Y$48))</formula>
    </cfRule>
    <cfRule type="expression" dxfId="303" priority="343">
      <formula>AND(($AE$75&lt;$Y$50),($AE$75&gt;$Y$49))</formula>
    </cfRule>
    <cfRule type="expression" dxfId="302" priority="344">
      <formula>AND(($AE$75&lt;$Y$51),($AE$75&gt;$Y$50))</formula>
    </cfRule>
    <cfRule type="expression" dxfId="301" priority="345">
      <formula>AND(($AE$75&lt;$Y$52),($AE$75&gt;$Y$51))</formula>
    </cfRule>
    <cfRule type="expression" dxfId="300" priority="346">
      <formula>AND(($AE$75&lt;$Y$52),($AE$75&gt;$Y$51))</formula>
    </cfRule>
    <cfRule type="expression" dxfId="299" priority="347">
      <formula>AND(($AE$75&lt;$Y$53),($AE$75&gt;$Y$52))</formula>
    </cfRule>
    <cfRule type="expression" dxfId="298" priority="348">
      <formula>AND(($AE$75&lt;$Y$54),($AE$75&gt;$Y$53))</formula>
    </cfRule>
    <cfRule type="expression" dxfId="297" priority="349">
      <formula>AND(($AE$75&lt;$Y$55),($AE$75&gt;$Y$54))</formula>
    </cfRule>
    <cfRule type="expression" dxfId="296" priority="350">
      <formula>AND(($AE$75&lt;$Y$56),($AE$75&gt;$Y$55))</formula>
    </cfRule>
    <cfRule type="expression" dxfId="295" priority="351">
      <formula>AND(($AE$75&lt;$Y$57),($AE$75&gt;$Y$56))</formula>
    </cfRule>
    <cfRule type="expression" dxfId="294" priority="352">
      <formula>AND(($AE$75&lt;$Y$58),($AE$75&gt;$Y$57))</formula>
    </cfRule>
    <cfRule type="expression" dxfId="293" priority="353">
      <formula>AND(($AE$75&lt;$Y$59),($AE$75&gt;$Y$58))</formula>
    </cfRule>
    <cfRule type="expression" dxfId="292" priority="354">
      <formula>AND(($AE$75&lt;$Y$60),($AE$75&gt;$Y$59))</formula>
    </cfRule>
    <cfRule type="expression" dxfId="291" priority="355">
      <formula>AND(($AE$75&lt;$Y$61),($AE$75&gt;$Y$60))</formula>
    </cfRule>
    <cfRule type="expression" dxfId="290" priority="356">
      <formula>AND(($AE$75&lt;$Y$62),($AE$75&gt;$Y$61))</formula>
    </cfRule>
    <cfRule type="expression" dxfId="289" priority="357">
      <formula>AND(($AE$75&lt;$Y$63),($AE$75&gt;$Y$62))</formula>
    </cfRule>
    <cfRule type="expression" dxfId="288" priority="358">
      <formula>AND(($AE$75&lt;$Y$64),($AE$75&gt;$Y$63))</formula>
    </cfRule>
    <cfRule type="expression" dxfId="287" priority="359">
      <formula>AND(($AE$75&lt;$Y$65),($AE$75&gt;$Y$64))</formula>
    </cfRule>
    <cfRule type="expression" dxfId="286" priority="360">
      <formula>AND(($AE$75&lt;$Y$66),($AE$75&gt;$Y$65))</formula>
    </cfRule>
    <cfRule type="expression" dxfId="285" priority="361">
      <formula>AND(($AE$75&lt;$Y$67),($AE$75&gt;$Y$66))</formula>
    </cfRule>
    <cfRule type="expression" dxfId="284" priority="362">
      <formula>AND(($AE$75&lt;$Y$68),($AE$75&gt;$Y$67))</formula>
    </cfRule>
    <cfRule type="expression" dxfId="283" priority="363">
      <formula>AND(($AE$75&lt;$Y$69),($AE$75&gt;$Y$68))</formula>
    </cfRule>
    <cfRule type="expression" dxfId="282" priority="364">
      <formula>AND(($AE$75&lt;$Y$70),($AE$75&gt;$Y$69))</formula>
    </cfRule>
    <cfRule type="expression" dxfId="281" priority="365">
      <formula>AND(($AE$75&lt;$Y$71),($AE$75&gt;$Y$70))</formula>
    </cfRule>
    <cfRule type="expression" dxfId="280" priority="366">
      <formula>AND(($AE$75&lt;$Y$72),($AE$75&gt;$Y$71))</formula>
    </cfRule>
    <cfRule type="expression" dxfId="279" priority="367">
      <formula>AND(($AE$75&lt;$Y$73),($AE$75&gt;$Y$72))</formula>
    </cfRule>
    <cfRule type="expression" dxfId="278" priority="368">
      <formula>AND(($AE$75&lt;$Y$74),($AE$75&gt;$Y$73))</formula>
    </cfRule>
    <cfRule type="expression" dxfId="277" priority="369">
      <formula>AND(($AE$75&lt;$Y$75),($AE$75&gt;$Y$74))</formula>
    </cfRule>
    <cfRule type="expression" dxfId="276" priority="370">
      <formula>AND(($AE$75&lt;$Y$76),($AE$75&gt;$Y$75))</formula>
    </cfRule>
    <cfRule type="expression" dxfId="275" priority="371">
      <formula>AND(($AE$75&lt;$Y$77),($AE$75&gt;$Y$76))</formula>
    </cfRule>
    <cfRule type="expression" dxfId="274" priority="372">
      <formula>AND(($AE$75&lt;$Y$78),($AE$75&gt;$Y$77))</formula>
    </cfRule>
    <cfRule type="expression" dxfId="273" priority="373">
      <formula>AND(($AE$75&lt;$Y$79),($AE$75&gt;$Y$78))</formula>
    </cfRule>
    <cfRule type="expression" dxfId="272" priority="374">
      <formula>AND(($AE$75&lt;$Y$80),($AE$75&gt;$Y$79))</formula>
    </cfRule>
  </conditionalFormatting>
  <conditionalFormatting sqref="E29:G33">
    <cfRule type="expression" dxfId="271" priority="39">
      <formula>AND($AB$76=2)</formula>
    </cfRule>
    <cfRule type="expression" dxfId="270" priority="303">
      <formula>AND(($AE$76&lt;$Y$46),($AE$76&gt;$Y$45))</formula>
    </cfRule>
    <cfRule type="expression" dxfId="269" priority="304">
      <formula>AND(($AE$76&lt;$Y$47),($AE$76&gt;$Y$46))</formula>
    </cfRule>
    <cfRule type="expression" dxfId="268" priority="305">
      <formula>AND(($AE$76&lt;$Y$48),($AE$76&gt;$Y$47))</formula>
    </cfRule>
    <cfRule type="expression" dxfId="267" priority="306">
      <formula>AND(($AE$76&lt;$Y$49),($AE$76&gt;$Y$48))</formula>
    </cfRule>
    <cfRule type="expression" dxfId="266" priority="307">
      <formula>AND(($AE$76&lt;$Y$50),($AE$76&gt;$Y$49))</formula>
    </cfRule>
    <cfRule type="expression" dxfId="265" priority="308">
      <formula>AND(($AE$76&lt;$Y$51),($AE$76&gt;$Y$50))</formula>
    </cfRule>
    <cfRule type="expression" dxfId="264" priority="309">
      <formula>AND(($AE$76&lt;$Y$52),($AE$76&gt;$Y$51))</formula>
    </cfRule>
    <cfRule type="expression" dxfId="263" priority="310">
      <formula>AND(($AE$76&lt;$Y$52),($AE$76&gt;$Y$51))</formula>
    </cfRule>
    <cfRule type="expression" dxfId="262" priority="311">
      <formula>AND(($AE$76&lt;$Y$53),($AE$76&gt;$Y$52))</formula>
    </cfRule>
    <cfRule type="expression" dxfId="261" priority="312">
      <formula>AND(($AE$76&lt;$Y$54),($AE$76&gt;$Y$53))</formula>
    </cfRule>
    <cfRule type="expression" dxfId="260" priority="313">
      <formula>AND(($AE$76&lt;$Y$55),($AE$76&gt;$Y$54))</formula>
    </cfRule>
    <cfRule type="expression" dxfId="259" priority="314">
      <formula>AND(($AE$76&lt;$Y$56),($AE$76&gt;$Y$55))</formula>
    </cfRule>
    <cfRule type="expression" dxfId="258" priority="315">
      <formula>AND(($AE$76&lt;$Y$57),($AE$76&gt;$Y$56))</formula>
    </cfRule>
    <cfRule type="expression" dxfId="257" priority="316">
      <formula>AND(($AE$76&lt;$Y$58),($AE$76&gt;$Y$57))</formula>
    </cfRule>
    <cfRule type="expression" dxfId="256" priority="317">
      <formula>AND(($AE$76&lt;$Y$59),($AE$76&gt;$Y$58))</formula>
    </cfRule>
    <cfRule type="expression" dxfId="255" priority="318">
      <formula>AND(($AE$76&lt;$Y$60),($AE$76&gt;$Y$59))</formula>
    </cfRule>
    <cfRule type="expression" dxfId="254" priority="319">
      <formula>AND(($AE$76&lt;$Y$61),($AE$76&gt;$Y$60))</formula>
    </cfRule>
    <cfRule type="expression" dxfId="253" priority="320">
      <formula>AND(($AE$76&lt;$Y$62),($AE$76&gt;$Y$61))</formula>
    </cfRule>
    <cfRule type="expression" dxfId="252" priority="321">
      <formula>AND(($AE$76&lt;$Y$63),($AE$76&gt;$Y$62))</formula>
    </cfRule>
    <cfRule type="expression" dxfId="251" priority="322">
      <formula>AND(($AE$76&lt;$Y$64),($AE$76&gt;$Y$63))</formula>
    </cfRule>
    <cfRule type="expression" dxfId="250" priority="323">
      <formula>AND(($AE$76&lt;$Y$65),($AE$76&gt;$Y$64))</formula>
    </cfRule>
    <cfRule type="expression" dxfId="249" priority="324">
      <formula>AND(($AE$76&lt;$Y$66),($AE$76&gt;$Y$65))</formula>
    </cfRule>
    <cfRule type="expression" dxfId="248" priority="325">
      <formula>AND(($AE$76&lt;$Y$67),($AE$76&gt;$Y$66))</formula>
    </cfRule>
    <cfRule type="expression" dxfId="247" priority="326">
      <formula>AND(($AE$76&lt;$Y$68),($AE$76&gt;$Y$67))</formula>
    </cfRule>
    <cfRule type="expression" dxfId="246" priority="327">
      <formula>AND(($AE$76&lt;$Y$69),($AE$76&gt;$Y$68))</formula>
    </cfRule>
    <cfRule type="expression" dxfId="245" priority="328">
      <formula>AND(($AE$76&lt;$Y$70),($AE$76&gt;$Y$69))</formula>
    </cfRule>
    <cfRule type="expression" dxfId="244" priority="329">
      <formula>AND(($AE$76&lt;$Y$71),($AE$76&gt;$Y$70))</formula>
    </cfRule>
    <cfRule type="expression" dxfId="243" priority="330">
      <formula>AND(($AE$76&lt;$Y$72),($AE$76&gt;$Y$71))</formula>
    </cfRule>
    <cfRule type="expression" dxfId="242" priority="331">
      <formula>AND(($AE$76&lt;$Y$73),($AE$76&gt;$Y$72))</formula>
    </cfRule>
    <cfRule type="expression" dxfId="241" priority="332">
      <formula>AND(($AE$76&lt;$Y$74),($AE$76&gt;$Y$73))</formula>
    </cfRule>
    <cfRule type="expression" dxfId="240" priority="333">
      <formula>AND(($AE$76&lt;$Y$75),($AE$76&gt;$Y$74))</formula>
    </cfRule>
    <cfRule type="expression" dxfId="239" priority="334">
      <formula>AND(($AE$76&lt;$Y$76),($AE$76&gt;$Y$75))</formula>
    </cfRule>
    <cfRule type="expression" dxfId="238" priority="335">
      <formula>AND(($AE$76&lt;$Y$77),($AE$76&gt;$Y$76))</formula>
    </cfRule>
    <cfRule type="expression" dxfId="237" priority="336">
      <formula>AND(($AE$76&lt;$Y$78),($AE$76&gt;$Y$77))</formula>
    </cfRule>
    <cfRule type="expression" dxfId="236" priority="337">
      <formula>AND(($AE$76&lt;$Y$79),($AE$76&gt;$Y$78))</formula>
    </cfRule>
    <cfRule type="expression" dxfId="235" priority="338">
      <formula>AND(($AE$76&lt;$Y$80),($AE$76&gt;$Y$79))</formula>
    </cfRule>
  </conditionalFormatting>
  <conditionalFormatting sqref="H29:J33">
    <cfRule type="expression" dxfId="234" priority="38">
      <formula>AND($AB$77=2)</formula>
    </cfRule>
    <cfRule type="expression" dxfId="233" priority="267">
      <formula>AND(($AE$77&lt;$Y$46),($AE$77&gt;$Y$45))</formula>
    </cfRule>
    <cfRule type="expression" dxfId="232" priority="268">
      <formula>AND(($AE$77&lt;$Y$47),($AE$77&gt;$Y$46))</formula>
    </cfRule>
    <cfRule type="expression" dxfId="231" priority="269">
      <formula>AND(($AE$77&lt;$Y$48),($AE$77&gt;$Y$47))</formula>
    </cfRule>
    <cfRule type="expression" dxfId="230" priority="270">
      <formula>AND(($AE$77&lt;$Y$49),($AE$77&gt;$Y$48))</formula>
    </cfRule>
    <cfRule type="expression" dxfId="229" priority="271">
      <formula>AND(($AE$77&lt;$Y$50),($AE$77&gt;$Y$49))</formula>
    </cfRule>
    <cfRule type="expression" dxfId="228" priority="272">
      <formula>AND(($AE$77&lt;$Y$51),($AE$77&gt;$Y$50))</formula>
    </cfRule>
    <cfRule type="expression" dxfId="227" priority="273">
      <formula>AND(($AE$77&lt;$Y$52),($AE$77&gt;$Y$51))</formula>
    </cfRule>
    <cfRule type="expression" dxfId="226" priority="274">
      <formula>AND(($AE$77&lt;$Y$52),($AE$77&gt;$Y$51))</formula>
    </cfRule>
    <cfRule type="expression" dxfId="225" priority="275">
      <formula>AND(($AE$77&lt;$Y$53),($AE$77&gt;$Y$52))</formula>
    </cfRule>
    <cfRule type="expression" dxfId="224" priority="276">
      <formula>AND(($AE$77&lt;$Y$54),($AE$77&gt;$Y$53))</formula>
    </cfRule>
    <cfRule type="expression" dxfId="223" priority="277">
      <formula>AND(($AE$77&lt;$Y$55),($AE$77&gt;$Y$54))</formula>
    </cfRule>
    <cfRule type="expression" dxfId="222" priority="278">
      <formula>AND(($AE$77&lt;$Y$56),($AE$77&gt;$Y$55))</formula>
    </cfRule>
    <cfRule type="expression" dxfId="221" priority="279">
      <formula>AND(($AE$77&lt;$Y$57),($AE$77&gt;$Y$56))</formula>
    </cfRule>
    <cfRule type="expression" dxfId="220" priority="280">
      <formula>AND(($AE$77&lt;$Y$58),($AE$77&gt;$Y$57))</formula>
    </cfRule>
    <cfRule type="expression" dxfId="219" priority="281">
      <formula>AND(($AE$77&lt;$Y$59),($AE$77&gt;$Y$58))</formula>
    </cfRule>
    <cfRule type="expression" dxfId="218" priority="282">
      <formula>AND(($AE$77&lt;$Y$60),($AE$77&gt;$Y$59))</formula>
    </cfRule>
    <cfRule type="expression" dxfId="217" priority="283">
      <formula>AND(($AE$77&lt;$Y$61),($AE$77&gt;$Y$60))</formula>
    </cfRule>
    <cfRule type="expression" dxfId="216" priority="284">
      <formula>AND(($AE$77&lt;$Y$62),($AE$77&gt;$Y$61))</formula>
    </cfRule>
    <cfRule type="expression" dxfId="215" priority="285">
      <formula>AND(($AE$77&lt;$Y$63),($AE$77&gt;$Y$62))</formula>
    </cfRule>
    <cfRule type="expression" dxfId="214" priority="286">
      <formula>AND(($AE$77&lt;$Y$64),($AE$77&gt;$Y$63))</formula>
    </cfRule>
    <cfRule type="expression" dxfId="213" priority="287">
      <formula>AND(($AE$77&lt;$Y$65),($AE$77&gt;$Y$64))</formula>
    </cfRule>
    <cfRule type="expression" dxfId="212" priority="288">
      <formula>AND(($AE$77&lt;$Y$66),($AE$77&gt;$Y$65))</formula>
    </cfRule>
    <cfRule type="expression" dxfId="211" priority="289">
      <formula>AND(($AE$77&lt;$Y$67),($AE$77&gt;$Y$66))</formula>
    </cfRule>
    <cfRule type="expression" dxfId="210" priority="290">
      <formula>AND(($AE$77&lt;$Y$68),($AE$77&gt;$Y$67))</formula>
    </cfRule>
    <cfRule type="expression" dxfId="209" priority="291">
      <formula>AND(($AE$77&lt;$Y$69),($AE$77&gt;$Y$68))</formula>
    </cfRule>
    <cfRule type="expression" dxfId="208" priority="292">
      <formula>AND(($AE$77&lt;$Y$70),($AE$77&gt;$Y$69))</formula>
    </cfRule>
    <cfRule type="expression" dxfId="207" priority="293">
      <formula>AND(($AE$77&lt;$Y$71),($AE$77&gt;$Y$70))</formula>
    </cfRule>
    <cfRule type="expression" dxfId="206" priority="294">
      <formula>AND(($AE$77&lt;$Y$72),($AE$77&gt;$Y$71))</formula>
    </cfRule>
    <cfRule type="expression" dxfId="205" priority="295">
      <formula>AND(($AE$77&lt;$Y$73),($AE$77&gt;$Y$72))</formula>
    </cfRule>
    <cfRule type="expression" dxfId="204" priority="296">
      <formula>AND(($AE$77&lt;$Y$74),($AE$77&gt;$Y$73))</formula>
    </cfRule>
    <cfRule type="expression" dxfId="203" priority="297">
      <formula>AND(($AE$77&lt;$Y$75),($AE$77&gt;$Y$74))</formula>
    </cfRule>
    <cfRule type="expression" dxfId="202" priority="298">
      <formula>AND(($AE$77&lt;$Y$76),($AE$77&gt;$Y$75))</formula>
    </cfRule>
    <cfRule type="expression" dxfId="201" priority="299">
      <formula>AND(($AE$77&lt;$Y$77),($AE$77&gt;$Y$76))</formula>
    </cfRule>
    <cfRule type="expression" dxfId="200" priority="300">
      <formula>AND(($AE$77&lt;$Y$78),($AE$77&gt;$Y$77))</formula>
    </cfRule>
    <cfRule type="expression" dxfId="199" priority="301">
      <formula>AND(($AE$77&lt;$Y$79),($AE$77&gt;$Y$78))</formula>
    </cfRule>
    <cfRule type="expression" dxfId="198" priority="302">
      <formula>AND(($AE$77&lt;$Y$80),($AE$77&gt;$Y$79))</formula>
    </cfRule>
  </conditionalFormatting>
  <conditionalFormatting sqref="K29:M33">
    <cfRule type="expression" dxfId="197" priority="37">
      <formula>AND($AB$78=2)</formula>
    </cfRule>
    <cfRule type="expression" dxfId="196" priority="231">
      <formula>AND(($AE$78&lt;$Y$46),($AE$78&gt;$Y$45))</formula>
    </cfRule>
    <cfRule type="expression" dxfId="195" priority="232">
      <formula>AND(($AE$78&lt;$Y$47),($AE$78&gt;$Y$46))</formula>
    </cfRule>
    <cfRule type="expression" dxfId="194" priority="233">
      <formula>AND(($AE$78&lt;$Y$48),($AE$78&gt;$Y$47))</formula>
    </cfRule>
    <cfRule type="expression" dxfId="193" priority="234">
      <formula>AND(($AE$78&lt;$Y$49),($AE$78&gt;$Y$48))</formula>
    </cfRule>
    <cfRule type="expression" dxfId="192" priority="235">
      <formula>AND(($AE$78&lt;$Y$50),($AE$78&gt;$Y$49))</formula>
    </cfRule>
    <cfRule type="expression" dxfId="191" priority="236">
      <formula>AND(($AE$78&lt;$Y$51),($AE$78&gt;$Y$50))</formula>
    </cfRule>
    <cfRule type="expression" dxfId="190" priority="237">
      <formula>AND(($AE$78&lt;$Y$52),($AE$78&gt;$Y$51))</formula>
    </cfRule>
    <cfRule type="expression" dxfId="189" priority="238">
      <formula>AND(($AE$78&lt;$Y$52),($AE$78&gt;$Y$51))</formula>
    </cfRule>
    <cfRule type="expression" dxfId="188" priority="239">
      <formula>AND(($AE$78&lt;$Y$53),($AE$78&gt;$Y$52))</formula>
    </cfRule>
    <cfRule type="expression" dxfId="187" priority="240">
      <formula>AND(($AE$78&lt;$Y$54),($AE$78&gt;$Y$53))</formula>
    </cfRule>
    <cfRule type="expression" dxfId="186" priority="241">
      <formula>AND(($AE$78&lt;$Y$55),($AE$78&gt;$Y$54))</formula>
    </cfRule>
    <cfRule type="expression" dxfId="185" priority="242">
      <formula>AND(($AE$78&lt;$Y$56),($AE$78&gt;$Y$55))</formula>
    </cfRule>
    <cfRule type="expression" dxfId="184" priority="243">
      <formula>AND(($AE$78&lt;$Y$57),($AE$78&gt;$Y$56))</formula>
    </cfRule>
    <cfRule type="expression" dxfId="183" priority="244">
      <formula>AND(($AE$78&lt;$Y$58),($AE$78&gt;$Y$57))</formula>
    </cfRule>
    <cfRule type="expression" dxfId="182" priority="245">
      <formula>AND(($AE$78&lt;$Y$59),($AE$78&gt;$Y$58))</formula>
    </cfRule>
    <cfRule type="expression" dxfId="181" priority="246">
      <formula>AND(($AE$78&lt;$Y$60),($AE$78&gt;$Y$59))</formula>
    </cfRule>
    <cfRule type="expression" dxfId="180" priority="247">
      <formula>AND(($AE$78&lt;$Y$61),($AE$78&gt;$Y$60))</formula>
    </cfRule>
    <cfRule type="expression" dxfId="179" priority="248">
      <formula>AND(($AE$78&lt;$Y$62),($AE$78&gt;$Y$61))</formula>
    </cfRule>
    <cfRule type="expression" dxfId="178" priority="249">
      <formula>AND(($AE$78&lt;$Y$63),($AE$78&gt;$Y$62))</formula>
    </cfRule>
    <cfRule type="expression" dxfId="177" priority="250">
      <formula>AND(($AE$78&lt;$Y$64),($AE$78&gt;$Y$63))</formula>
    </cfRule>
    <cfRule type="expression" dxfId="176" priority="251">
      <formula>AND(($AE$78&lt;$Y$65),($AE$78&gt;$Y$64))</formula>
    </cfRule>
    <cfRule type="expression" dxfId="175" priority="252">
      <formula>AND(($AE$78&lt;$Y$66),($AE$78&gt;$Y$65))</formula>
    </cfRule>
    <cfRule type="expression" dxfId="174" priority="253">
      <formula>AND(($AE$78&lt;$Y$67),($AE$78&gt;$Y$66))</formula>
    </cfRule>
    <cfRule type="expression" dxfId="173" priority="254">
      <formula>AND(($AE$78&lt;$Y$68),($AE$78&gt;$Y$67))</formula>
    </cfRule>
    <cfRule type="expression" dxfId="172" priority="255">
      <formula>AND(($AE$78&lt;$Y$69),($AE$78&gt;$Y$68))</formula>
    </cfRule>
    <cfRule type="expression" dxfId="171" priority="256">
      <formula>AND(($AE$78&lt;$Y$70),($AE$78&gt;$Y$69))</formula>
    </cfRule>
    <cfRule type="expression" dxfId="170" priority="257">
      <formula>AND(($AE$78&lt;$Y$71),($AE$78&gt;$Y$70))</formula>
    </cfRule>
    <cfRule type="expression" dxfId="169" priority="258">
      <formula>AND(($AE$78&lt;$Y$72),($AE$78&gt;$Y$71))</formula>
    </cfRule>
    <cfRule type="expression" dxfId="168" priority="259">
      <formula>AND(($AE$78&lt;$Y$73),($AE$78&gt;$Y$72))</formula>
    </cfRule>
    <cfRule type="expression" dxfId="167" priority="260">
      <formula>AND(($AE$78&lt;$Y$74),($AE$78&gt;$Y$73))</formula>
    </cfRule>
    <cfRule type="expression" dxfId="166" priority="261">
      <formula>AND(($AE$78&lt;$Y$75),($AE$78&gt;$Y$74))</formula>
    </cfRule>
    <cfRule type="expression" dxfId="165" priority="262">
      <formula>AND(($AE$78&lt;$Y$76),($AE$78&gt;$Y$75))</formula>
    </cfRule>
    <cfRule type="expression" dxfId="164" priority="263">
      <formula>AND(($AE$78&lt;$Y$77),($AE$78&gt;$Y$76))</formula>
    </cfRule>
    <cfRule type="expression" dxfId="163" priority="264">
      <formula>AND(($AE$78&lt;$Y$78),($AE$78&gt;$Y$77))</formula>
    </cfRule>
    <cfRule type="expression" dxfId="162" priority="265">
      <formula>AND(($AE$78&lt;$Y$79),($AE$78&gt;$Y$78))</formula>
    </cfRule>
    <cfRule type="expression" dxfId="161" priority="266">
      <formula>AND(($AE$78&lt;$Y$80),($AE$78&gt;$Y$79))</formula>
    </cfRule>
  </conditionalFormatting>
  <conditionalFormatting sqref="N29:P33">
    <cfRule type="expression" dxfId="160" priority="36">
      <formula>AND($AB$79=2)</formula>
    </cfRule>
    <cfRule type="expression" dxfId="159" priority="195">
      <formula>AND(($AE$79&lt;$Y$46),($AE$79&gt;$Y$45))</formula>
    </cfRule>
    <cfRule type="expression" dxfId="158" priority="196">
      <formula>AND(($AE$79&lt;$Y$47),($AE$79&gt;$Y$46))</formula>
    </cfRule>
    <cfRule type="expression" dxfId="157" priority="197">
      <formula>AND(($AE$79&lt;$Y$48),($AE$79&gt;$Y$47))</formula>
    </cfRule>
    <cfRule type="expression" dxfId="156" priority="198">
      <formula>AND(($AE$79&lt;$Y$49),($AE$79&gt;$Y$48))</formula>
    </cfRule>
    <cfRule type="expression" dxfId="155" priority="199">
      <formula>AND(($AE$79&lt;$Y$50),($AE$79&gt;$Y$49))</formula>
    </cfRule>
    <cfRule type="expression" dxfId="154" priority="200">
      <formula>AND(($AE$79&lt;$Y$51),($AE$79&gt;$Y$50))</formula>
    </cfRule>
    <cfRule type="expression" dxfId="153" priority="201">
      <formula>AND(($AE$79&lt;$Y$52),($AE$79&gt;$Y$51))</formula>
    </cfRule>
    <cfRule type="expression" dxfId="152" priority="202">
      <formula>AND(($AE$79&lt;$Y$52),($AE$79&gt;$Y$51))</formula>
    </cfRule>
    <cfRule type="expression" dxfId="151" priority="203">
      <formula>AND(($AE$79&lt;$Y$53),($AE$79&gt;$Y$52))</formula>
    </cfRule>
    <cfRule type="expression" dxfId="150" priority="204">
      <formula>AND(($AE$79&lt;$Y$54),($AE$79&gt;$Y$53))</formula>
    </cfRule>
    <cfRule type="expression" dxfId="149" priority="205">
      <formula>AND(($AE$79&lt;$Y$55),($AE$79&gt;$Y$54))</formula>
    </cfRule>
    <cfRule type="expression" dxfId="148" priority="206">
      <formula>AND(($AE$79&lt;$Y$56),($AE$79&gt;$Y$55))</formula>
    </cfRule>
    <cfRule type="expression" dxfId="147" priority="207">
      <formula>AND(($AE$79&lt;$Y$57),($AE$79&gt;$Y$56))</formula>
    </cfRule>
    <cfRule type="expression" dxfId="146" priority="208">
      <formula>AND(($AE$79&lt;$Y$58),($AE$79&gt;$Y$57))</formula>
    </cfRule>
    <cfRule type="expression" dxfId="145" priority="209">
      <formula>AND(($AE$79&lt;$Y$59),($AE$79&gt;$Y$58))</formula>
    </cfRule>
    <cfRule type="expression" dxfId="144" priority="210">
      <formula>AND(($AE$79&lt;$Y$60),($AE$79&gt;$Y$59))</formula>
    </cfRule>
    <cfRule type="expression" dxfId="143" priority="211">
      <formula>AND(($AE$79&lt;$Y$61),($AE$79&gt;$Y$60))</formula>
    </cfRule>
    <cfRule type="expression" dxfId="142" priority="212">
      <formula>AND(($AE$79&lt;$Y$62),($AE$79&gt;$Y$61))</formula>
    </cfRule>
    <cfRule type="expression" dxfId="141" priority="213">
      <formula>AND(($AE$79&lt;$Y$63),($AE$79&gt;$Y$62))</formula>
    </cfRule>
    <cfRule type="expression" dxfId="140" priority="214">
      <formula>AND(($AE$79&lt;$Y$64),($AE$79&gt;$Y$63))</formula>
    </cfRule>
    <cfRule type="expression" dxfId="139" priority="215">
      <formula>AND(($AE$79&lt;$Y$65),($AE$79&gt;$Y$64))</formula>
    </cfRule>
    <cfRule type="expression" dxfId="138" priority="216">
      <formula>AND(($AE$79&lt;$Y$66),($AE$79&gt;$Y$65))</formula>
    </cfRule>
    <cfRule type="expression" dxfId="137" priority="217">
      <formula>AND(($AE$79&lt;$Y$67),($AE$79&gt;$Y$66))</formula>
    </cfRule>
    <cfRule type="expression" dxfId="136" priority="218">
      <formula>AND(($AE$79&lt;$Y$68),($AE$79&gt;$Y$67))</formula>
    </cfRule>
    <cfRule type="expression" dxfId="135" priority="219">
      <formula>AND(($AE$79&lt;$Y$69),($AE$79&gt;$Y$68))</formula>
    </cfRule>
    <cfRule type="expression" dxfId="134" priority="220">
      <formula>AND(($AE$79&lt;$Y$70),($AE$79&gt;$Y$69))</formula>
    </cfRule>
    <cfRule type="expression" dxfId="133" priority="221">
      <formula>AND(($AE$79&lt;$Y$71),($AE$79&gt;$Y$70))</formula>
    </cfRule>
    <cfRule type="expression" dxfId="132" priority="222">
      <formula>AND(($AE$79&lt;$Y$72),($AE$79&gt;$Y$71))</formula>
    </cfRule>
    <cfRule type="expression" dxfId="131" priority="223">
      <formula>AND(($AE$79&lt;$Y$73),($AE$79&gt;$Y$72))</formula>
    </cfRule>
    <cfRule type="expression" dxfId="130" priority="224">
      <formula>AND(($AE$79&lt;$Y$74),($AE$79&gt;$Y$73))</formula>
    </cfRule>
    <cfRule type="expression" dxfId="129" priority="225">
      <formula>AND(($AE$79&lt;$Y$75),($AE$79&gt;$Y$74))</formula>
    </cfRule>
    <cfRule type="expression" dxfId="128" priority="226">
      <formula>AND(($AE$79&lt;$Y$76),($AE$79&gt;$Y$75))</formula>
    </cfRule>
    <cfRule type="expression" dxfId="127" priority="227">
      <formula>AND(($AE$79&lt;$Y$77),($AE$79&gt;$Y$76))</formula>
    </cfRule>
    <cfRule type="expression" dxfId="126" priority="228">
      <formula>AND(($AE$79&lt;$Y$78),($AE$79&gt;$Y$77))</formula>
    </cfRule>
    <cfRule type="expression" dxfId="125" priority="229">
      <formula>AND(($AE$79&lt;$Y$79),($AE$79&gt;$Y$78))</formula>
    </cfRule>
    <cfRule type="expression" dxfId="124" priority="230">
      <formula>AND(($AE$79&lt;$Y$80),($AE$79&gt;$Y$79))</formula>
    </cfRule>
  </conditionalFormatting>
  <conditionalFormatting sqref="Q29:S33">
    <cfRule type="expression" dxfId="123" priority="35">
      <formula>AND($AB$80=2)</formula>
    </cfRule>
    <cfRule type="expression" dxfId="122" priority="159">
      <formula>AND(($AE$80&lt;$Y$46),($AE$80&gt;$Y$45))</formula>
    </cfRule>
    <cfRule type="expression" dxfId="121" priority="160">
      <formula>AND(($AE$80&lt;$Y$47),($AE$80&gt;$Y$46))</formula>
    </cfRule>
    <cfRule type="expression" dxfId="120" priority="161">
      <formula>AND(($AE$80&lt;$Y$48),($AE$80&gt;$Y$47))</formula>
    </cfRule>
    <cfRule type="expression" dxfId="119" priority="162">
      <formula>AND(($AE$80&lt;$Y$49),($AE$80&gt;$Y$48))</formula>
    </cfRule>
    <cfRule type="expression" dxfId="118" priority="163">
      <formula>AND(($AE$80&lt;$Y$50),($AE$80&gt;$Y$49))</formula>
    </cfRule>
    <cfRule type="expression" dxfId="117" priority="164">
      <formula>AND(($AE$80&lt;$Y$51),($AE$80&gt;$Y$50))</formula>
    </cfRule>
    <cfRule type="expression" dxfId="116" priority="165">
      <formula>AND(($AE$80&lt;$Y$52),($AE$80&gt;$Y$51))</formula>
    </cfRule>
    <cfRule type="expression" dxfId="115" priority="166">
      <formula>AND(($AE$80&lt;$Y$52),($AE$80&gt;$Y$51))</formula>
    </cfRule>
    <cfRule type="expression" dxfId="114" priority="167">
      <formula>AND(($AE$80&lt;$Y$53),($AE$80&gt;$Y$52))</formula>
    </cfRule>
    <cfRule type="expression" dxfId="113" priority="168">
      <formula>AND(($AE$80&lt;$Y$54),($AE$80&gt;$Y$53))</formula>
    </cfRule>
    <cfRule type="expression" dxfId="112" priority="169">
      <formula>AND(($AE$80&lt;$Y$55),($AE$80&gt;$Y$54))</formula>
    </cfRule>
    <cfRule type="expression" dxfId="111" priority="170">
      <formula>AND(($AE$80&lt;$Y$56),($AE$80&gt;$Y$55))</formula>
    </cfRule>
    <cfRule type="expression" dxfId="110" priority="171">
      <formula>AND(($AE$80&lt;$Y$57),($AE$80&gt;$Y$56))</formula>
    </cfRule>
    <cfRule type="expression" dxfId="109" priority="172">
      <formula>AND(($AE$80&lt;$Y$58),($AE$80&gt;$Y$57))</formula>
    </cfRule>
    <cfRule type="expression" dxfId="108" priority="173">
      <formula>AND(($AE$80&lt;$Y$59),($AE$80&gt;$Y$58))</formula>
    </cfRule>
    <cfRule type="expression" dxfId="107" priority="174">
      <formula>AND(($AE$80&lt;$Y$60),($AE$80&gt;$Y$59))</formula>
    </cfRule>
    <cfRule type="expression" dxfId="106" priority="175">
      <formula>AND(($AE$80&lt;$Y$61),($AE$80&gt;$Y$60))</formula>
    </cfRule>
    <cfRule type="expression" dxfId="105" priority="176">
      <formula>AND(($AE$80&lt;$Y$62),($AE$80&gt;$Y$61))</formula>
    </cfRule>
    <cfRule type="expression" dxfId="104" priority="177">
      <formula>AND(($AE$80&lt;$Y$63),($AE$80&gt;$Y$62))</formula>
    </cfRule>
    <cfRule type="expression" dxfId="103" priority="178">
      <formula>AND(($AE$80&lt;$Y$64),($AE$80&gt;$Y$63))</formula>
    </cfRule>
    <cfRule type="expression" dxfId="102" priority="179">
      <formula>AND(($AE$80&lt;$Y$65),($AE$80&gt;$Y$64))</formula>
    </cfRule>
    <cfRule type="expression" dxfId="101" priority="180">
      <formula>AND(($AE$80&lt;$Y$66),($AE$80&gt;$Y$65))</formula>
    </cfRule>
    <cfRule type="expression" dxfId="100" priority="181">
      <formula>AND(($AE$80&lt;$Y$67),($AE$80&gt;$Y$66))</formula>
    </cfRule>
    <cfRule type="expression" dxfId="99" priority="182">
      <formula>AND(($AE$80&lt;$Y$68),($AE$80&gt;$Y$67))</formula>
    </cfRule>
    <cfRule type="expression" dxfId="98" priority="183">
      <formula>AND(($AE$80&lt;$Y$69),($AE$80&gt;$Y$68))</formula>
    </cfRule>
    <cfRule type="expression" dxfId="97" priority="184">
      <formula>AND(($AE$80&lt;$Y$70),($AE$80&gt;$Y$69))</formula>
    </cfRule>
    <cfRule type="expression" dxfId="96" priority="185">
      <formula>AND(($AE$80&lt;$Y$71),($AE$80&gt;$Y$70))</formula>
    </cfRule>
    <cfRule type="expression" dxfId="95" priority="186">
      <formula>AND(($AE$80&lt;$Y$72),($AE$80&gt;$Y$71))</formula>
    </cfRule>
    <cfRule type="expression" dxfId="94" priority="187">
      <formula>AND(($AE$80&lt;$Y$73),($AE$80&gt;$Y$72))</formula>
    </cfRule>
    <cfRule type="expression" dxfId="93" priority="188">
      <formula>AND(($AE$80&lt;$Y$74),($AE$80&gt;$Y$73))</formula>
    </cfRule>
    <cfRule type="expression" dxfId="92" priority="189">
      <formula>AND(($AE$80&lt;$Y$75),($AE$80&gt;$Y$74))</formula>
    </cfRule>
    <cfRule type="expression" dxfId="91" priority="190">
      <formula>AND(($AE$80&lt;$Y$76),($AE$80&gt;$Y$75))</formula>
    </cfRule>
    <cfRule type="expression" dxfId="90" priority="191">
      <formula>AND(($AE$80&lt;$Y$77),($AE$80&gt;$Y$76))</formula>
    </cfRule>
    <cfRule type="expression" dxfId="89" priority="192">
      <formula>AND(($AE$80&lt;$Y$78),($AE$80&gt;$Y$77))</formula>
    </cfRule>
    <cfRule type="expression" dxfId="88" priority="193">
      <formula>AND(($AE$80&lt;$Y$79),($AE$80&gt;$Y$78))</formula>
    </cfRule>
    <cfRule type="expression" dxfId="87" priority="194">
      <formula>AND(($AE$80&lt;$Y$80),($AE$80&gt;$Y$79))</formula>
    </cfRule>
  </conditionalFormatting>
  <conditionalFormatting sqref="N4:P8">
    <cfRule type="expression" dxfId="86" priority="21">
      <formula>AND($AB$49=2)</formula>
    </cfRule>
    <cfRule type="expression" dxfId="85" priority="87">
      <formula>AND(($AE$49&lt;$Y$46),($AE$49&gt;$Y$45))</formula>
    </cfRule>
    <cfRule type="expression" dxfId="84" priority="88">
      <formula>AND(($AE$49&lt;$Y$47),($AE$49&gt;$Y$46))</formula>
    </cfRule>
    <cfRule type="expression" dxfId="83" priority="89">
      <formula>AND(($AE$49&lt;$Y$48),($AE$49&gt;$Y$47))</formula>
    </cfRule>
    <cfRule type="expression" dxfId="82" priority="90">
      <formula>AND(($AE$49&lt;$Y$49),($AE$49&gt;$Y$48))</formula>
    </cfRule>
    <cfRule type="expression" dxfId="81" priority="91">
      <formula>AND(($AE$49&lt;$Y$50),($AE$49&gt;$Y$49))</formula>
    </cfRule>
    <cfRule type="expression" dxfId="80" priority="92">
      <formula>AND(($AE$49&lt;$Y$51),($AE$49&gt;$Y$50))</formula>
    </cfRule>
    <cfRule type="expression" dxfId="79" priority="93">
      <formula>AND(($AE$49&lt;$Y$52),($AE$49&gt;$Y$51))</formula>
    </cfRule>
    <cfRule type="expression" dxfId="78" priority="94">
      <formula>AND(($AE$49&lt;$Y$52),($AE$49&gt;$Y$51))</formula>
    </cfRule>
    <cfRule type="expression" dxfId="77" priority="95">
      <formula>AND(($AE$49&lt;$Y$53),($AE$49&gt;$Y$52))</formula>
    </cfRule>
    <cfRule type="expression" dxfId="76" priority="96">
      <formula>AND(($AE$49&lt;$Y$54),($AE$49&gt;$Y$53))</formula>
    </cfRule>
    <cfRule type="expression" dxfId="75" priority="97">
      <formula>AND(($AE$49&lt;$Y$55),($AE$49&gt;$Y$54))</formula>
    </cfRule>
    <cfRule type="expression" dxfId="74" priority="98">
      <formula>AND(($AE$49&lt;$Y$56),($AE$49&gt;$Y$55))</formula>
    </cfRule>
    <cfRule type="expression" dxfId="73" priority="99">
      <formula>AND(($AE$49&lt;$Y$57),($AE$49&gt;$Y$56))</formula>
    </cfRule>
    <cfRule type="expression" dxfId="72" priority="100">
      <formula>AND(($AE$49&lt;$Y$58),($AE$49&gt;$Y$57))</formula>
    </cfRule>
    <cfRule type="expression" dxfId="71" priority="101">
      <formula>AND(($AE$49&lt;$Y$59),($AE$49&gt;$Y$58))</formula>
    </cfRule>
    <cfRule type="expression" dxfId="70" priority="102">
      <formula>AND(($AE$49&lt;$Y$60),($AE$49&gt;$Y$59))</formula>
    </cfRule>
    <cfRule type="expression" dxfId="69" priority="103">
      <formula>AND(($AE$49&lt;$Y$61),($AE$49&gt;$Y$60))</formula>
    </cfRule>
    <cfRule type="expression" dxfId="68" priority="104">
      <formula>AND(($AE$49&lt;$Y$62),($AE$49&gt;$Y$61))</formula>
    </cfRule>
    <cfRule type="expression" dxfId="67" priority="105">
      <formula>AND(($AE$49&lt;$Y$63),($AE$49&gt;$Y$62))</formula>
    </cfRule>
    <cfRule type="expression" dxfId="66" priority="106">
      <formula>AND(($AE$49&lt;$Y$64),($AE$49&gt;$Y$63))</formula>
    </cfRule>
    <cfRule type="expression" dxfId="65" priority="107">
      <formula>AND(($AE$49&lt;$Y$65),($AE$49&gt;$Y$64))</formula>
    </cfRule>
    <cfRule type="expression" dxfId="64" priority="108">
      <formula>AND(($AE$49&lt;$Y$66),($AE$49&gt;$Y$65))</formula>
    </cfRule>
    <cfRule type="expression" dxfId="63" priority="109">
      <formula>AND(($AE$49&lt;$Y$67),($AE$49&gt;$Y$66))</formula>
    </cfRule>
    <cfRule type="expression" dxfId="62" priority="110">
      <formula>AND(($AE$49&lt;$Y$68),($AE$49&gt;$Y$67))</formula>
    </cfRule>
    <cfRule type="expression" dxfId="61" priority="111">
      <formula>AND(($AE$49&lt;$Y$69),($AE$49&gt;$Y$68))</formula>
    </cfRule>
    <cfRule type="expression" dxfId="60" priority="112">
      <formula>AND(($AE$49&lt;$Y$70),($AE$49&gt;$Y$69))</formula>
    </cfRule>
    <cfRule type="expression" dxfId="59" priority="113">
      <formula>AND(($AE$49&lt;$Y$71),($AE$49&gt;$Y$70))</formula>
    </cfRule>
    <cfRule type="expression" dxfId="58" priority="114">
      <formula>AND(($AE$49&lt;$Y$72),($AE$49&gt;$Y$71))</formula>
    </cfRule>
    <cfRule type="expression" dxfId="57" priority="115">
      <formula>AND(($AE$49&lt;$Y$73),($AE$49&gt;$Y$72))</formula>
    </cfRule>
    <cfRule type="expression" dxfId="56" priority="116">
      <formula>AND(($AE$49&lt;$Y$74),($AE$49&gt;$Y$73))</formula>
    </cfRule>
    <cfRule type="expression" dxfId="55" priority="117">
      <formula>AND(($AE$49&lt;$Y$75),($AE$49&gt;$Y$74))</formula>
    </cfRule>
    <cfRule type="expression" dxfId="54" priority="118">
      <formula>AND(($AE$49&lt;$Y$76),($AE$49&gt;$Y$75))</formula>
    </cfRule>
    <cfRule type="expression" dxfId="53" priority="119">
      <formula>AND(($AE$49&lt;$Y$77),($AE$49&gt;$Y$76))</formula>
    </cfRule>
    <cfRule type="expression" dxfId="52" priority="120">
      <formula>AND(($AE$49&lt;$Y$78),($AE$49&gt;$Y$77))</formula>
    </cfRule>
    <cfRule type="expression" dxfId="51" priority="121">
      <formula>AND(($AE$49&lt;$Y$79),($AE$49&gt;$Y$78))</formula>
    </cfRule>
    <cfRule type="expression" dxfId="50" priority="122">
      <formula>AND(($AE$49&lt;$Y$80),($AE$49&gt;$Y$79))</formula>
    </cfRule>
  </conditionalFormatting>
  <conditionalFormatting sqref="N9:P13">
    <cfRule type="expression" dxfId="49" priority="15">
      <formula>AND($AB$55=2)</formula>
    </cfRule>
    <cfRule type="expression" dxfId="48" priority="51">
      <formula>AND(($AE$55&lt;$Y$46),($AE$55&gt;$Y$45))</formula>
    </cfRule>
    <cfRule type="expression" dxfId="47" priority="52">
      <formula>AND(($AE$55&lt;$Y$47),($AE$55&gt;$Y$46))</formula>
    </cfRule>
    <cfRule type="expression" dxfId="46" priority="53">
      <formula>AND(($AE$55&lt;$Y$48),($AE$55&gt;$Y$47))</formula>
    </cfRule>
    <cfRule type="expression" dxfId="45" priority="54">
      <formula>AND(($AE$55&lt;$Y$49),($AE$55&gt;$Y$48))</formula>
    </cfRule>
    <cfRule type="expression" dxfId="44" priority="55">
      <formula>AND(($AE$55&lt;$Y$50),($AE$55&gt;$Y$49))</formula>
    </cfRule>
    <cfRule type="expression" dxfId="43" priority="56">
      <formula>AND(($AE$55&lt;$Y$51),($AE$55&gt;$Y$50))</formula>
    </cfRule>
    <cfRule type="expression" dxfId="42" priority="57">
      <formula>AND(($AE$55&lt;$Y$52),($AE$55&gt;$Y$51))</formula>
    </cfRule>
    <cfRule type="expression" dxfId="41" priority="58">
      <formula>AND(($AE$55&lt;$Y$52),($AE$55&gt;$Y$51))</formula>
    </cfRule>
    <cfRule type="expression" dxfId="40" priority="59">
      <formula>AND(($AE$55&lt;$Y$53),($AE$55&gt;$Y$52))</formula>
    </cfRule>
    <cfRule type="expression" dxfId="39" priority="60">
      <formula>AND(($AE$55&lt;$Y$54),($AE$55&gt;$Y$53))</formula>
    </cfRule>
    <cfRule type="expression" dxfId="38" priority="61">
      <formula>AND(($AE$55&lt;$Y$55),($AE$55&gt;$Y$54))</formula>
    </cfRule>
    <cfRule type="expression" dxfId="37" priority="62">
      <formula>AND(($AE$55&lt;$Y$56),($AE$55&gt;$Y$55))</formula>
    </cfRule>
    <cfRule type="expression" dxfId="36" priority="63">
      <formula>AND(($AE$55&lt;$Y$57),($AE$55&gt;$Y$56))</formula>
    </cfRule>
    <cfRule type="expression" dxfId="35" priority="64">
      <formula>AND(($AE$55&lt;$Y$58),($AE$55&gt;$Y$57))</formula>
    </cfRule>
    <cfRule type="expression" dxfId="34" priority="65">
      <formula>AND(($AE$55&lt;$Y$59),($AE$55&gt;$Y$58))</formula>
    </cfRule>
    <cfRule type="expression" dxfId="33" priority="66">
      <formula>AND(($AE$55&lt;$Y$60),($AE$55&gt;$Y$59))</formula>
    </cfRule>
    <cfRule type="expression" dxfId="32" priority="67">
      <formula>AND(($AE$55&lt;$Y$61),($AE$55&gt;$Y$60))</formula>
    </cfRule>
    <cfRule type="expression" dxfId="31" priority="68">
      <formula>AND(($AE$55&lt;$Y$62),($AE$55&gt;$Y$61))</formula>
    </cfRule>
    <cfRule type="expression" dxfId="30" priority="69">
      <formula>AND(($AE$55&lt;$Y$63),($AE$55&gt;$Y$62))</formula>
    </cfRule>
    <cfRule type="expression" dxfId="29" priority="70">
      <formula>AND(($AE$55&lt;$Y$64),($AE$55&gt;$Y$63))</formula>
    </cfRule>
    <cfRule type="expression" dxfId="28" priority="71">
      <formula>AND(($AE$55&lt;$Y$65),($AE$55&gt;$Y$64))</formula>
    </cfRule>
    <cfRule type="expression" dxfId="27" priority="72">
      <formula>AND(($AE$55&lt;$Y$66),($AE$55&gt;$Y$65))</formula>
    </cfRule>
    <cfRule type="expression" dxfId="26" priority="73">
      <formula>AND(($AE$55&lt;$Y$67),($AE$55&gt;$Y$66))</formula>
    </cfRule>
    <cfRule type="expression" dxfId="25" priority="74">
      <formula>AND(($AE$55&lt;$Y$68),($AE$55&gt;$Y$67))</formula>
    </cfRule>
    <cfRule type="expression" dxfId="24" priority="75">
      <formula>AND(($AE$55&lt;$Y$69),($AE$55&gt;$Y$68))</formula>
    </cfRule>
    <cfRule type="expression" dxfId="23" priority="76">
      <formula>AND(($AE$55&lt;$Y$70),($AE$55&gt;$Y$69))</formula>
    </cfRule>
    <cfRule type="expression" dxfId="22" priority="77">
      <formula>AND(($AE$55&lt;$Y$71),($AE$55&gt;$Y$70))</formula>
    </cfRule>
    <cfRule type="expression" dxfId="21" priority="78">
      <formula>AND(($AE$55&lt;$Y$72),($AE$55&gt;$Y$71))</formula>
    </cfRule>
    <cfRule type="expression" dxfId="20" priority="79">
      <formula>AND(($AE$55&lt;$Y$73),($AE$55&gt;$Y$72))</formula>
    </cfRule>
    <cfRule type="expression" dxfId="19" priority="80">
      <formula>AND(($AE$55&lt;$Y$74),($AE$55&gt;$Y$73))</formula>
    </cfRule>
    <cfRule type="expression" dxfId="18" priority="81">
      <formula>AND(($AE$55&lt;$Y$75),($AE$55&gt;$Y$74))</formula>
    </cfRule>
    <cfRule type="expression" dxfId="17" priority="82">
      <formula>AND(($AE$55&lt;$Y$76),($AE$55&gt;$Y$75))</formula>
    </cfRule>
    <cfRule type="expression" dxfId="16" priority="83">
      <formula>AND(($AE$55&lt;$Y$77),($AE$55&gt;$Y$76))</formula>
    </cfRule>
    <cfRule type="expression" dxfId="15" priority="84">
      <formula>AND(($AE$55&lt;$Y$78),($AE$55&gt;$Y$77))</formula>
    </cfRule>
    <cfRule type="expression" dxfId="14" priority="85">
      <formula>AND(($AE$55&lt;$Y$79),($AE$55&gt;$Y$78))</formula>
    </cfRule>
    <cfRule type="expression" dxfId="13" priority="86">
      <formula>AND(($AE$55&lt;$Y$80),($AE$55&gt;$Y$79))</formula>
    </cfRule>
  </conditionalFormatting>
  <conditionalFormatting sqref="B36:G37">
    <cfRule type="expression" dxfId="12" priority="13">
      <formula>OR($AD$44=10,$AD$44=20,$AD$44=30,$AD$44=40,$AD$44=50,$AD$44=60)</formula>
    </cfRule>
  </conditionalFormatting>
  <conditionalFormatting sqref="H39:O40">
    <cfRule type="expression" dxfId="11" priority="12">
      <formula>OR($AD$44=11,$AD$44=21,$AD$44=31,$AD$44=41,$AD$44=51,$AD$44=61)</formula>
    </cfRule>
  </conditionalFormatting>
  <conditionalFormatting sqref="B39:G40">
    <cfRule type="expression" dxfId="10" priority="11">
      <formula>OR($AD$44=12,$AD$44=22,$AD$44=32,$AD$44=42,$AD$44=52,$AD$44=62)</formula>
    </cfRule>
  </conditionalFormatting>
  <conditionalFormatting sqref="H36:O37">
    <cfRule type="expression" dxfId="9" priority="10">
      <formula>OR($AD$44=13,$AD$44=23,$AD$44=33,$AD$44=43,$AD$44=53,$AD$44=63)</formula>
    </cfRule>
  </conditionalFormatting>
  <conditionalFormatting sqref="P36:S37">
    <cfRule type="expression" dxfId="8" priority="9">
      <formula>OR($AD$44=14,$AD$44=24,$AD$44=34,$AD$44=44,$AD$44=54,$AD$44=64)</formula>
    </cfRule>
  </conditionalFormatting>
  <conditionalFormatting sqref="P39:S40">
    <cfRule type="expression" dxfId="7" priority="8">
      <formula>OR($AD$44=15,$AD$44=25,$AD$44=35,$AD$44=45,$AD$44=55,$AD$44=65)</formula>
    </cfRule>
  </conditionalFormatting>
  <conditionalFormatting sqref="B38:G38">
    <cfRule type="expression" dxfId="6" priority="7">
      <formula>OR($AD$44=10,$AD$44=20,$AD$44=30,$AD$44=40,$AD$44=50,$AD$44=60)</formula>
    </cfRule>
  </conditionalFormatting>
  <conditionalFormatting sqref="H38:O38">
    <cfRule type="expression" dxfId="5" priority="6">
      <formula>OR($AD$44=13,$AD$44=23,$AD$44=33,$AD$44=43,$AD$44=53,$AD$44=63)</formula>
    </cfRule>
  </conditionalFormatting>
  <conditionalFormatting sqref="P38:S38">
    <cfRule type="expression" dxfId="4" priority="5">
      <formula>OR($AD$44=14,$AD$44=24,$AD$44=34,$AD$44=44,$AD$44=54,$AD$44=64)</formula>
    </cfRule>
  </conditionalFormatting>
  <conditionalFormatting sqref="B41:G41">
    <cfRule type="expression" dxfId="3" priority="4">
      <formula>OR($AD$44=12,$AD$44=22,$AD$44=32,$AD$44=42,$AD$44=52,$AD$44=62)</formula>
    </cfRule>
  </conditionalFormatting>
  <conditionalFormatting sqref="H41:O41">
    <cfRule type="expression" dxfId="2" priority="3">
      <formula>OR($AD$44=11,$AD$44=21,$AD$44=31,$AD$44=41,$AD$44=51,$AD$44=61)</formula>
    </cfRule>
  </conditionalFormatting>
  <conditionalFormatting sqref="P41:S41">
    <cfRule type="expression" dxfId="1" priority="2">
      <formula>OR($AD$44=15,$AD$44=25,$AD$44=35,$AD$44=45,$AD$44=55,$AD$44=65)</formula>
    </cfRule>
  </conditionalFormatting>
  <conditionalFormatting sqref="B34:S34">
    <cfRule type="expression" dxfId="0" priority="1">
      <formula>$B$34&lt;&gt;""</formula>
    </cfRule>
  </conditionalFormatting>
  <hyperlinks>
    <hyperlink ref="B34" r:id="rId1" display="https://www.isyatirim.com.tr/tr-tr/analiz/hisse/Sayfalar/gelismis-hisse-arama.aspx"/>
    <hyperlink ref="B34:P34" r:id="rId2" display="https://www.isyatirim.com.tr/tr-tr/analiz/hisse/Sayfalar/gelismis-hisse-arama.aspx"/>
    <hyperlink ref="S35" r:id="rId3"/>
  </hyperlinks>
  <pageMargins left="0.7" right="0.7" top="0.75" bottom="0.75" header="0.3" footer="0.3"/>
  <pageSetup paperSize="9" scale="65" orientation="landscape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7" name="Drop Down 1">
              <controlPr defaultSize="0" autoLine="0" autoPict="0">
                <anchor moveWithCells="1">
                  <from>
                    <xdr:col>1</xdr:col>
                    <xdr:colOff>47625</xdr:colOff>
                    <xdr:row>1</xdr:row>
                    <xdr:rowOff>38100</xdr:rowOff>
                  </from>
                  <to>
                    <xdr:col>3</xdr:col>
                    <xdr:colOff>657225</xdr:colOff>
                    <xdr:row>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8" name="Drop Down 2">
              <controlPr defaultSize="0" autoLine="0" autoPict="0">
                <anchor moveWithCells="1">
                  <from>
                    <xdr:col>4</xdr:col>
                    <xdr:colOff>19050</xdr:colOff>
                    <xdr:row>1</xdr:row>
                    <xdr:rowOff>19050</xdr:rowOff>
                  </from>
                  <to>
                    <xdr:col>8</xdr:col>
                    <xdr:colOff>552450</xdr:colOff>
                    <xdr:row>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9" name="Option Button 13">
              <controlPr defaultSize="0" autoFill="0" autoLine="0" autoPict="0" altText="Hepsi / Secili Olanlar">
                <anchor moveWithCells="1">
                  <from>
                    <xdr:col>8</xdr:col>
                    <xdr:colOff>57150</xdr:colOff>
                    <xdr:row>43</xdr:row>
                    <xdr:rowOff>28575</xdr:rowOff>
                  </from>
                  <to>
                    <xdr:col>11</xdr:col>
                    <xdr:colOff>0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0" name="Option Button 14">
              <controlPr defaultSize="0" autoFill="0" autoLine="0" autoPict="0">
                <anchor moveWithCells="1">
                  <from>
                    <xdr:col>5</xdr:col>
                    <xdr:colOff>314325</xdr:colOff>
                    <xdr:row>43</xdr:row>
                    <xdr:rowOff>28575</xdr:rowOff>
                  </from>
                  <to>
                    <xdr:col>7</xdr:col>
                    <xdr:colOff>685800</xdr:colOff>
                    <xdr:row>44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1192</v>
      </c>
      <c r="P2" s="2" t="s">
        <v>25</v>
      </c>
    </row>
    <row r="3" spans="1:48" x14ac:dyDescent="0.25">
      <c r="B3" s="24">
        <v>43886.338024999997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1" t="s">
        <v>12</v>
      </c>
      <c r="D4" s="191"/>
      <c r="E4" s="191"/>
      <c r="F4" s="191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880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834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Sonuc!H41</f>
        <v>70</v>
      </c>
      <c r="R5" s="26">
        <f>Sonuc!M41</f>
        <v>70</v>
      </c>
      <c r="S5" s="26">
        <f>Sonuc!B38</f>
        <v>15</v>
      </c>
      <c r="T5" s="26">
        <f>Sonuc!E38</f>
        <v>-15</v>
      </c>
      <c r="U5" s="26">
        <f>Sonuc!E41</f>
        <v>200</v>
      </c>
      <c r="V5" s="26">
        <f>Sonuc!B41</f>
        <v>-30</v>
      </c>
      <c r="W5" s="26">
        <f>Sonuc!M38</f>
        <v>300</v>
      </c>
      <c r="X5" s="26">
        <f>Sonuc!H38</f>
        <v>-30</v>
      </c>
      <c r="Y5" s="7"/>
      <c r="Z5" s="7"/>
      <c r="AA5" s="7"/>
      <c r="AB5" s="7"/>
      <c r="AC5" s="7"/>
      <c r="AD5" s="7"/>
      <c r="AE5" s="7"/>
      <c r="AF5" s="7"/>
      <c r="AG5" s="26">
        <f>Sonuc!Q38</f>
        <v>50</v>
      </c>
      <c r="AH5" s="26">
        <f>Sonuc!R38</f>
        <v>0</v>
      </c>
      <c r="AI5" s="7"/>
      <c r="AJ5" s="7"/>
      <c r="AK5" s="26">
        <f>Sonuc!Q41</f>
        <v>100</v>
      </c>
      <c r="AL5" s="26">
        <f>Sonuc!R41</f>
        <v>-50</v>
      </c>
      <c r="AM5" s="7"/>
      <c r="AN5" s="7"/>
    </row>
    <row r="6" spans="1:48" x14ac:dyDescent="0.25">
      <c r="B6" s="30" t="s">
        <v>98</v>
      </c>
      <c r="C6" s="31"/>
      <c r="D6" s="31"/>
      <c r="E6" s="31"/>
      <c r="F6" s="31"/>
      <c r="G6" s="32"/>
      <c r="H6" s="32"/>
      <c r="I6" s="33"/>
      <c r="J6" s="32">
        <v>6.2105746897948517</v>
      </c>
      <c r="K6" s="32">
        <v>5.3850761762229888</v>
      </c>
      <c r="L6" s="32">
        <v>5.0624113816955125</v>
      </c>
      <c r="M6" s="32">
        <v>4.5070534396072217</v>
      </c>
      <c r="N6" s="32"/>
      <c r="O6" s="32"/>
      <c r="P6" s="32">
        <v>3.9094081812574704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Sonuc!P38</f>
        <v>2</v>
      </c>
      <c r="AH6" s="25"/>
      <c r="AI6" s="7"/>
      <c r="AJ6" s="7"/>
      <c r="AK6" s="26">
        <f>Sonuc!P41</f>
        <v>50</v>
      </c>
      <c r="AL6" s="25"/>
      <c r="AM6" s="7"/>
      <c r="AN6" s="7"/>
    </row>
    <row r="7" spans="1:48" x14ac:dyDescent="0.25">
      <c r="A7" s="14">
        <v>1E-10</v>
      </c>
      <c r="B7" t="s">
        <v>1196</v>
      </c>
      <c r="C7" s="4">
        <v>0</v>
      </c>
      <c r="D7" s="4">
        <v>0</v>
      </c>
      <c r="E7" s="4">
        <v>0</v>
      </c>
      <c r="F7" s="4">
        <v>0</v>
      </c>
      <c r="G7" s="4" t="s">
        <v>132</v>
      </c>
      <c r="H7" s="4">
        <v>1.58</v>
      </c>
      <c r="I7" s="34">
        <v>64.965410113183481</v>
      </c>
      <c r="J7" s="35" t="s">
        <v>1238</v>
      </c>
      <c r="K7" s="35" t="s">
        <v>1238</v>
      </c>
      <c r="L7" s="35" t="s">
        <v>1238</v>
      </c>
      <c r="M7" s="35" t="s">
        <v>1238</v>
      </c>
      <c r="N7" s="4" t="s">
        <v>132</v>
      </c>
      <c r="O7" s="4" t="s">
        <v>132</v>
      </c>
      <c r="P7" s="35" t="s">
        <v>137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 xml:space="preserve"> </v>
      </c>
      <c r="T7" s="37" t="str">
        <f>IF(ISERROR((IF((G7/H7-1)&lt;$T$5,(G7/H7-1)+A7,"")))=TRUE," ",((IF((G7/H7-1)&lt;$T$5,(G7/H7-1)+A7,""))))</f>
        <v xml:space="preserve"> </v>
      </c>
      <c r="U7" s="37" t="str">
        <f>IF(ISERROR((IF(((J7/$J$6-1))&gt;($U$5/100),((J7/$J$6-1)),"")))=TRUE," ",((IF(((J7/$J$6-1))&gt;($U$5/100),((J7/$J$6-1)),""))))</f>
        <v xml:space="preserve"> </v>
      </c>
      <c r="V7" s="37" t="str">
        <f>IF(ISERROR((IF(((J7/$J$6-1))&lt;($V$5/100),((J7/$J$6-1)),"")))=TRUE," ",((IF(((J7/$J$6-1))&lt;($V$5/100),((J7/$J$6-1)),""))))</f>
        <v xml:space="preserve"> </v>
      </c>
      <c r="W7" s="37" t="str">
        <f>IF(ISERROR((IF(((L7/$L$6-1))&gt;($W$5/100),((L7/$L$6-1)),"")))=TRUE," ",((IF(((L7/$L$6-1))&gt;($W$5/100),((L7/$L$6-1)),""))))</f>
        <v xml:space="preserve"> </v>
      </c>
      <c r="X7" s="37" t="str">
        <f>IF(ISERROR((IF(((L7/$L$6-1))&lt;($X$5/100),((L7/$L$6-1)),"")))=TRUE," ",((IF(((L7/$L$6-1))&lt;($X$5/100),((L7/$L$6-1)),""))))</f>
        <v xml:space="preserve"> </v>
      </c>
      <c r="Y7" s="1" t="str">
        <f>IF(ISERROR((RANK(U7,U$7:U$391,0)))=TRUE," ",((RANK(U7,U$7:U$391,0))))</f>
        <v xml:space="preserve"> </v>
      </c>
      <c r="Z7" s="1" t="str">
        <f>IF(ISERROR((RANK(V7,V$7:V$391,1)))=TRUE," ",((RANK(V7,V$7:V$391,1))))</f>
        <v xml:space="preserve"> </v>
      </c>
      <c r="AA7" s="1" t="str">
        <f>IF(ISERROR((RANK(W7,W$7:W$391,0)))=TRUE," ",((RANK(W7,W$7:W$391,0))))</f>
        <v xml:space="preserve"> </v>
      </c>
      <c r="AB7" s="1" t="str">
        <f>IF(ISERROR((RANK(X7,X$7:X$391,1)))=TRUE," ",((RANK(X7,X$7:X$391,1))))</f>
        <v xml:space="preserve"> </v>
      </c>
      <c r="AC7" s="1" t="str">
        <f>IF(ISERROR((RANK(S7,S$7:S$391,0)))=TRUE," ",((RANK(S7,S$7:S$391,0))))</f>
        <v xml:space="preserve"> </v>
      </c>
      <c r="AD7" s="1" t="str">
        <f>IF(ISERROR((RANK(T7,T$7:T$391,1)))=TRUE," ",((RANK(T7,T$7:T$391,1))))</f>
        <v xml:space="preserve"> </v>
      </c>
      <c r="AE7" s="1" t="str">
        <f>IF(ISERROR((RANK(Q7,Q$7:Q$391,0)))=TRUE," ",((RANK(Q7,Q$7:Q$391,0))))</f>
        <v xml:space="preserve"> </v>
      </c>
      <c r="AF7" s="1" t="str">
        <f>IF(ISERROR((RANK(R7,R$7:R$391,0)))=TRUE," ",((RANK(R7,R$7:R$391,0))))</f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1196</v>
      </c>
      <c r="AP7" t="s">
        <v>1239</v>
      </c>
      <c r="AQ7" s="22" t="e">
        <v>#VALUE!</v>
      </c>
      <c r="AR7" s="21" t="e">
        <v>#VALUE!</v>
      </c>
      <c r="AS7" t="s">
        <v>137</v>
      </c>
      <c r="AT7" t="e">
        <v>#VALUE!</v>
      </c>
      <c r="AU7" t="e">
        <v>#VALUE!</v>
      </c>
      <c r="AV7" t="s">
        <v>1240</v>
      </c>
    </row>
    <row r="8" spans="1:48" x14ac:dyDescent="0.25">
      <c r="A8" s="14">
        <v>1.1000000000000001E-10</v>
      </c>
      <c r="B8" t="s">
        <v>41</v>
      </c>
      <c r="C8" s="4">
        <v>13</v>
      </c>
      <c r="D8" s="4">
        <v>0</v>
      </c>
      <c r="E8" s="4">
        <v>3</v>
      </c>
      <c r="F8" s="4">
        <v>16</v>
      </c>
      <c r="G8" s="4">
        <v>30</v>
      </c>
      <c r="H8" s="4">
        <v>23.8</v>
      </c>
      <c r="I8" s="34">
        <v>2299.3253906345963</v>
      </c>
      <c r="J8" s="35">
        <v>13.861386138613861</v>
      </c>
      <c r="K8" s="35">
        <v>11.888111888111887</v>
      </c>
      <c r="L8" s="35">
        <v>7.6424049574672432</v>
      </c>
      <c r="M8" s="35">
        <v>6.6573832221001563</v>
      </c>
      <c r="N8" s="4">
        <v>1.7170000000000001</v>
      </c>
      <c r="O8" s="4">
        <v>474.24749163879608</v>
      </c>
      <c r="P8" s="35">
        <v>3.865546218487395</v>
      </c>
      <c r="Q8" s="36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>81.250000000110006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>IF(ISERROR((IF((G8/H8-1)&gt;($S$5/100),(G8/H8-1)+A8,"")))=TRUE," ",((IF((G8/H8-1)&gt;($S$5/100),(G8/H8-1)+A8,""))))</f>
        <v>0.26050420179067224</v>
      </c>
      <c r="T8" s="37" t="str">
        <f>IF(ISERROR((IF((G8/H8-1)&lt;($T$5/100),(G8/H8-1)+A8,"")))=TRUE," ",((IF((G8/H8-1)&lt;($T$5/100),(G8/H8-1)+A8,""))))</f>
        <v/>
      </c>
      <c r="U8" s="37" t="str">
        <f t="shared" ref="U8:U71" si="2">IF(ISERROR((IF(((J8/$J$6-1))&gt;($U$5/100),((J8/$J$6-1)),"")))=TRUE," ",((IF(((J8/$J$6-1))&gt;($U$5/100),((J8/$J$6-1)),""))))</f>
        <v/>
      </c>
      <c r="V8" s="37" t="str">
        <f t="shared" ref="V8:V71" si="3">IF(ISERROR((IF(((J8/$J$6-1))&lt;($V$5/100),((J8/$J$6-1)),"")))=TRUE," ",((IF(((J8/$J$6-1))&lt;($V$5/100),((J8/$J$6-1)),""))))</f>
        <v/>
      </c>
      <c r="W8" s="37" t="str">
        <f t="shared" ref="W8:W71" si="4">IF(ISERROR((IF(((L8/$L$6-1))&gt;($W$5/100),((L8/$L$6-1)),"")))=TRUE," ",((IF(((L8/$L$6-1))&gt;($W$5/100),((L8/$L$6-1)),""))))</f>
        <v/>
      </c>
      <c r="X8" s="37" t="str">
        <f t="shared" ref="X8:X71" si="5">IF(ISERROR((IF(((L8/$L$6-1))&lt;($X$5/100),((L8/$L$6-1)),"")))=TRUE," ",((IF(((L8/$L$6-1))&lt;($X$5/100),((L8/$L$6-1)),""))))</f>
        <v/>
      </c>
      <c r="Y8" s="1" t="str">
        <f t="shared" ref="Y8:Y71" si="6">IF(ISERROR((RANK(U8,U$7:U$391,0)))=TRUE," ",((RANK(U8,U$7:U$391,0))))</f>
        <v xml:space="preserve"> </v>
      </c>
      <c r="Z8" s="1" t="str">
        <f t="shared" ref="Z8:Z71" si="7">IF(ISERROR((RANK(V8,V$7:V$391,1)))=TRUE," ",((RANK(V8,V$7:V$391,1))))</f>
        <v xml:space="preserve"> </v>
      </c>
      <c r="AA8" s="1" t="str">
        <f t="shared" ref="AA8:AA71" si="8">IF(ISERROR((RANK(W8,W$7:W$391,0)))=TRUE," ",((RANK(W8,W$7:W$391,0))))</f>
        <v xml:space="preserve"> </v>
      </c>
      <c r="AB8" s="1" t="str">
        <f t="shared" ref="AB8:AB71" si="9">IF(ISERROR((RANK(X8,X$7:X$391,1)))=TRUE," ",((RANK(X8,X$7:X$391,1))))</f>
        <v xml:space="preserve"> </v>
      </c>
      <c r="AC8" s="1">
        <f t="shared" ref="AC8:AC71" si="10">IF(ISERROR((RANK(S8,S$7:S$391,0)))=TRUE," ",((RANK(S8,S$7:S$391,0))))</f>
        <v>19</v>
      </c>
      <c r="AD8" s="1" t="str">
        <f t="shared" ref="AD8:AD71" si="11">IF(ISERROR((RANK(T8,T$7:T$391,1)))=TRUE," ",((RANK(T8,T$7:T$391,1))))</f>
        <v xml:space="preserve"> </v>
      </c>
      <c r="AE8" s="1">
        <f t="shared" ref="AE8:AE71" si="12">IF(ISERROR((RANK(Q8,Q$7:Q$391,0)))=TRUE," ",((RANK(Q8,Q$7:Q$391,0))))</f>
        <v>19</v>
      </c>
      <c r="AF8" s="1" t="str">
        <f t="shared" ref="AF8:AF71" si="13">IF(ISERROR((RANK(R8,R$7:R$391,0)))=TRUE," ",((RANK(R8,R$7:R$391,0))))</f>
        <v xml:space="preserve"> </v>
      </c>
      <c r="AG8" s="38">
        <f t="shared" ref="AG8:AG71" si="14">IF(ISERROR((IF((AND(P8&gt;$AG$6,P8&lt;$AG$5))=TRUE,P8+A8," ")))=TRUE," ",((IF((AND(P8&gt;$AG$6,P8&lt;$AG$5))=TRUE,P8+A8," "))))</f>
        <v>3.865546218597395</v>
      </c>
      <c r="AH8" s="38" t="str">
        <f t="shared" ref="AH8:AH71" si="15">IF(ISERROR(((IF(P8&lt;$AH$5,P8+A8," "))))=TRUE," ",((IF(P8&lt;$AH$5,P8+A8," "))))</f>
        <v xml:space="preserve"> </v>
      </c>
      <c r="AI8" s="1">
        <f t="shared" ref="AI8:AI71" si="16">IF(ISERROR((RANK(AG8,AG$7:AG$391,0)))=TRUE," ",((RANK(AG8,AG$7:AG$391,0))))</f>
        <v>21</v>
      </c>
      <c r="AJ8" s="1" t="str">
        <f t="shared" ref="AJ8:AJ71" si="17">IF(ISERROR((RANK(AH8,AH$7:AH$391,0)))=TRUE," ",((RANK(AH8,AH$7:AH$391,0))))</f>
        <v xml:space="preserve"> </v>
      </c>
      <c r="AK8" s="25" t="str">
        <f t="shared" ref="AK8:AK71" si="18">IF(ISERROR((IF((AND(O8&lt;$AK$5,O8&gt;$AK$6))=TRUE,O8+A8," ")))=TRUE," ",((IF((AND(O8&lt;$AK$5,O8&gt;$AK$6))=TRUE,O8+A8," "))))</f>
        <v xml:space="preserve"> </v>
      </c>
      <c r="AL8" s="25" t="str">
        <f t="shared" ref="AL8:AL71" si="19">IF(ISERROR((IF(O8&lt;$AL$5,O8+A8," ")))=TRUE," ",((IF(O8&lt;$AL$5,O8+A8," "))))</f>
        <v xml:space="preserve"> </v>
      </c>
      <c r="AM8" s="1" t="str">
        <f t="shared" ref="AM8:AM71" si="20">IF(ISERROR((RANK(AK8,AK$7:AK$391,0)))=TRUE," ",((RANK(AK8,AK$7:AK$391,0))))</f>
        <v xml:space="preserve"> </v>
      </c>
      <c r="AN8" s="1" t="str">
        <f t="shared" ref="AN8:AN71" si="21">IF(ISERROR((RANK(AL8,AL$7:AL$391,0)))=TRUE," ",((RANK(AL8,AL$7:AL$391,0))))</f>
        <v xml:space="preserve"> </v>
      </c>
      <c r="AO8" t="s">
        <v>41</v>
      </c>
      <c r="AP8" t="s">
        <v>1239</v>
      </c>
      <c r="AQ8" s="22">
        <v>-123.19007227126239</v>
      </c>
      <c r="AR8" s="21">
        <v>-50.963728177057675</v>
      </c>
      <c r="AS8">
        <v>26.050420168067223</v>
      </c>
      <c r="AT8">
        <v>123.19007227126239</v>
      </c>
      <c r="AU8">
        <v>50.963728177057675</v>
      </c>
      <c r="AV8" t="s">
        <v>1241</v>
      </c>
    </row>
    <row r="9" spans="1:48" x14ac:dyDescent="0.25">
      <c r="A9" s="14">
        <v>1.2E-10</v>
      </c>
      <c r="B9" t="s">
        <v>79</v>
      </c>
      <c r="C9" s="4">
        <v>0</v>
      </c>
      <c r="D9" s="4">
        <v>0</v>
      </c>
      <c r="E9" s="4">
        <v>0</v>
      </c>
      <c r="F9" s="4">
        <v>0</v>
      </c>
      <c r="G9" s="4" t="s">
        <v>132</v>
      </c>
      <c r="H9" s="4">
        <v>6.86</v>
      </c>
      <c r="I9" s="34">
        <v>111.93055891511921</v>
      </c>
      <c r="J9" s="35" t="s">
        <v>1238</v>
      </c>
      <c r="K9" s="35" t="s">
        <v>1238</v>
      </c>
      <c r="L9" s="35" t="s">
        <v>1238</v>
      </c>
      <c r="M9" s="35" t="s">
        <v>1238</v>
      </c>
      <c r="N9" s="4" t="s">
        <v>132</v>
      </c>
      <c r="O9" s="4" t="s">
        <v>132</v>
      </c>
      <c r="P9" s="35" t="s">
        <v>137</v>
      </c>
      <c r="Q9" s="36" t="str">
        <f t="shared" si="0"/>
        <v xml:space="preserve"> </v>
      </c>
      <c r="R9" s="36" t="str">
        <f t="shared" si="1"/>
        <v xml:space="preserve"> </v>
      </c>
      <c r="S9" s="37" t="str">
        <f t="shared" ref="S9:S71" si="22">IF(ISERROR((IF((G9/H9-1)&gt;($S$5/100),(G9/H9-1)+A9,"")))=TRUE," ",((IF((G9/H9-1)&gt;($S$5/100),(G9/H9-1)+A9,""))))</f>
        <v xml:space="preserve"> </v>
      </c>
      <c r="T9" s="37" t="str">
        <f t="shared" ref="T9:T72" si="23">IF(ISERROR((IF((G9/H9-1)&lt;($T$5/100),(G9/H9-1)+A9,"")))=TRUE," ",((IF((G9/H9-1)&lt;($T$5/100),(G9/H9-1)+A9,""))))</f>
        <v xml:space="preserve"> </v>
      </c>
      <c r="U9" s="37" t="str">
        <f t="shared" si="2"/>
        <v xml:space="preserve"> </v>
      </c>
      <c r="V9" s="37" t="str">
        <f>IF(ISERROR((IF(((J9/$J$6-1))&lt;($V$5/100),((J9/$J$6-1)),"")))=TRUE," ",((IF(((J9/$J$6-1))&lt;($V$5/100),((J9/$J$6-1)),""))))</f>
        <v xml:space="preserve"> </v>
      </c>
      <c r="W9" s="37" t="str">
        <f t="shared" si="4"/>
        <v xml:space="preserve"> </v>
      </c>
      <c r="X9" s="37" t="str">
        <f t="shared" si="5"/>
        <v xml:space="preserve"> </v>
      </c>
      <c r="Y9" s="1" t="str">
        <f t="shared" si="6"/>
        <v xml:space="preserve"> </v>
      </c>
      <c r="Z9" s="1" t="str">
        <f t="shared" si="7"/>
        <v xml:space="preserve"> </v>
      </c>
      <c r="AA9" s="1" t="str">
        <f t="shared" si="8"/>
        <v xml:space="preserve"> </v>
      </c>
      <c r="AB9" s="1" t="str">
        <f t="shared" si="9"/>
        <v xml:space="preserve"> </v>
      </c>
      <c r="AC9" s="1" t="str">
        <f t="shared" si="10"/>
        <v xml:space="preserve"> </v>
      </c>
      <c r="AD9" s="1" t="str">
        <f t="shared" si="11"/>
        <v xml:space="preserve"> </v>
      </c>
      <c r="AE9" s="1" t="str">
        <f t="shared" si="12"/>
        <v xml:space="preserve"> </v>
      </c>
      <c r="AF9" s="1" t="str">
        <f t="shared" si="13"/>
        <v xml:space="preserve"> </v>
      </c>
      <c r="AG9" s="38" t="str">
        <f t="shared" si="14"/>
        <v xml:space="preserve"> </v>
      </c>
      <c r="AH9" s="38" t="str">
        <f t="shared" si="15"/>
        <v xml:space="preserve"> </v>
      </c>
      <c r="AI9" s="1" t="str">
        <f t="shared" si="16"/>
        <v xml:space="preserve"> 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20"/>
        <v xml:space="preserve"> </v>
      </c>
      <c r="AN9" s="1" t="str">
        <f t="shared" si="21"/>
        <v xml:space="preserve"> </v>
      </c>
      <c r="AO9" t="s">
        <v>79</v>
      </c>
      <c r="AP9" t="s">
        <v>1242</v>
      </c>
      <c r="AQ9" s="22" t="e">
        <v>#VALUE!</v>
      </c>
      <c r="AR9" s="21" t="e">
        <v>#VALUE!</v>
      </c>
      <c r="AS9" t="s">
        <v>137</v>
      </c>
      <c r="AT9" t="e">
        <v>#VALUE!</v>
      </c>
      <c r="AU9" t="e">
        <v>#VALUE!</v>
      </c>
      <c r="AV9" t="s">
        <v>1243</v>
      </c>
    </row>
    <row r="10" spans="1:48" x14ac:dyDescent="0.25">
      <c r="A10" s="14">
        <v>1.2999999999999999E-10</v>
      </c>
      <c r="B10" t="s">
        <v>875</v>
      </c>
      <c r="C10" s="4">
        <v>2</v>
      </c>
      <c r="D10" s="4">
        <v>0</v>
      </c>
      <c r="E10" s="4">
        <v>0</v>
      </c>
      <c r="F10" s="4">
        <v>2</v>
      </c>
      <c r="G10" s="4">
        <v>24.200000762939453</v>
      </c>
      <c r="H10" s="4">
        <v>17.21</v>
      </c>
      <c r="I10" s="34">
        <v>683.85803300701491</v>
      </c>
      <c r="J10" s="35" t="s">
        <v>1238</v>
      </c>
      <c r="K10" s="35" t="s">
        <v>1238</v>
      </c>
      <c r="L10" s="35">
        <v>6.8406374882849112</v>
      </c>
      <c r="M10" s="35">
        <v>5.6085447979099428</v>
      </c>
      <c r="N10" s="4" t="s">
        <v>132</v>
      </c>
      <c r="O10" s="4" t="s">
        <v>132</v>
      </c>
      <c r="P10" s="35" t="s">
        <v>137</v>
      </c>
      <c r="Q10" s="36">
        <f t="shared" si="0"/>
        <v>100.00000000013</v>
      </c>
      <c r="R10" s="36" t="str">
        <f t="shared" si="1"/>
        <v xml:space="preserve"> </v>
      </c>
      <c r="S10" s="37">
        <f t="shared" si="22"/>
        <v>0.4061592542229373</v>
      </c>
      <c r="T10" s="37" t="str">
        <f t="shared" si="23"/>
        <v/>
      </c>
      <c r="U10" s="37" t="str">
        <f t="shared" si="2"/>
        <v xml:space="preserve"> </v>
      </c>
      <c r="V10" s="37" t="str">
        <f>IF(ISERROR((IF(((J10/$J$6-1))&lt;($V$5/100),((J10/$J$6-1)),"")))=TRUE," ",((IF(((J10/$J$6-1))&lt;($V$5/100),((J10/$J$6-1)),""))))</f>
        <v xml:space="preserve"> </v>
      </c>
      <c r="W10" s="37" t="str">
        <f t="shared" si="4"/>
        <v/>
      </c>
      <c r="X10" s="37" t="str">
        <f t="shared" si="5"/>
        <v/>
      </c>
      <c r="Y10" s="1" t="str">
        <f t="shared" si="6"/>
        <v xml:space="preserve"> </v>
      </c>
      <c r="Z10" s="1" t="str">
        <f t="shared" si="7"/>
        <v xml:space="preserve"> </v>
      </c>
      <c r="AA10" s="1" t="str">
        <f t="shared" si="8"/>
        <v xml:space="preserve"> </v>
      </c>
      <c r="AB10" s="1" t="str">
        <f t="shared" si="9"/>
        <v xml:space="preserve"> </v>
      </c>
      <c r="AC10" s="1">
        <f t="shared" si="10"/>
        <v>7</v>
      </c>
      <c r="AD10" s="1" t="str">
        <f t="shared" si="11"/>
        <v xml:space="preserve"> </v>
      </c>
      <c r="AE10" s="1">
        <f t="shared" si="12"/>
        <v>9</v>
      </c>
      <c r="AF10" s="1" t="str">
        <f t="shared" si="13"/>
        <v xml:space="preserve"> </v>
      </c>
      <c r="AG10" s="38" t="str">
        <f t="shared" si="14"/>
        <v xml:space="preserve"> </v>
      </c>
      <c r="AH10" s="38" t="str">
        <f t="shared" si="15"/>
        <v xml:space="preserve"> </v>
      </c>
      <c r="AI10" s="1" t="str">
        <f t="shared" si="16"/>
        <v xml:space="preserve"> 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20"/>
        <v xml:space="preserve"> </v>
      </c>
      <c r="AN10" s="1" t="str">
        <f t="shared" si="21"/>
        <v xml:space="preserve"> </v>
      </c>
      <c r="AO10" t="s">
        <v>875</v>
      </c>
      <c r="AP10" t="s">
        <v>1244</v>
      </c>
      <c r="AQ10" s="22" t="e">
        <v>#VALUE!</v>
      </c>
      <c r="AR10" s="21">
        <v>-35.12606883389693</v>
      </c>
      <c r="AS10">
        <v>40.61592540929373</v>
      </c>
      <c r="AT10" t="e">
        <v>#VALUE!</v>
      </c>
      <c r="AU10">
        <v>35.12606883389693</v>
      </c>
      <c r="AV10" t="s">
        <v>1245</v>
      </c>
    </row>
    <row r="11" spans="1:48" x14ac:dyDescent="0.25">
      <c r="A11" s="14">
        <v>1.3999999999999998E-10</v>
      </c>
      <c r="B11" t="s">
        <v>29</v>
      </c>
      <c r="C11" s="4">
        <v>17</v>
      </c>
      <c r="D11" s="4">
        <v>1</v>
      </c>
      <c r="E11" s="4">
        <v>8</v>
      </c>
      <c r="F11" s="4">
        <v>26</v>
      </c>
      <c r="G11" s="4">
        <v>10.350000381469727</v>
      </c>
      <c r="H11" s="4">
        <v>7.53</v>
      </c>
      <c r="I11" s="34">
        <v>6388.8527184845589</v>
      </c>
      <c r="J11" s="35">
        <v>7.5830815709969794</v>
      </c>
      <c r="K11" s="35">
        <v>4.8896103896103895</v>
      </c>
      <c r="L11" s="35" t="s">
        <v>1238</v>
      </c>
      <c r="M11" s="35" t="s">
        <v>1238</v>
      </c>
      <c r="N11" s="4">
        <v>1.54</v>
      </c>
      <c r="O11" s="4">
        <v>49.659863945578245</v>
      </c>
      <c r="P11" s="182"/>
      <c r="Q11" s="36" t="str">
        <f t="shared" si="0"/>
        <v xml:space="preserve"> </v>
      </c>
      <c r="R11" s="36" t="str">
        <f t="shared" si="1"/>
        <v xml:space="preserve"> </v>
      </c>
      <c r="S11" s="37">
        <f t="shared" si="22"/>
        <v>0.37450204283186261</v>
      </c>
      <c r="T11" s="37" t="str">
        <f t="shared" si="23"/>
        <v/>
      </c>
      <c r="U11" s="37" t="str">
        <f t="shared" si="2"/>
        <v/>
      </c>
      <c r="V11" s="37" t="str">
        <f t="shared" si="3"/>
        <v/>
      </c>
      <c r="W11" s="37" t="str">
        <f t="shared" si="4"/>
        <v xml:space="preserve"> </v>
      </c>
      <c r="X11" s="37" t="str">
        <f t="shared" si="5"/>
        <v xml:space="preserve"> </v>
      </c>
      <c r="Y11" s="1" t="str">
        <f t="shared" si="6"/>
        <v xml:space="preserve"> </v>
      </c>
      <c r="Z11" s="1" t="str">
        <f t="shared" si="7"/>
        <v xml:space="preserve"> </v>
      </c>
      <c r="AA11" s="1" t="str">
        <f t="shared" si="8"/>
        <v xml:space="preserve"> </v>
      </c>
      <c r="AB11" s="1" t="str">
        <f t="shared" si="9"/>
        <v xml:space="preserve"> </v>
      </c>
      <c r="AC11" s="1">
        <f t="shared" si="10"/>
        <v>9</v>
      </c>
      <c r="AD11" s="1" t="str">
        <f t="shared" si="11"/>
        <v xml:space="preserve"> </v>
      </c>
      <c r="AE11" s="1" t="str">
        <f t="shared" si="12"/>
        <v xml:space="preserve"> </v>
      </c>
      <c r="AF11" s="1" t="str">
        <f t="shared" si="13"/>
        <v xml:space="preserve"> </v>
      </c>
      <c r="AG11" s="38" t="str">
        <f t="shared" si="14"/>
        <v xml:space="preserve"> </v>
      </c>
      <c r="AH11" s="38" t="str">
        <f t="shared" si="15"/>
        <v xml:space="preserve"> </v>
      </c>
      <c r="AI11" s="1" t="str">
        <f t="shared" si="16"/>
        <v xml:space="preserve"> </v>
      </c>
      <c r="AJ11" s="1" t="str">
        <f t="shared" si="17"/>
        <v xml:space="preserve"> </v>
      </c>
      <c r="AK11" s="25" t="str">
        <f t="shared" si="18"/>
        <v xml:space="preserve"> </v>
      </c>
      <c r="AL11" s="25" t="str">
        <f t="shared" si="19"/>
        <v xml:space="preserve"> </v>
      </c>
      <c r="AM11" s="1" t="str">
        <f t="shared" si="20"/>
        <v xml:space="preserve"> </v>
      </c>
      <c r="AN11" s="1" t="str">
        <f t="shared" si="21"/>
        <v xml:space="preserve"> </v>
      </c>
      <c r="AO11" t="s">
        <v>29</v>
      </c>
      <c r="AP11" t="s">
        <v>1246</v>
      </c>
      <c r="AQ11" s="22">
        <v>-22.099514936313636</v>
      </c>
      <c r="AR11" s="21" t="e">
        <v>#VALUE!</v>
      </c>
      <c r="AS11">
        <v>37.450204269186258</v>
      </c>
      <c r="AT11">
        <v>22.099514936313636</v>
      </c>
      <c r="AU11" t="e">
        <v>#VALUE!</v>
      </c>
      <c r="AV11" t="s">
        <v>1247</v>
      </c>
    </row>
    <row r="12" spans="1:48" x14ac:dyDescent="0.25">
      <c r="A12" s="14">
        <v>1.4999999999999997E-10</v>
      </c>
      <c r="B12" t="s">
        <v>63</v>
      </c>
      <c r="C12" s="4">
        <v>2</v>
      </c>
      <c r="D12" s="4">
        <v>0</v>
      </c>
      <c r="E12" s="4">
        <v>1</v>
      </c>
      <c r="F12" s="4">
        <v>3</v>
      </c>
      <c r="G12" s="4">
        <v>8.8628568649291992</v>
      </c>
      <c r="H12" s="4">
        <v>8</v>
      </c>
      <c r="I12" s="34">
        <v>422.59496733259294</v>
      </c>
      <c r="J12" s="35">
        <v>8.5106382978723403</v>
      </c>
      <c r="K12" s="35">
        <v>7.3394495412844032</v>
      </c>
      <c r="L12" s="35">
        <v>5.7287743506493509</v>
      </c>
      <c r="M12" s="35">
        <v>5.1032899493853945</v>
      </c>
      <c r="N12" s="4">
        <v>1.0900000000000001</v>
      </c>
      <c r="O12" s="4">
        <v>27.039627039627049</v>
      </c>
      <c r="P12" s="35" t="s">
        <v>137</v>
      </c>
      <c r="Q12" s="36" t="str">
        <f t="shared" si="0"/>
        <v xml:space="preserve"> </v>
      </c>
      <c r="R12" s="36" t="str">
        <f t="shared" si="1"/>
        <v xml:space="preserve"> </v>
      </c>
      <c r="S12" s="37" t="str">
        <f t="shared" si="22"/>
        <v/>
      </c>
      <c r="T12" s="37" t="str">
        <f t="shared" si="23"/>
        <v/>
      </c>
      <c r="U12" s="37" t="str">
        <f t="shared" si="2"/>
        <v/>
      </c>
      <c r="V12" s="37" t="str">
        <f t="shared" si="3"/>
        <v/>
      </c>
      <c r="W12" s="37" t="str">
        <f t="shared" si="4"/>
        <v/>
      </c>
      <c r="X12" s="37" t="str">
        <f t="shared" si="5"/>
        <v/>
      </c>
      <c r="Y12" s="1" t="str">
        <f t="shared" si="6"/>
        <v xml:space="preserve"> </v>
      </c>
      <c r="Z12" s="1" t="str">
        <f t="shared" si="7"/>
        <v xml:space="preserve"> </v>
      </c>
      <c r="AA12" s="1" t="str">
        <f t="shared" si="8"/>
        <v xml:space="preserve"> </v>
      </c>
      <c r="AB12" s="1" t="str">
        <f t="shared" si="9"/>
        <v xml:space="preserve"> </v>
      </c>
      <c r="AC12" s="1" t="str">
        <f t="shared" si="10"/>
        <v xml:space="preserve"> </v>
      </c>
      <c r="AD12" s="1" t="str">
        <f t="shared" si="11"/>
        <v xml:space="preserve"> </v>
      </c>
      <c r="AE12" s="1" t="str">
        <f t="shared" si="12"/>
        <v xml:space="preserve"> </v>
      </c>
      <c r="AF12" s="1" t="str">
        <f t="shared" si="13"/>
        <v xml:space="preserve"> </v>
      </c>
      <c r="AG12" s="38" t="str">
        <f t="shared" si="14"/>
        <v xml:space="preserve"> </v>
      </c>
      <c r="AH12" s="38" t="str">
        <f t="shared" si="15"/>
        <v xml:space="preserve"> </v>
      </c>
      <c r="AI12" s="1" t="str">
        <f t="shared" si="16"/>
        <v xml:space="preserve"> </v>
      </c>
      <c r="AJ12" s="1" t="str">
        <f t="shared" si="17"/>
        <v xml:space="preserve"> </v>
      </c>
      <c r="AK12" s="25" t="str">
        <f t="shared" si="18"/>
        <v xml:space="preserve"> </v>
      </c>
      <c r="AL12" s="25" t="str">
        <f t="shared" si="19"/>
        <v xml:space="preserve"> </v>
      </c>
      <c r="AM12" s="1" t="str">
        <f t="shared" si="20"/>
        <v xml:space="preserve"> </v>
      </c>
      <c r="AN12" s="1" t="str">
        <f t="shared" si="21"/>
        <v xml:space="preserve"> </v>
      </c>
      <c r="AO12" t="s">
        <v>63</v>
      </c>
      <c r="AP12" t="s">
        <v>1248</v>
      </c>
      <c r="AQ12" s="22">
        <v>-37.034634038890601</v>
      </c>
      <c r="AR12" s="21">
        <v>-13.162955728237534</v>
      </c>
      <c r="AS12">
        <v>10.78571081161499</v>
      </c>
      <c r="AT12">
        <v>37.034634038890601</v>
      </c>
      <c r="AU12">
        <v>13.162955728237534</v>
      </c>
      <c r="AV12" t="s">
        <v>1249</v>
      </c>
    </row>
    <row r="13" spans="1:48" x14ac:dyDescent="0.25">
      <c r="A13" s="14">
        <v>1.5999999999999996E-10</v>
      </c>
      <c r="B13" t="s">
        <v>76</v>
      </c>
      <c r="C13" s="4">
        <v>1</v>
      </c>
      <c r="D13" s="4">
        <v>0</v>
      </c>
      <c r="E13" s="4">
        <v>0</v>
      </c>
      <c r="F13" s="4">
        <v>1</v>
      </c>
      <c r="G13" s="4">
        <v>4.6999998092651367</v>
      </c>
      <c r="H13" s="4">
        <v>3.76</v>
      </c>
      <c r="I13" s="34">
        <v>376.17737820406325</v>
      </c>
      <c r="J13" s="35">
        <v>10.162162162162161</v>
      </c>
      <c r="K13" s="35">
        <v>7.833333333333333</v>
      </c>
      <c r="L13" s="35">
        <v>4.4759123307198863</v>
      </c>
      <c r="M13" s="35">
        <v>3.9669646241313958</v>
      </c>
      <c r="N13" s="4">
        <v>0.37</v>
      </c>
      <c r="O13" s="4">
        <v>760.46511627906966</v>
      </c>
      <c r="P13" s="35" t="s">
        <v>137</v>
      </c>
      <c r="Q13" s="36">
        <f t="shared" si="0"/>
        <v>100.00000000016</v>
      </c>
      <c r="R13" s="36" t="str">
        <f t="shared" si="1"/>
        <v xml:space="preserve"> </v>
      </c>
      <c r="S13" s="37">
        <f t="shared" si="22"/>
        <v>0.24999994943264281</v>
      </c>
      <c r="T13" s="37" t="str">
        <f t="shared" si="23"/>
        <v/>
      </c>
      <c r="U13" s="37" t="str">
        <f t="shared" si="2"/>
        <v/>
      </c>
      <c r="V13" s="37" t="str">
        <f t="shared" si="3"/>
        <v/>
      </c>
      <c r="W13" s="37" t="str">
        <f t="shared" si="4"/>
        <v/>
      </c>
      <c r="X13" s="37" t="str">
        <f t="shared" si="5"/>
        <v/>
      </c>
      <c r="Y13" s="1" t="str">
        <f t="shared" si="6"/>
        <v xml:space="preserve"> </v>
      </c>
      <c r="Z13" s="1" t="str">
        <f t="shared" si="7"/>
        <v xml:space="preserve"> </v>
      </c>
      <c r="AA13" s="1" t="str">
        <f t="shared" si="8"/>
        <v xml:space="preserve"> </v>
      </c>
      <c r="AB13" s="1" t="str">
        <f t="shared" si="9"/>
        <v xml:space="preserve"> </v>
      </c>
      <c r="AC13" s="1">
        <f t="shared" si="10"/>
        <v>23</v>
      </c>
      <c r="AD13" s="1" t="str">
        <f t="shared" si="11"/>
        <v xml:space="preserve"> </v>
      </c>
      <c r="AE13" s="1">
        <f t="shared" si="12"/>
        <v>8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7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0"/>
        <v xml:space="preserve"> </v>
      </c>
      <c r="AN13" s="1" t="str">
        <f t="shared" si="21"/>
        <v xml:space="preserve"> </v>
      </c>
      <c r="AO13" t="s">
        <v>76</v>
      </c>
      <c r="AP13" t="s">
        <v>1250</v>
      </c>
      <c r="AQ13" s="22">
        <v>-63.626760319950982</v>
      </c>
      <c r="AR13" s="21">
        <v>11.585369239178556</v>
      </c>
      <c r="AS13">
        <v>24.999994927264279</v>
      </c>
      <c r="AT13">
        <v>63.626760319950982</v>
      </c>
      <c r="AU13">
        <v>-11.585369239178556</v>
      </c>
      <c r="AV13" t="s">
        <v>1251</v>
      </c>
    </row>
    <row r="14" spans="1:48" x14ac:dyDescent="0.25">
      <c r="A14" s="14">
        <v>1.6999999999999996E-10</v>
      </c>
      <c r="B14" t="s">
        <v>77</v>
      </c>
      <c r="C14" s="4">
        <v>0</v>
      </c>
      <c r="D14" s="4">
        <v>0</v>
      </c>
      <c r="E14" s="4">
        <v>1</v>
      </c>
      <c r="F14" s="4">
        <v>1</v>
      </c>
      <c r="G14" s="4">
        <v>5.4000000953674316</v>
      </c>
      <c r="H14" s="4">
        <v>6.17</v>
      </c>
      <c r="I14" s="34">
        <v>437.92423265340256</v>
      </c>
      <c r="J14" s="35" t="s">
        <v>1238</v>
      </c>
      <c r="K14" s="35" t="s">
        <v>1238</v>
      </c>
      <c r="L14" s="35">
        <v>10.125701960784314</v>
      </c>
      <c r="M14" s="35">
        <v>9.8929272030651347</v>
      </c>
      <c r="N14" s="4" t="s">
        <v>132</v>
      </c>
      <c r="O14" s="4" t="s">
        <v>132</v>
      </c>
      <c r="P14" s="35" t="s">
        <v>137</v>
      </c>
      <c r="Q14" s="36" t="str">
        <f t="shared" si="0"/>
        <v xml:space="preserve"> </v>
      </c>
      <c r="R14" s="36" t="str">
        <f t="shared" si="1"/>
        <v xml:space="preserve"> </v>
      </c>
      <c r="S14" s="37" t="str">
        <f t="shared" si="22"/>
        <v/>
      </c>
      <c r="T14" s="37" t="str">
        <f t="shared" si="23"/>
        <v/>
      </c>
      <c r="U14" s="37" t="str">
        <f t="shared" si="2"/>
        <v xml:space="preserve"> </v>
      </c>
      <c r="V14" s="37" t="str">
        <f t="shared" si="3"/>
        <v xml:space="preserve"> </v>
      </c>
      <c r="W14" s="37" t="str">
        <f t="shared" si="4"/>
        <v/>
      </c>
      <c r="X14" s="37" t="str">
        <f t="shared" si="5"/>
        <v/>
      </c>
      <c r="Y14" s="1" t="str">
        <f t="shared" si="6"/>
        <v xml:space="preserve"> </v>
      </c>
      <c r="Z14" s="1" t="str">
        <f t="shared" si="7"/>
        <v xml:space="preserve"> </v>
      </c>
      <c r="AA14" s="1" t="str">
        <f t="shared" si="8"/>
        <v xml:space="preserve"> </v>
      </c>
      <c r="AB14" s="1" t="str">
        <f t="shared" si="9"/>
        <v xml:space="preserve"> </v>
      </c>
      <c r="AC14" s="1" t="str">
        <f t="shared" si="10"/>
        <v xml:space="preserve"> </v>
      </c>
      <c r="AD14" s="1" t="str">
        <f t="shared" si="11"/>
        <v xml:space="preserve"> </v>
      </c>
      <c r="AE14" s="1" t="str">
        <f t="shared" si="12"/>
        <v xml:space="preserve"> </v>
      </c>
      <c r="AF14" s="1" t="str">
        <f t="shared" si="13"/>
        <v xml:space="preserve"> 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7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20"/>
        <v xml:space="preserve"> </v>
      </c>
      <c r="AN14" s="1" t="str">
        <f t="shared" si="21"/>
        <v xml:space="preserve"> </v>
      </c>
      <c r="AO14" t="s">
        <v>77</v>
      </c>
      <c r="AP14" t="s">
        <v>1244</v>
      </c>
      <c r="AQ14" s="22" t="e">
        <v>#VALUE!</v>
      </c>
      <c r="AR14" s="21">
        <v>-100.01736716609928</v>
      </c>
      <c r="AS14">
        <v>-12.479739135049728</v>
      </c>
      <c r="AT14" t="e">
        <v>#VALUE!</v>
      </c>
      <c r="AU14">
        <v>100.01736716609928</v>
      </c>
      <c r="AV14" t="s">
        <v>1252</v>
      </c>
    </row>
    <row r="15" spans="1:48" x14ac:dyDescent="0.25">
      <c r="A15" s="14">
        <v>1.7999999999999995E-10</v>
      </c>
      <c r="B15" t="s">
        <v>887</v>
      </c>
      <c r="C15" s="4">
        <v>0</v>
      </c>
      <c r="D15" s="4">
        <v>1</v>
      </c>
      <c r="E15" s="4">
        <v>3</v>
      </c>
      <c r="F15" s="4">
        <v>4</v>
      </c>
      <c r="G15" s="4">
        <v>1.5243124961853027</v>
      </c>
      <c r="H15" s="4">
        <v>1.53</v>
      </c>
      <c r="I15" s="34">
        <v>337.01540734574155</v>
      </c>
      <c r="J15" s="35" t="s">
        <v>1238</v>
      </c>
      <c r="K15" s="35" t="s">
        <v>1238</v>
      </c>
      <c r="L15" s="35" t="s">
        <v>1238</v>
      </c>
      <c r="M15" s="35" t="s">
        <v>1238</v>
      </c>
      <c r="N15" s="4" t="s">
        <v>132</v>
      </c>
      <c r="O15" s="4" t="s">
        <v>132</v>
      </c>
      <c r="P15" s="35" t="s">
        <v>137</v>
      </c>
      <c r="Q15" s="36" t="str">
        <f t="shared" si="0"/>
        <v xml:space="preserve"> </v>
      </c>
      <c r="R15" s="36" t="str">
        <f t="shared" si="1"/>
        <v xml:space="preserve"> </v>
      </c>
      <c r="S15" s="37" t="str">
        <f t="shared" si="22"/>
        <v/>
      </c>
      <c r="T15" s="37" t="str">
        <f t="shared" si="23"/>
        <v/>
      </c>
      <c r="U15" s="37" t="str">
        <f t="shared" si="2"/>
        <v xml:space="preserve"> </v>
      </c>
      <c r="V15" s="37" t="str">
        <f t="shared" si="3"/>
        <v xml:space="preserve"> </v>
      </c>
      <c r="W15" s="37" t="str">
        <f t="shared" si="4"/>
        <v xml:space="preserve"> </v>
      </c>
      <c r="X15" s="37" t="str">
        <f t="shared" si="5"/>
        <v xml:space="preserve"> </v>
      </c>
      <c r="Y15" s="1" t="str">
        <f t="shared" si="6"/>
        <v xml:space="preserve"> </v>
      </c>
      <c r="Z15" s="1" t="str">
        <f t="shared" si="7"/>
        <v xml:space="preserve"> </v>
      </c>
      <c r="AA15" s="1" t="str">
        <f t="shared" si="8"/>
        <v xml:space="preserve"> </v>
      </c>
      <c r="AB15" s="1" t="str">
        <f t="shared" si="9"/>
        <v xml:space="preserve"> </v>
      </c>
      <c r="AC15" s="1" t="str">
        <f t="shared" si="10"/>
        <v xml:space="preserve"> </v>
      </c>
      <c r="AD15" s="1" t="str">
        <f t="shared" si="11"/>
        <v xml:space="preserve"> </v>
      </c>
      <c r="AE15" s="1" t="str">
        <f t="shared" si="12"/>
        <v xml:space="preserve"> 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7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0"/>
        <v xml:space="preserve"> </v>
      </c>
      <c r="AN15" s="1" t="str">
        <f t="shared" si="21"/>
        <v xml:space="preserve"> </v>
      </c>
      <c r="AO15" t="s">
        <v>887</v>
      </c>
      <c r="AP15" t="s">
        <v>1246</v>
      </c>
      <c r="AQ15" s="22" t="e">
        <v>#VALUE!</v>
      </c>
      <c r="AR15" s="21" t="e">
        <v>#VALUE!</v>
      </c>
      <c r="AS15">
        <v>-0.37173227547041554</v>
      </c>
      <c r="AT15" t="e">
        <v>#VALUE!</v>
      </c>
      <c r="AU15" t="e">
        <v>#VALUE!</v>
      </c>
      <c r="AV15" t="s">
        <v>1253</v>
      </c>
    </row>
    <row r="16" spans="1:48" x14ac:dyDescent="0.25">
      <c r="A16" s="14">
        <v>1.8999999999999994E-10</v>
      </c>
      <c r="B16" t="s">
        <v>92</v>
      </c>
      <c r="C16" s="4">
        <v>0</v>
      </c>
      <c r="D16" s="4">
        <v>0</v>
      </c>
      <c r="E16" s="4">
        <v>0</v>
      </c>
      <c r="F16" s="4">
        <v>0</v>
      </c>
      <c r="G16" s="4" t="s">
        <v>132</v>
      </c>
      <c r="H16" s="4">
        <v>89</v>
      </c>
      <c r="I16" s="34">
        <v>154.66665356658291</v>
      </c>
      <c r="J16" s="35" t="s">
        <v>1238</v>
      </c>
      <c r="K16" s="35" t="s">
        <v>1238</v>
      </c>
      <c r="L16" s="35" t="s">
        <v>1238</v>
      </c>
      <c r="M16" s="35" t="s">
        <v>1238</v>
      </c>
      <c r="N16" s="4" t="s">
        <v>132</v>
      </c>
      <c r="O16" s="4" t="s">
        <v>132</v>
      </c>
      <c r="P16" s="35" t="s">
        <v>137</v>
      </c>
      <c r="Q16" s="36" t="str">
        <f t="shared" si="0"/>
        <v xml:space="preserve"> </v>
      </c>
      <c r="R16" s="36" t="str">
        <f t="shared" si="1"/>
        <v xml:space="preserve"> </v>
      </c>
      <c r="S16" s="37" t="str">
        <f t="shared" si="22"/>
        <v xml:space="preserve"> </v>
      </c>
      <c r="T16" s="37" t="str">
        <f t="shared" si="23"/>
        <v xml:space="preserve"> </v>
      </c>
      <c r="U16" s="37" t="str">
        <f t="shared" si="2"/>
        <v xml:space="preserve"> </v>
      </c>
      <c r="V16" s="37" t="str">
        <f t="shared" si="3"/>
        <v xml:space="preserve"> </v>
      </c>
      <c r="W16" s="37" t="str">
        <f t="shared" si="4"/>
        <v xml:space="preserve"> </v>
      </c>
      <c r="X16" s="37" t="str">
        <f t="shared" si="5"/>
        <v xml:space="preserve"> </v>
      </c>
      <c r="Y16" s="1" t="str">
        <f t="shared" si="6"/>
        <v xml:space="preserve"> </v>
      </c>
      <c r="Z16" s="1" t="str">
        <f t="shared" si="7"/>
        <v xml:space="preserve"> </v>
      </c>
      <c r="AA16" s="1" t="str">
        <f t="shared" si="8"/>
        <v xml:space="preserve"> </v>
      </c>
      <c r="AB16" s="1" t="str">
        <f t="shared" si="9"/>
        <v xml:space="preserve"> </v>
      </c>
      <c r="AC16" s="1" t="str">
        <f t="shared" si="10"/>
        <v xml:space="preserve"> </v>
      </c>
      <c r="AD16" s="1" t="str">
        <f t="shared" si="11"/>
        <v xml:space="preserve"> </v>
      </c>
      <c r="AE16" s="1" t="str">
        <f t="shared" si="12"/>
        <v xml:space="preserve"> </v>
      </c>
      <c r="AF16" s="1" t="str">
        <f t="shared" si="13"/>
        <v xml:space="preserve"> </v>
      </c>
      <c r="AG16" s="38" t="str">
        <f t="shared" si="14"/>
        <v xml:space="preserve"> </v>
      </c>
      <c r="AH16" s="38" t="str">
        <f t="shared" si="15"/>
        <v xml:space="preserve"> </v>
      </c>
      <c r="AI16" s="1" t="str">
        <f t="shared" si="16"/>
        <v xml:space="preserve"> </v>
      </c>
      <c r="AJ16" s="1" t="str">
        <f t="shared" si="17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0"/>
        <v xml:space="preserve"> </v>
      </c>
      <c r="AN16" s="1" t="str">
        <f t="shared" si="21"/>
        <v xml:space="preserve"> </v>
      </c>
      <c r="AO16" t="s">
        <v>92</v>
      </c>
      <c r="AP16" t="s">
        <v>1254</v>
      </c>
      <c r="AQ16" s="22" t="e">
        <v>#VALUE!</v>
      </c>
      <c r="AR16" s="21" t="e">
        <v>#VALUE!</v>
      </c>
      <c r="AS16" t="s">
        <v>137</v>
      </c>
      <c r="AT16" t="e">
        <v>#VALUE!</v>
      </c>
      <c r="AU16" t="e">
        <v>#VALUE!</v>
      </c>
      <c r="AV16" t="s">
        <v>1255</v>
      </c>
    </row>
    <row r="17" spans="1:48" x14ac:dyDescent="0.25">
      <c r="A17" s="14">
        <v>1.9999999999999993E-10</v>
      </c>
      <c r="B17" t="s">
        <v>86</v>
      </c>
      <c r="C17" s="4">
        <v>10</v>
      </c>
      <c r="D17" s="4">
        <v>0</v>
      </c>
      <c r="E17" s="4">
        <v>0</v>
      </c>
      <c r="F17" s="4">
        <v>10</v>
      </c>
      <c r="G17" s="4">
        <v>5</v>
      </c>
      <c r="H17" s="4">
        <v>4.0199999999999996</v>
      </c>
      <c r="I17" s="34">
        <v>491.93970148553433</v>
      </c>
      <c r="J17" s="35">
        <v>5.742857142857142</v>
      </c>
      <c r="K17" s="35">
        <v>5.3959731543624159</v>
      </c>
      <c r="L17" s="35">
        <v>5.2234428140950007</v>
      </c>
      <c r="M17" s="35">
        <v>4.3549054156672842</v>
      </c>
      <c r="N17" s="4">
        <v>0.745</v>
      </c>
      <c r="O17" s="4">
        <v>9.0775988286969156</v>
      </c>
      <c r="P17" s="35">
        <v>3.7313432835820901</v>
      </c>
      <c r="Q17" s="36">
        <f t="shared" si="0"/>
        <v>100.0000000002</v>
      </c>
      <c r="R17" s="36" t="str">
        <f t="shared" si="1"/>
        <v xml:space="preserve"> </v>
      </c>
      <c r="S17" s="37">
        <f t="shared" si="22"/>
        <v>0.24378109472736328</v>
      </c>
      <c r="T17" s="37" t="str">
        <f t="shared" si="23"/>
        <v/>
      </c>
      <c r="U17" s="37" t="str">
        <f t="shared" si="2"/>
        <v/>
      </c>
      <c r="V17" s="37" t="str">
        <f t="shared" si="3"/>
        <v/>
      </c>
      <c r="W17" s="37" t="str">
        <f t="shared" si="4"/>
        <v/>
      </c>
      <c r="X17" s="37" t="str">
        <f t="shared" si="5"/>
        <v/>
      </c>
      <c r="Y17" s="1" t="str">
        <f t="shared" si="6"/>
        <v xml:space="preserve"> </v>
      </c>
      <c r="Z17" s="1" t="str">
        <f t="shared" si="7"/>
        <v xml:space="preserve"> </v>
      </c>
      <c r="AA17" s="1" t="str">
        <f t="shared" si="8"/>
        <v xml:space="preserve"> </v>
      </c>
      <c r="AB17" s="1" t="str">
        <f t="shared" si="9"/>
        <v xml:space="preserve"> </v>
      </c>
      <c r="AC17" s="1">
        <f t="shared" si="10"/>
        <v>25</v>
      </c>
      <c r="AD17" s="1" t="str">
        <f t="shared" si="11"/>
        <v xml:space="preserve"> </v>
      </c>
      <c r="AE17" s="1">
        <f t="shared" si="12"/>
        <v>7</v>
      </c>
      <c r="AF17" s="1" t="str">
        <f t="shared" si="13"/>
        <v xml:space="preserve"> </v>
      </c>
      <c r="AG17" s="38">
        <f t="shared" si="14"/>
        <v>3.7313432837820901</v>
      </c>
      <c r="AH17" s="38" t="str">
        <f t="shared" si="15"/>
        <v xml:space="preserve"> </v>
      </c>
      <c r="AI17" s="1">
        <f t="shared" si="16"/>
        <v>22</v>
      </c>
      <c r="AJ17" s="1" t="str">
        <f t="shared" si="17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20"/>
        <v xml:space="preserve"> </v>
      </c>
      <c r="AN17" s="1" t="str">
        <f t="shared" si="21"/>
        <v xml:space="preserve"> </v>
      </c>
      <c r="AO17" t="s">
        <v>86</v>
      </c>
      <c r="AP17" t="s">
        <v>1242</v>
      </c>
      <c r="AQ17" s="22">
        <v>7.5309865881857618</v>
      </c>
      <c r="AR17" s="21">
        <v>-3.1809234820729948</v>
      </c>
      <c r="AS17">
        <v>24.378109452736329</v>
      </c>
      <c r="AT17">
        <v>-7.5309865881857618</v>
      </c>
      <c r="AU17">
        <v>3.1809234820729948</v>
      </c>
      <c r="AV17" t="s">
        <v>1256</v>
      </c>
    </row>
    <row r="18" spans="1:48" x14ac:dyDescent="0.25">
      <c r="A18" s="14">
        <v>2.0999999999999992E-10</v>
      </c>
      <c r="B18" t="s">
        <v>7</v>
      </c>
      <c r="C18" s="4">
        <v>6</v>
      </c>
      <c r="D18" s="4">
        <v>2</v>
      </c>
      <c r="E18" s="4">
        <v>10</v>
      </c>
      <c r="F18" s="4">
        <v>18</v>
      </c>
      <c r="G18" s="4">
        <v>24</v>
      </c>
      <c r="H18" s="4">
        <v>19.34</v>
      </c>
      <c r="I18" s="34">
        <v>2132.3234018533049</v>
      </c>
      <c r="J18" s="35">
        <v>13.93371757925072</v>
      </c>
      <c r="K18" s="35">
        <v>10.243644067796609</v>
      </c>
      <c r="L18" s="35">
        <v>6.17803938107149</v>
      </c>
      <c r="M18" s="35">
        <v>5.308508950048421</v>
      </c>
      <c r="N18" s="4">
        <v>1.8880000000000001</v>
      </c>
      <c r="O18" s="4">
        <v>38.315018315018321</v>
      </c>
      <c r="P18" s="35">
        <v>4.3123061013443635</v>
      </c>
      <c r="Q18" s="36" t="str">
        <f t="shared" si="0"/>
        <v xml:space="preserve"> </v>
      </c>
      <c r="R18" s="36" t="str">
        <f t="shared" si="1"/>
        <v xml:space="preserve"> </v>
      </c>
      <c r="S18" s="37">
        <f t="shared" si="22"/>
        <v>0.24095139628032067</v>
      </c>
      <c r="T18" s="37" t="str">
        <f t="shared" si="23"/>
        <v/>
      </c>
      <c r="U18" s="37" t="str">
        <f t="shared" si="2"/>
        <v/>
      </c>
      <c r="V18" s="37" t="str">
        <f t="shared" si="3"/>
        <v/>
      </c>
      <c r="W18" s="37" t="str">
        <f t="shared" si="4"/>
        <v/>
      </c>
      <c r="X18" s="37" t="str">
        <f t="shared" si="5"/>
        <v/>
      </c>
      <c r="Y18" s="1" t="str">
        <f t="shared" si="6"/>
        <v xml:space="preserve"> </v>
      </c>
      <c r="Z18" s="1" t="str">
        <f t="shared" si="7"/>
        <v xml:space="preserve"> </v>
      </c>
      <c r="AA18" s="1" t="str">
        <f t="shared" si="8"/>
        <v xml:space="preserve"> </v>
      </c>
      <c r="AB18" s="1" t="str">
        <f t="shared" si="9"/>
        <v xml:space="preserve"> </v>
      </c>
      <c r="AC18" s="1">
        <f t="shared" si="10"/>
        <v>26</v>
      </c>
      <c r="AD18" s="1" t="str">
        <f t="shared" si="11"/>
        <v xml:space="preserve"> </v>
      </c>
      <c r="AE18" s="1" t="str">
        <f t="shared" si="12"/>
        <v xml:space="preserve"> </v>
      </c>
      <c r="AF18" s="1" t="str">
        <f t="shared" si="13"/>
        <v xml:space="preserve"> </v>
      </c>
      <c r="AG18" s="38">
        <f t="shared" si="14"/>
        <v>4.3123061015543636</v>
      </c>
      <c r="AH18" s="38" t="str">
        <f t="shared" si="15"/>
        <v xml:space="preserve"> </v>
      </c>
      <c r="AI18" s="1">
        <f t="shared" si="16"/>
        <v>17</v>
      </c>
      <c r="AJ18" s="1" t="str">
        <f t="shared" si="17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20"/>
        <v xml:space="preserve"> </v>
      </c>
      <c r="AN18" s="1" t="str">
        <f t="shared" si="21"/>
        <v xml:space="preserve"> </v>
      </c>
      <c r="AO18" t="s">
        <v>7</v>
      </c>
      <c r="AP18" t="s">
        <v>1248</v>
      </c>
      <c r="AQ18" s="22">
        <v>-124.35472198968078</v>
      </c>
      <c r="AR18" s="21">
        <v>-22.037482046793457</v>
      </c>
      <c r="AS18">
        <v>24.095139607032067</v>
      </c>
      <c r="AT18">
        <v>124.35472198968078</v>
      </c>
      <c r="AU18">
        <v>22.037482046793457</v>
      </c>
      <c r="AV18" t="s">
        <v>1257</v>
      </c>
    </row>
    <row r="19" spans="1:48" x14ac:dyDescent="0.25">
      <c r="A19" s="14">
        <v>2.1999999999999991E-10</v>
      </c>
      <c r="B19" t="s">
        <v>43</v>
      </c>
      <c r="C19" s="4">
        <v>8</v>
      </c>
      <c r="D19" s="4">
        <v>0</v>
      </c>
      <c r="E19" s="4">
        <v>7</v>
      </c>
      <c r="F19" s="4">
        <v>15</v>
      </c>
      <c r="G19" s="4">
        <v>29.110000610351563</v>
      </c>
      <c r="H19" s="4">
        <v>28.62</v>
      </c>
      <c r="I19" s="34">
        <v>5323.5218070143028</v>
      </c>
      <c r="J19" s="35">
        <v>11.136186770428017</v>
      </c>
      <c r="K19" s="35">
        <v>8.896487410631023</v>
      </c>
      <c r="L19" s="35">
        <v>11.640213901206504</v>
      </c>
      <c r="M19" s="35">
        <v>8.6157590259096697</v>
      </c>
      <c r="N19" s="4">
        <v>3.2170000000000001</v>
      </c>
      <c r="O19" s="4">
        <v>9.7952218430034108</v>
      </c>
      <c r="P19" s="35">
        <v>0.74423480083857441</v>
      </c>
      <c r="Q19" s="36" t="str">
        <f t="shared" si="0"/>
        <v xml:space="preserve"> </v>
      </c>
      <c r="R19" s="36" t="str">
        <f t="shared" si="1"/>
        <v xml:space="preserve"> </v>
      </c>
      <c r="S19" s="37" t="str">
        <f t="shared" si="22"/>
        <v/>
      </c>
      <c r="T19" s="37" t="str">
        <f t="shared" si="23"/>
        <v/>
      </c>
      <c r="U19" s="37" t="str">
        <f t="shared" si="2"/>
        <v/>
      </c>
      <c r="V19" s="37" t="str">
        <f t="shared" si="3"/>
        <v/>
      </c>
      <c r="W19" s="37" t="str">
        <f t="shared" si="4"/>
        <v/>
      </c>
      <c r="X19" s="37" t="str">
        <f t="shared" si="5"/>
        <v/>
      </c>
      <c r="Y19" s="1" t="str">
        <f t="shared" si="6"/>
        <v xml:space="preserve"> </v>
      </c>
      <c r="Z19" s="1" t="str">
        <f t="shared" si="7"/>
        <v xml:space="preserve"> </v>
      </c>
      <c r="AA19" s="1" t="str">
        <f t="shared" si="8"/>
        <v xml:space="preserve"> </v>
      </c>
      <c r="AB19" s="1" t="str">
        <f t="shared" si="9"/>
        <v xml:space="preserve"> </v>
      </c>
      <c r="AC19" s="1" t="str">
        <f t="shared" si="10"/>
        <v xml:space="preserve"> </v>
      </c>
      <c r="AD19" s="1" t="str">
        <f t="shared" si="11"/>
        <v xml:space="preserve"> </v>
      </c>
      <c r="AE19" s="1" t="str">
        <f t="shared" si="12"/>
        <v xml:space="preserve"> </v>
      </c>
      <c r="AF19" s="1" t="str">
        <f t="shared" si="13"/>
        <v xml:space="preserve"> </v>
      </c>
      <c r="AG19" s="38" t="str">
        <f t="shared" si="14"/>
        <v xml:space="preserve"> </v>
      </c>
      <c r="AH19" s="38" t="str">
        <f t="shared" si="15"/>
        <v xml:space="preserve"> </v>
      </c>
      <c r="AI19" s="1" t="str">
        <f t="shared" si="16"/>
        <v xml:space="preserve"> </v>
      </c>
      <c r="AJ19" s="1" t="str">
        <f t="shared" si="17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20"/>
        <v xml:space="preserve"> </v>
      </c>
      <c r="AN19" s="1" t="str">
        <f t="shared" si="21"/>
        <v xml:space="preserve"> </v>
      </c>
      <c r="AO19" t="s">
        <v>43</v>
      </c>
      <c r="AP19" t="s">
        <v>1244</v>
      </c>
      <c r="AQ19" s="22">
        <v>-79.310085244234756</v>
      </c>
      <c r="AR19" s="21">
        <v>-129.93417609826764</v>
      </c>
      <c r="AS19">
        <v>1.712091580543551</v>
      </c>
      <c r="AT19">
        <v>79.310085244234756</v>
      </c>
      <c r="AU19">
        <v>129.93417609826764</v>
      </c>
      <c r="AV19" t="s">
        <v>1258</v>
      </c>
    </row>
    <row r="20" spans="1:48" x14ac:dyDescent="0.25">
      <c r="A20" s="14">
        <v>2.299999999999999E-10</v>
      </c>
      <c r="B20" t="s">
        <v>1197</v>
      </c>
      <c r="C20" s="4">
        <v>0</v>
      </c>
      <c r="D20" s="4">
        <v>0</v>
      </c>
      <c r="E20" s="4">
        <v>0</v>
      </c>
      <c r="F20" s="4">
        <v>0</v>
      </c>
      <c r="G20" s="4" t="s">
        <v>132</v>
      </c>
      <c r="H20" s="4">
        <v>2.2599999999999998</v>
      </c>
      <c r="I20" s="34">
        <v>33.187573882412892</v>
      </c>
      <c r="J20" s="35" t="s">
        <v>1238</v>
      </c>
      <c r="K20" s="35" t="s">
        <v>1238</v>
      </c>
      <c r="L20" s="35" t="s">
        <v>1238</v>
      </c>
      <c r="M20" s="35" t="s">
        <v>1238</v>
      </c>
      <c r="N20" s="4" t="s">
        <v>132</v>
      </c>
      <c r="O20" s="4" t="s">
        <v>132</v>
      </c>
      <c r="P20" s="35" t="s">
        <v>137</v>
      </c>
      <c r="Q20" s="36" t="str">
        <f t="shared" si="0"/>
        <v xml:space="preserve"> </v>
      </c>
      <c r="R20" s="36" t="str">
        <f t="shared" si="1"/>
        <v xml:space="preserve"> </v>
      </c>
      <c r="S20" s="37" t="str">
        <f t="shared" si="22"/>
        <v xml:space="preserve"> </v>
      </c>
      <c r="T20" s="37" t="str">
        <f t="shared" si="23"/>
        <v xml:space="preserve"> </v>
      </c>
      <c r="U20" s="37" t="str">
        <f t="shared" si="2"/>
        <v xml:space="preserve"> </v>
      </c>
      <c r="V20" s="37" t="str">
        <f t="shared" si="3"/>
        <v xml:space="preserve"> </v>
      </c>
      <c r="W20" s="37" t="str">
        <f t="shared" si="4"/>
        <v xml:space="preserve"> </v>
      </c>
      <c r="X20" s="37" t="str">
        <f t="shared" si="5"/>
        <v xml:space="preserve"> </v>
      </c>
      <c r="Y20" s="1" t="str">
        <f t="shared" si="6"/>
        <v xml:space="preserve"> </v>
      </c>
      <c r="Z20" s="1" t="str">
        <f t="shared" si="7"/>
        <v xml:space="preserve"> </v>
      </c>
      <c r="AA20" s="1" t="str">
        <f t="shared" si="8"/>
        <v xml:space="preserve"> </v>
      </c>
      <c r="AB20" s="1" t="str">
        <f t="shared" si="9"/>
        <v xml:space="preserve"> </v>
      </c>
      <c r="AC20" s="1" t="str">
        <f t="shared" si="10"/>
        <v xml:space="preserve"> </v>
      </c>
      <c r="AD20" s="1" t="str">
        <f t="shared" si="11"/>
        <v xml:space="preserve"> </v>
      </c>
      <c r="AE20" s="1" t="str">
        <f t="shared" si="12"/>
        <v xml:space="preserve"> </v>
      </c>
      <c r="AF20" s="1" t="str">
        <f t="shared" si="13"/>
        <v xml:space="preserve"> </v>
      </c>
      <c r="AG20" s="38" t="str">
        <f t="shared" si="14"/>
        <v xml:space="preserve"> </v>
      </c>
      <c r="AH20" s="38" t="str">
        <f t="shared" si="15"/>
        <v xml:space="preserve"> </v>
      </c>
      <c r="AI20" s="1" t="str">
        <f t="shared" si="16"/>
        <v xml:space="preserve"> </v>
      </c>
      <c r="AJ20" s="1" t="str">
        <f t="shared" si="17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20"/>
        <v xml:space="preserve"> </v>
      </c>
      <c r="AN20" s="1" t="str">
        <f t="shared" si="21"/>
        <v xml:space="preserve"> </v>
      </c>
      <c r="AO20" t="s">
        <v>1197</v>
      </c>
      <c r="AP20" t="s">
        <v>1239</v>
      </c>
      <c r="AQ20" s="22" t="e">
        <v>#VALUE!</v>
      </c>
      <c r="AR20" s="21" t="e">
        <v>#VALUE!</v>
      </c>
      <c r="AS20" t="s">
        <v>137</v>
      </c>
      <c r="AT20" t="e">
        <v>#VALUE!</v>
      </c>
      <c r="AU20" t="e">
        <v>#VALUE!</v>
      </c>
      <c r="AV20" t="s">
        <v>1259</v>
      </c>
    </row>
    <row r="21" spans="1:48" x14ac:dyDescent="0.25">
      <c r="A21" s="14">
        <v>2.399999999999999E-10</v>
      </c>
      <c r="B21" t="s">
        <v>1198</v>
      </c>
      <c r="C21" s="4">
        <v>0</v>
      </c>
      <c r="D21" s="4">
        <v>0</v>
      </c>
      <c r="E21" s="4">
        <v>0</v>
      </c>
      <c r="F21" s="4">
        <v>0</v>
      </c>
      <c r="G21" s="4" t="s">
        <v>132</v>
      </c>
      <c r="H21" s="4">
        <v>3.83</v>
      </c>
      <c r="I21" s="34">
        <v>213.47213452521882</v>
      </c>
      <c r="J21" s="35" t="s">
        <v>1238</v>
      </c>
      <c r="K21" s="35" t="s">
        <v>1238</v>
      </c>
      <c r="L21" s="35" t="s">
        <v>1238</v>
      </c>
      <c r="M21" s="35" t="s">
        <v>1238</v>
      </c>
      <c r="N21" s="4" t="s">
        <v>132</v>
      </c>
      <c r="O21" s="4" t="s">
        <v>132</v>
      </c>
      <c r="P21" s="35" t="s">
        <v>137</v>
      </c>
      <c r="Q21" s="36" t="str">
        <f t="shared" si="0"/>
        <v xml:space="preserve"> </v>
      </c>
      <c r="R21" s="36" t="str">
        <f t="shared" si="1"/>
        <v xml:space="preserve"> </v>
      </c>
      <c r="S21" s="37" t="str">
        <f t="shared" si="22"/>
        <v xml:space="preserve"> </v>
      </c>
      <c r="T21" s="37" t="str">
        <f t="shared" si="23"/>
        <v xml:space="preserve"> </v>
      </c>
      <c r="U21" s="37" t="str">
        <f t="shared" si="2"/>
        <v xml:space="preserve"> </v>
      </c>
      <c r="V21" s="37" t="str">
        <f t="shared" si="3"/>
        <v xml:space="preserve"> </v>
      </c>
      <c r="W21" s="37" t="str">
        <f t="shared" si="4"/>
        <v xml:space="preserve"> </v>
      </c>
      <c r="X21" s="37" t="str">
        <f t="shared" si="5"/>
        <v xml:space="preserve"> </v>
      </c>
      <c r="Y21" s="1" t="str">
        <f t="shared" si="6"/>
        <v xml:space="preserve"> </v>
      </c>
      <c r="Z21" s="1" t="str">
        <f t="shared" si="7"/>
        <v xml:space="preserve"> </v>
      </c>
      <c r="AA21" s="1" t="str">
        <f t="shared" si="8"/>
        <v xml:space="preserve"> </v>
      </c>
      <c r="AB21" s="1" t="str">
        <f t="shared" si="9"/>
        <v xml:space="preserve"> </v>
      </c>
      <c r="AC21" s="1" t="str">
        <f t="shared" si="10"/>
        <v xml:space="preserve"> </v>
      </c>
      <c r="AD21" s="1" t="str">
        <f t="shared" si="11"/>
        <v xml:space="preserve"> </v>
      </c>
      <c r="AE21" s="1" t="str">
        <f t="shared" si="12"/>
        <v xml:space="preserve"> </v>
      </c>
      <c r="AF21" s="1" t="str">
        <f t="shared" si="13"/>
        <v xml:space="preserve"> </v>
      </c>
      <c r="AG21" s="38" t="str">
        <f t="shared" si="14"/>
        <v xml:space="preserve"> </v>
      </c>
      <c r="AH21" s="38" t="str">
        <f t="shared" si="15"/>
        <v xml:space="preserve"> </v>
      </c>
      <c r="AI21" s="1" t="str">
        <f t="shared" si="16"/>
        <v xml:space="preserve"> </v>
      </c>
      <c r="AJ21" s="1" t="str">
        <f t="shared" si="17"/>
        <v xml:space="preserve"> </v>
      </c>
      <c r="AK21" s="25" t="str">
        <f t="shared" si="18"/>
        <v xml:space="preserve"> </v>
      </c>
      <c r="AL21" s="25" t="str">
        <f t="shared" si="19"/>
        <v xml:space="preserve"> </v>
      </c>
      <c r="AM21" s="1" t="str">
        <f t="shared" si="20"/>
        <v xml:space="preserve"> </v>
      </c>
      <c r="AN21" s="1" t="str">
        <f t="shared" si="21"/>
        <v xml:space="preserve"> </v>
      </c>
      <c r="AO21" t="s">
        <v>1198</v>
      </c>
      <c r="AP21" t="s">
        <v>1244</v>
      </c>
      <c r="AQ21" s="22" t="e">
        <v>#VALUE!</v>
      </c>
      <c r="AR21" s="21" t="e">
        <v>#VALUE!</v>
      </c>
      <c r="AS21" t="s">
        <v>137</v>
      </c>
      <c r="AT21" t="e">
        <v>#VALUE!</v>
      </c>
      <c r="AU21" t="e">
        <v>#VALUE!</v>
      </c>
      <c r="AV21" t="s">
        <v>1260</v>
      </c>
    </row>
    <row r="22" spans="1:48" x14ac:dyDescent="0.25">
      <c r="A22" s="14">
        <v>2.4999999999999991E-10</v>
      </c>
      <c r="B22" t="s">
        <v>33</v>
      </c>
      <c r="C22" s="4">
        <v>4</v>
      </c>
      <c r="D22" s="4">
        <v>1</v>
      </c>
      <c r="E22" s="4">
        <v>19</v>
      </c>
      <c r="F22" s="4">
        <v>24</v>
      </c>
      <c r="G22" s="4">
        <v>53.189998626708984</v>
      </c>
      <c r="H22" s="4">
        <v>48.26</v>
      </c>
      <c r="I22" s="34">
        <v>4781.2740511859274</v>
      </c>
      <c r="J22" s="35">
        <v>23.89108910891089</v>
      </c>
      <c r="K22" s="35">
        <v>19.381526104417667</v>
      </c>
      <c r="L22" s="35">
        <v>9.8734911437502753</v>
      </c>
      <c r="M22" s="35">
        <v>8.6534024061791328</v>
      </c>
      <c r="N22" s="4">
        <v>2.02</v>
      </c>
      <c r="O22" s="4">
        <v>0.24813895781637188</v>
      </c>
      <c r="P22" s="35">
        <v>3.3713220058019062</v>
      </c>
      <c r="Q22" s="36" t="str">
        <f t="shared" si="0"/>
        <v xml:space="preserve"> </v>
      </c>
      <c r="R22" s="36" t="str">
        <f t="shared" si="1"/>
        <v xml:space="preserve"> </v>
      </c>
      <c r="S22" s="37" t="str">
        <f t="shared" si="22"/>
        <v/>
      </c>
      <c r="T22" s="37" t="str">
        <f t="shared" si="23"/>
        <v/>
      </c>
      <c r="U22" s="37">
        <f t="shared" si="2"/>
        <v>2.8468403170754013</v>
      </c>
      <c r="V22" s="37" t="str">
        <f t="shared" si="3"/>
        <v/>
      </c>
      <c r="W22" s="37" t="str">
        <f t="shared" si="4"/>
        <v/>
      </c>
      <c r="X22" s="37" t="str">
        <f t="shared" si="5"/>
        <v/>
      </c>
      <c r="Y22" s="1">
        <f t="shared" si="6"/>
        <v>5</v>
      </c>
      <c r="Z22" s="1" t="str">
        <f t="shared" si="7"/>
        <v xml:space="preserve"> </v>
      </c>
      <c r="AA22" s="1" t="str">
        <f t="shared" si="8"/>
        <v xml:space="preserve"> </v>
      </c>
      <c r="AB22" s="1" t="str">
        <f t="shared" si="9"/>
        <v xml:space="preserve"> </v>
      </c>
      <c r="AC22" s="1" t="str">
        <f t="shared" si="10"/>
        <v xml:space="preserve"> </v>
      </c>
      <c r="AD22" s="1" t="str">
        <f t="shared" si="11"/>
        <v xml:space="preserve"> </v>
      </c>
      <c r="AE22" s="1" t="str">
        <f t="shared" si="12"/>
        <v xml:space="preserve"> </v>
      </c>
      <c r="AF22" s="1" t="str">
        <f t="shared" si="13"/>
        <v xml:space="preserve"> </v>
      </c>
      <c r="AG22" s="38">
        <f t="shared" si="14"/>
        <v>3.3713220060519062</v>
      </c>
      <c r="AH22" s="38" t="str">
        <f t="shared" si="15"/>
        <v xml:space="preserve"> </v>
      </c>
      <c r="AI22" s="1">
        <f t="shared" si="16"/>
        <v>24</v>
      </c>
      <c r="AJ22" s="1" t="str">
        <f t="shared" si="17"/>
        <v xml:space="preserve"> </v>
      </c>
      <c r="AK22" s="25" t="str">
        <f t="shared" si="18"/>
        <v xml:space="preserve"> </v>
      </c>
      <c r="AL22" s="25" t="str">
        <f t="shared" si="19"/>
        <v xml:space="preserve"> </v>
      </c>
      <c r="AM22" s="1" t="str">
        <f t="shared" si="20"/>
        <v xml:space="preserve"> </v>
      </c>
      <c r="AN22" s="1" t="str">
        <f t="shared" si="21"/>
        <v xml:space="preserve"> </v>
      </c>
      <c r="AO22" t="s">
        <v>33</v>
      </c>
      <c r="AP22" t="s">
        <v>1239</v>
      </c>
      <c r="AQ22" s="22">
        <v>-284.68403170754016</v>
      </c>
      <c r="AR22" s="21">
        <v>-95.035337891552913</v>
      </c>
      <c r="AS22">
        <v>10.21549653275795</v>
      </c>
      <c r="AT22">
        <v>284.68403170754016</v>
      </c>
      <c r="AU22">
        <v>95.035337891552913</v>
      </c>
      <c r="AV22" t="s">
        <v>1261</v>
      </c>
    </row>
    <row r="23" spans="1:48" x14ac:dyDescent="0.25">
      <c r="A23" s="14">
        <v>2.5999999999999993E-10</v>
      </c>
      <c r="B23" t="s">
        <v>72</v>
      </c>
      <c r="C23" s="4">
        <v>0</v>
      </c>
      <c r="D23" s="4">
        <v>0</v>
      </c>
      <c r="E23" s="4">
        <v>0</v>
      </c>
      <c r="F23" s="4">
        <v>0</v>
      </c>
      <c r="G23" s="4" t="s">
        <v>132</v>
      </c>
      <c r="H23" s="4">
        <v>3.02</v>
      </c>
      <c r="I23" s="34">
        <v>118.26132522110554</v>
      </c>
      <c r="J23" s="35" t="s">
        <v>1238</v>
      </c>
      <c r="K23" s="35" t="s">
        <v>1238</v>
      </c>
      <c r="L23" s="35" t="s">
        <v>1238</v>
      </c>
      <c r="M23" s="35" t="s">
        <v>1238</v>
      </c>
      <c r="N23" s="4" t="s">
        <v>132</v>
      </c>
      <c r="O23" s="4" t="s">
        <v>132</v>
      </c>
      <c r="P23" s="35" t="s">
        <v>137</v>
      </c>
      <c r="Q23" s="36" t="str">
        <f t="shared" si="0"/>
        <v xml:space="preserve"> </v>
      </c>
      <c r="R23" s="36" t="str">
        <f t="shared" si="1"/>
        <v xml:space="preserve"> </v>
      </c>
      <c r="S23" s="37" t="str">
        <f t="shared" si="22"/>
        <v xml:space="preserve"> </v>
      </c>
      <c r="T23" s="37" t="str">
        <f t="shared" si="23"/>
        <v xml:space="preserve"> </v>
      </c>
      <c r="U23" s="37" t="str">
        <f t="shared" si="2"/>
        <v xml:space="preserve"> </v>
      </c>
      <c r="V23" s="37" t="str">
        <f t="shared" si="3"/>
        <v xml:space="preserve"> </v>
      </c>
      <c r="W23" s="37" t="str">
        <f t="shared" si="4"/>
        <v xml:space="preserve"> </v>
      </c>
      <c r="X23" s="37" t="str">
        <f t="shared" si="5"/>
        <v xml:space="preserve"> </v>
      </c>
      <c r="Y23" s="1" t="str">
        <f t="shared" si="6"/>
        <v xml:space="preserve"> </v>
      </c>
      <c r="Z23" s="1" t="str">
        <f t="shared" si="7"/>
        <v xml:space="preserve"> </v>
      </c>
      <c r="AA23" s="1" t="str">
        <f t="shared" si="8"/>
        <v xml:space="preserve"> </v>
      </c>
      <c r="AB23" s="1" t="str">
        <f t="shared" si="9"/>
        <v xml:space="preserve"> </v>
      </c>
      <c r="AC23" s="1" t="str">
        <f t="shared" si="10"/>
        <v xml:space="preserve"> </v>
      </c>
      <c r="AD23" s="1" t="str">
        <f t="shared" si="11"/>
        <v xml:space="preserve"> </v>
      </c>
      <c r="AE23" s="1" t="str">
        <f t="shared" si="12"/>
        <v xml:space="preserve"> </v>
      </c>
      <c r="AF23" s="1" t="str">
        <f t="shared" si="13"/>
        <v xml:space="preserve"> </v>
      </c>
      <c r="AG23" s="38" t="str">
        <f t="shared" si="14"/>
        <v xml:space="preserve"> </v>
      </c>
      <c r="AH23" s="38" t="str">
        <f t="shared" si="15"/>
        <v xml:space="preserve"> </v>
      </c>
      <c r="AI23" s="1" t="str">
        <f t="shared" si="16"/>
        <v xml:space="preserve"> </v>
      </c>
      <c r="AJ23" s="1" t="str">
        <f t="shared" si="17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si="20"/>
        <v xml:space="preserve"> </v>
      </c>
      <c r="AN23" s="1" t="str">
        <f t="shared" si="21"/>
        <v xml:space="preserve"> </v>
      </c>
      <c r="AO23" t="s">
        <v>72</v>
      </c>
      <c r="AP23" t="s">
        <v>1262</v>
      </c>
      <c r="AQ23" s="22" t="e">
        <v>#VALUE!</v>
      </c>
      <c r="AR23" s="21" t="e">
        <v>#VALUE!</v>
      </c>
      <c r="AS23" t="s">
        <v>137</v>
      </c>
      <c r="AT23" t="e">
        <v>#VALUE!</v>
      </c>
      <c r="AU23" t="e">
        <v>#VALUE!</v>
      </c>
      <c r="AV23" t="s">
        <v>1263</v>
      </c>
    </row>
    <row r="24" spans="1:48" x14ac:dyDescent="0.25">
      <c r="A24" s="14">
        <v>2.6999999999999995E-10</v>
      </c>
      <c r="B24" t="s">
        <v>52</v>
      </c>
      <c r="C24" s="4">
        <v>12</v>
      </c>
      <c r="D24" s="4">
        <v>0</v>
      </c>
      <c r="E24" s="4">
        <v>7</v>
      </c>
      <c r="F24" s="4">
        <v>19</v>
      </c>
      <c r="G24" s="4">
        <v>47.930000305175781</v>
      </c>
      <c r="H24" s="4">
        <v>44.16</v>
      </c>
      <c r="I24" s="34">
        <v>1832.824351966955</v>
      </c>
      <c r="J24" s="35">
        <v>13.804313848077522</v>
      </c>
      <c r="K24" s="35">
        <v>11.890145395799676</v>
      </c>
      <c r="L24" s="35">
        <v>6.6265080368697742</v>
      </c>
      <c r="M24" s="35">
        <v>5.9788068835222603</v>
      </c>
      <c r="N24" s="4">
        <v>3.1990000000000003</v>
      </c>
      <c r="O24" s="4">
        <v>149.92187500000003</v>
      </c>
      <c r="P24" s="35">
        <v>4.2413949275362324</v>
      </c>
      <c r="Q24" s="36" t="str">
        <f t="shared" si="0"/>
        <v xml:space="preserve"> </v>
      </c>
      <c r="R24" s="36" t="str">
        <f t="shared" si="1"/>
        <v xml:space="preserve"> </v>
      </c>
      <c r="S24" s="37" t="str">
        <f t="shared" si="22"/>
        <v/>
      </c>
      <c r="T24" s="37" t="str">
        <f t="shared" si="23"/>
        <v/>
      </c>
      <c r="U24" s="37" t="str">
        <f t="shared" si="2"/>
        <v/>
      </c>
      <c r="V24" s="37" t="str">
        <f t="shared" si="3"/>
        <v/>
      </c>
      <c r="W24" s="37" t="str">
        <f t="shared" si="4"/>
        <v/>
      </c>
      <c r="X24" s="37" t="str">
        <f t="shared" si="5"/>
        <v/>
      </c>
      <c r="Y24" s="1" t="str">
        <f t="shared" si="6"/>
        <v xml:space="preserve"> </v>
      </c>
      <c r="Z24" s="1" t="str">
        <f t="shared" si="7"/>
        <v xml:space="preserve"> </v>
      </c>
      <c r="AA24" s="1" t="str">
        <f t="shared" si="8"/>
        <v xml:space="preserve"> </v>
      </c>
      <c r="AB24" s="1" t="str">
        <f t="shared" si="9"/>
        <v xml:space="preserve"> </v>
      </c>
      <c r="AC24" s="1" t="str">
        <f t="shared" si="10"/>
        <v xml:space="preserve"> </v>
      </c>
      <c r="AD24" s="1" t="str">
        <f t="shared" si="11"/>
        <v xml:space="preserve"> </v>
      </c>
      <c r="AE24" s="1" t="str">
        <f t="shared" si="12"/>
        <v xml:space="preserve"> </v>
      </c>
      <c r="AF24" s="1" t="str">
        <f t="shared" si="13"/>
        <v xml:space="preserve"> </v>
      </c>
      <c r="AG24" s="38">
        <f t="shared" si="14"/>
        <v>4.2413949278062324</v>
      </c>
      <c r="AH24" s="38" t="str">
        <f t="shared" si="15"/>
        <v xml:space="preserve"> </v>
      </c>
      <c r="AI24" s="1">
        <f t="shared" si="16"/>
        <v>18</v>
      </c>
      <c r="AJ24" s="1" t="str">
        <f t="shared" si="17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0"/>
        <v xml:space="preserve"> </v>
      </c>
      <c r="AN24" s="1" t="str">
        <f t="shared" si="21"/>
        <v xml:space="preserve"> </v>
      </c>
      <c r="AO24" t="s">
        <v>52</v>
      </c>
      <c r="AP24" t="s">
        <v>1239</v>
      </c>
      <c r="AQ24" s="22">
        <v>-122.27111881869193</v>
      </c>
      <c r="AR24" s="21">
        <v>-30.896277233210778</v>
      </c>
      <c r="AS24">
        <v>8.5371383722277816</v>
      </c>
      <c r="AT24">
        <v>122.27111881869193</v>
      </c>
      <c r="AU24">
        <v>30.896277233210778</v>
      </c>
      <c r="AV24" t="s">
        <v>1264</v>
      </c>
    </row>
    <row r="25" spans="1:48" x14ac:dyDescent="0.25">
      <c r="A25" s="14">
        <v>2.7999999999999996E-10</v>
      </c>
      <c r="B25" t="s">
        <v>888</v>
      </c>
      <c r="C25" s="4">
        <v>0</v>
      </c>
      <c r="D25" s="4">
        <v>0</v>
      </c>
      <c r="E25" s="4">
        <v>0</v>
      </c>
      <c r="F25" s="4">
        <v>0</v>
      </c>
      <c r="G25" s="4" t="s">
        <v>132</v>
      </c>
      <c r="H25" s="4">
        <v>1.3</v>
      </c>
      <c r="I25" s="34">
        <v>100.54170612754587</v>
      </c>
      <c r="J25" s="35" t="s">
        <v>1238</v>
      </c>
      <c r="K25" s="35" t="s">
        <v>1238</v>
      </c>
      <c r="L25" s="35" t="s">
        <v>1238</v>
      </c>
      <c r="M25" s="35" t="s">
        <v>1238</v>
      </c>
      <c r="N25" s="4" t="s">
        <v>132</v>
      </c>
      <c r="O25" s="4" t="s">
        <v>132</v>
      </c>
      <c r="P25" s="35" t="s">
        <v>137</v>
      </c>
      <c r="Q25" s="36" t="str">
        <f t="shared" si="0"/>
        <v xml:space="preserve"> </v>
      </c>
      <c r="R25" s="36" t="str">
        <f t="shared" si="1"/>
        <v xml:space="preserve"> </v>
      </c>
      <c r="S25" s="37" t="str">
        <f t="shared" si="22"/>
        <v xml:space="preserve"> </v>
      </c>
      <c r="T25" s="37" t="str">
        <f t="shared" si="23"/>
        <v xml:space="preserve"> </v>
      </c>
      <c r="U25" s="37" t="str">
        <f t="shared" si="2"/>
        <v xml:space="preserve"> </v>
      </c>
      <c r="V25" s="37" t="str">
        <f t="shared" si="3"/>
        <v xml:space="preserve"> </v>
      </c>
      <c r="W25" s="37" t="str">
        <f t="shared" si="4"/>
        <v xml:space="preserve"> </v>
      </c>
      <c r="X25" s="37" t="str">
        <f t="shared" si="5"/>
        <v xml:space="preserve"> </v>
      </c>
      <c r="Y25" s="1" t="str">
        <f t="shared" si="6"/>
        <v xml:space="preserve"> </v>
      </c>
      <c r="Z25" s="1" t="str">
        <f t="shared" si="7"/>
        <v xml:space="preserve"> </v>
      </c>
      <c r="AA25" s="1" t="str">
        <f t="shared" si="8"/>
        <v xml:space="preserve"> </v>
      </c>
      <c r="AB25" s="1" t="str">
        <f t="shared" si="9"/>
        <v xml:space="preserve"> </v>
      </c>
      <c r="AC25" s="1" t="str">
        <f t="shared" si="10"/>
        <v xml:space="preserve"> </v>
      </c>
      <c r="AD25" s="1" t="str">
        <f t="shared" si="11"/>
        <v xml:space="preserve"> </v>
      </c>
      <c r="AE25" s="1" t="str">
        <f t="shared" si="12"/>
        <v xml:space="preserve"> </v>
      </c>
      <c r="AF25" s="1" t="str">
        <f t="shared" si="13"/>
        <v xml:space="preserve"> </v>
      </c>
      <c r="AG25" s="38" t="str">
        <f t="shared" si="14"/>
        <v xml:space="preserve"> </v>
      </c>
      <c r="AH25" s="38" t="str">
        <f t="shared" si="15"/>
        <v xml:space="preserve"> </v>
      </c>
      <c r="AI25" s="1" t="str">
        <f t="shared" si="16"/>
        <v xml:space="preserve"> </v>
      </c>
      <c r="AJ25" s="1" t="str">
        <f t="shared" si="17"/>
        <v xml:space="preserve"> </v>
      </c>
      <c r="AK25" s="25" t="str">
        <f t="shared" si="18"/>
        <v xml:space="preserve"> </v>
      </c>
      <c r="AL25" s="25" t="str">
        <f t="shared" si="19"/>
        <v xml:space="preserve"> </v>
      </c>
      <c r="AM25" s="1" t="str">
        <f t="shared" si="20"/>
        <v xml:space="preserve"> </v>
      </c>
      <c r="AN25" s="1" t="str">
        <f t="shared" si="21"/>
        <v xml:space="preserve"> </v>
      </c>
      <c r="AO25" t="s">
        <v>888</v>
      </c>
      <c r="AP25" t="s">
        <v>1242</v>
      </c>
      <c r="AQ25" s="22" t="e">
        <v>#VALUE!</v>
      </c>
      <c r="AR25" s="21" t="e">
        <v>#VALUE!</v>
      </c>
      <c r="AS25" t="s">
        <v>137</v>
      </c>
      <c r="AT25" t="e">
        <v>#VALUE!</v>
      </c>
      <c r="AU25" t="e">
        <v>#VALUE!</v>
      </c>
      <c r="AV25" t="s">
        <v>1265</v>
      </c>
    </row>
    <row r="26" spans="1:48" x14ac:dyDescent="0.25">
      <c r="A26" s="14">
        <v>2.8999999999999998E-10</v>
      </c>
      <c r="B26" t="s">
        <v>97</v>
      </c>
      <c r="C26" s="4">
        <v>0</v>
      </c>
      <c r="D26" s="4">
        <v>1</v>
      </c>
      <c r="E26" s="4">
        <v>0</v>
      </c>
      <c r="F26" s="4">
        <v>1</v>
      </c>
      <c r="G26" s="4">
        <v>8.6499996185302734</v>
      </c>
      <c r="H26" s="4">
        <v>7.22</v>
      </c>
      <c r="I26" s="34">
        <v>118.95386040884999</v>
      </c>
      <c r="J26" s="35" t="s">
        <v>1238</v>
      </c>
      <c r="K26" s="35" t="s">
        <v>1238</v>
      </c>
      <c r="L26" s="35" t="s">
        <v>1238</v>
      </c>
      <c r="M26" s="35">
        <v>7.1911647058823531</v>
      </c>
      <c r="N26" s="4" t="s">
        <v>132</v>
      </c>
      <c r="O26" s="4" t="s">
        <v>132</v>
      </c>
      <c r="P26" s="35" t="s">
        <v>137</v>
      </c>
      <c r="Q26" s="36" t="str">
        <f t="shared" si="0"/>
        <v/>
      </c>
      <c r="R26" s="36">
        <f t="shared" si="1"/>
        <v>100.00000000029</v>
      </c>
      <c r="S26" s="37">
        <f t="shared" si="22"/>
        <v>0.1980608892831128</v>
      </c>
      <c r="T26" s="37" t="str">
        <f t="shared" si="23"/>
        <v/>
      </c>
      <c r="U26" s="37" t="str">
        <f t="shared" si="2"/>
        <v xml:space="preserve"> </v>
      </c>
      <c r="V26" s="37" t="str">
        <f t="shared" si="3"/>
        <v xml:space="preserve"> </v>
      </c>
      <c r="W26" s="37" t="str">
        <f t="shared" si="4"/>
        <v xml:space="preserve"> </v>
      </c>
      <c r="X26" s="37" t="str">
        <f t="shared" si="5"/>
        <v xml:space="preserve"> </v>
      </c>
      <c r="Y26" s="1" t="str">
        <f t="shared" si="6"/>
        <v xml:space="preserve"> </v>
      </c>
      <c r="Z26" s="1" t="str">
        <f t="shared" si="7"/>
        <v xml:space="preserve"> </v>
      </c>
      <c r="AA26" s="1" t="str">
        <f t="shared" si="8"/>
        <v xml:space="preserve"> </v>
      </c>
      <c r="AB26" s="1" t="str">
        <f t="shared" si="9"/>
        <v xml:space="preserve"> </v>
      </c>
      <c r="AC26" s="1">
        <f t="shared" si="10"/>
        <v>33</v>
      </c>
      <c r="AD26" s="1" t="str">
        <f t="shared" si="11"/>
        <v xml:space="preserve"> </v>
      </c>
      <c r="AE26" s="1" t="str">
        <f t="shared" si="12"/>
        <v xml:space="preserve"> </v>
      </c>
      <c r="AF26" s="1">
        <f t="shared" si="13"/>
        <v>2</v>
      </c>
      <c r="AG26" s="38" t="str">
        <f t="shared" si="14"/>
        <v xml:space="preserve"> </v>
      </c>
      <c r="AH26" s="38" t="str">
        <f t="shared" si="15"/>
        <v xml:space="preserve"> </v>
      </c>
      <c r="AI26" s="1" t="str">
        <f t="shared" si="16"/>
        <v xml:space="preserve"> </v>
      </c>
      <c r="AJ26" s="1" t="str">
        <f t="shared" si="17"/>
        <v xml:space="preserve"> </v>
      </c>
      <c r="AK26" s="25" t="str">
        <f t="shared" si="18"/>
        <v xml:space="preserve"> </v>
      </c>
      <c r="AL26" s="25" t="str">
        <f t="shared" si="19"/>
        <v xml:space="preserve"> </v>
      </c>
      <c r="AM26" s="1" t="str">
        <f t="shared" si="20"/>
        <v xml:space="preserve"> </v>
      </c>
      <c r="AN26" s="1" t="str">
        <f t="shared" si="21"/>
        <v xml:space="preserve"> </v>
      </c>
      <c r="AO26" t="s">
        <v>97</v>
      </c>
      <c r="AP26" t="s">
        <v>1242</v>
      </c>
      <c r="AQ26" s="22" t="e">
        <v>#VALUE!</v>
      </c>
      <c r="AR26" s="21" t="e">
        <v>#VALUE!</v>
      </c>
      <c r="AS26">
        <v>19.80608889931128</v>
      </c>
      <c r="AT26" t="e">
        <v>#VALUE!</v>
      </c>
      <c r="AU26" t="e">
        <v>#VALUE!</v>
      </c>
      <c r="AV26" t="s">
        <v>1266</v>
      </c>
    </row>
    <row r="27" spans="1:48" x14ac:dyDescent="0.25">
      <c r="A27" s="14">
        <v>3E-10</v>
      </c>
      <c r="B27" t="s">
        <v>1199</v>
      </c>
      <c r="C27" s="4">
        <v>2</v>
      </c>
      <c r="D27" s="4">
        <v>0</v>
      </c>
      <c r="E27" s="4">
        <v>0</v>
      </c>
      <c r="F27" s="4">
        <v>2</v>
      </c>
      <c r="G27" s="4">
        <v>130.58500671386719</v>
      </c>
      <c r="H27" s="4">
        <v>88.7</v>
      </c>
      <c r="I27" s="34">
        <v>351.68548978314448</v>
      </c>
      <c r="J27" s="35" t="s">
        <v>1238</v>
      </c>
      <c r="K27" s="35" t="s">
        <v>1238</v>
      </c>
      <c r="L27" s="35" t="s">
        <v>1238</v>
      </c>
      <c r="M27" s="35" t="s">
        <v>1238</v>
      </c>
      <c r="N27" s="4" t="s">
        <v>132</v>
      </c>
      <c r="O27" s="4" t="s">
        <v>132</v>
      </c>
      <c r="P27" s="35" t="s">
        <v>137</v>
      </c>
      <c r="Q27" s="36">
        <f t="shared" si="0"/>
        <v>100.00000000030001</v>
      </c>
      <c r="R27" s="36" t="str">
        <f t="shared" si="1"/>
        <v xml:space="preserve"> </v>
      </c>
      <c r="S27" s="37">
        <f t="shared" si="22"/>
        <v>0.47220977159500777</v>
      </c>
      <c r="T27" s="37" t="str">
        <f t="shared" si="23"/>
        <v/>
      </c>
      <c r="U27" s="37" t="str">
        <f t="shared" si="2"/>
        <v xml:space="preserve"> </v>
      </c>
      <c r="V27" s="37" t="str">
        <f t="shared" si="3"/>
        <v xml:space="preserve"> </v>
      </c>
      <c r="W27" s="37" t="str">
        <f t="shared" si="4"/>
        <v xml:space="preserve"> </v>
      </c>
      <c r="X27" s="37" t="str">
        <f t="shared" si="5"/>
        <v xml:space="preserve"> </v>
      </c>
      <c r="Y27" s="1" t="str">
        <f t="shared" si="6"/>
        <v xml:space="preserve"> </v>
      </c>
      <c r="Z27" s="1" t="str">
        <f t="shared" si="7"/>
        <v xml:space="preserve"> </v>
      </c>
      <c r="AA27" s="1" t="str">
        <f t="shared" si="8"/>
        <v xml:space="preserve"> </v>
      </c>
      <c r="AB27" s="1" t="str">
        <f t="shared" si="9"/>
        <v xml:space="preserve"> </v>
      </c>
      <c r="AC27" s="1">
        <f t="shared" si="10"/>
        <v>5</v>
      </c>
      <c r="AD27" s="1" t="str">
        <f t="shared" si="11"/>
        <v xml:space="preserve"> </v>
      </c>
      <c r="AE27" s="1">
        <f t="shared" si="12"/>
        <v>6</v>
      </c>
      <c r="AF27" s="1" t="str">
        <f t="shared" si="13"/>
        <v xml:space="preserve"> </v>
      </c>
      <c r="AG27" s="38" t="str">
        <f t="shared" si="14"/>
        <v xml:space="preserve"> </v>
      </c>
      <c r="AH27" s="38" t="str">
        <f t="shared" si="15"/>
        <v xml:space="preserve"> </v>
      </c>
      <c r="AI27" s="1" t="str">
        <f t="shared" si="16"/>
        <v xml:space="preserve"> </v>
      </c>
      <c r="AJ27" s="1" t="str">
        <f t="shared" si="17"/>
        <v xml:space="preserve"> </v>
      </c>
      <c r="AK27" s="25" t="str">
        <f t="shared" si="18"/>
        <v xml:space="preserve"> </v>
      </c>
      <c r="AL27" s="25" t="str">
        <f t="shared" si="19"/>
        <v xml:space="preserve"> </v>
      </c>
      <c r="AM27" s="1" t="str">
        <f t="shared" si="20"/>
        <v xml:space="preserve"> </v>
      </c>
      <c r="AN27" s="1" t="str">
        <f t="shared" si="21"/>
        <v xml:space="preserve"> </v>
      </c>
      <c r="AO27" t="s">
        <v>1199</v>
      </c>
      <c r="AP27" t="s">
        <v>1244</v>
      </c>
      <c r="AQ27" s="22" t="e">
        <v>#VALUE!</v>
      </c>
      <c r="AR27" s="21" t="e">
        <v>#VALUE!</v>
      </c>
      <c r="AS27">
        <v>47.220977129500774</v>
      </c>
      <c r="AT27" t="e">
        <v>#VALUE!</v>
      </c>
      <c r="AU27" t="e">
        <v>#VALUE!</v>
      </c>
      <c r="AV27" t="s">
        <v>1267</v>
      </c>
    </row>
    <row r="28" spans="1:48" x14ac:dyDescent="0.25">
      <c r="A28" s="14">
        <v>3.1000000000000002E-10</v>
      </c>
      <c r="B28" t="s">
        <v>889</v>
      </c>
      <c r="C28" s="4">
        <v>0</v>
      </c>
      <c r="D28" s="4">
        <v>0</v>
      </c>
      <c r="E28" s="4">
        <v>0</v>
      </c>
      <c r="F28" s="4">
        <v>0</v>
      </c>
      <c r="G28" s="4" t="s">
        <v>132</v>
      </c>
      <c r="H28" s="4">
        <v>2.0499999999999998</v>
      </c>
      <c r="I28" s="34">
        <v>90.00016805439553</v>
      </c>
      <c r="J28" s="35" t="s">
        <v>1238</v>
      </c>
      <c r="K28" s="35" t="s">
        <v>1238</v>
      </c>
      <c r="L28" s="35" t="s">
        <v>1238</v>
      </c>
      <c r="M28" s="35" t="s">
        <v>1238</v>
      </c>
      <c r="N28" s="4" t="s">
        <v>132</v>
      </c>
      <c r="O28" s="4" t="s">
        <v>132</v>
      </c>
      <c r="P28" s="35" t="s">
        <v>137</v>
      </c>
      <c r="Q28" s="36" t="str">
        <f t="shared" si="0"/>
        <v xml:space="preserve"> </v>
      </c>
      <c r="R28" s="36" t="str">
        <f t="shared" si="1"/>
        <v xml:space="preserve"> </v>
      </c>
      <c r="S28" s="37" t="str">
        <f t="shared" si="22"/>
        <v xml:space="preserve"> </v>
      </c>
      <c r="T28" s="37" t="str">
        <f t="shared" si="23"/>
        <v xml:space="preserve"> </v>
      </c>
      <c r="U28" s="37" t="str">
        <f t="shared" si="2"/>
        <v xml:space="preserve"> </v>
      </c>
      <c r="V28" s="37" t="str">
        <f t="shared" si="3"/>
        <v xml:space="preserve"> </v>
      </c>
      <c r="W28" s="37" t="str">
        <f t="shared" si="4"/>
        <v xml:space="preserve"> </v>
      </c>
      <c r="X28" s="37" t="str">
        <f t="shared" si="5"/>
        <v xml:space="preserve"> </v>
      </c>
      <c r="Y28" s="1" t="str">
        <f t="shared" si="6"/>
        <v xml:space="preserve"> </v>
      </c>
      <c r="Z28" s="1" t="str">
        <f t="shared" si="7"/>
        <v xml:space="preserve"> </v>
      </c>
      <c r="AA28" s="1" t="str">
        <f t="shared" si="8"/>
        <v xml:space="preserve"> </v>
      </c>
      <c r="AB28" s="1" t="str">
        <f t="shared" si="9"/>
        <v xml:space="preserve"> </v>
      </c>
      <c r="AC28" s="1" t="str">
        <f t="shared" si="10"/>
        <v xml:space="preserve"> </v>
      </c>
      <c r="AD28" s="1" t="str">
        <f t="shared" si="11"/>
        <v xml:space="preserve"> </v>
      </c>
      <c r="AE28" s="1" t="str">
        <f t="shared" si="12"/>
        <v xml:space="preserve"> </v>
      </c>
      <c r="AF28" s="1" t="str">
        <f t="shared" si="13"/>
        <v xml:space="preserve"> </v>
      </c>
      <c r="AG28" s="38" t="str">
        <f t="shared" si="14"/>
        <v xml:space="preserve"> </v>
      </c>
      <c r="AH28" s="38" t="str">
        <f t="shared" si="15"/>
        <v xml:space="preserve"> </v>
      </c>
      <c r="AI28" s="1" t="str">
        <f t="shared" si="16"/>
        <v xml:space="preserve"> </v>
      </c>
      <c r="AJ28" s="1" t="str">
        <f t="shared" si="17"/>
        <v xml:space="preserve"> </v>
      </c>
      <c r="AK28" s="25" t="str">
        <f t="shared" si="18"/>
        <v xml:space="preserve"> </v>
      </c>
      <c r="AL28" s="25" t="str">
        <f t="shared" si="19"/>
        <v xml:space="preserve"> </v>
      </c>
      <c r="AM28" s="1" t="str">
        <f t="shared" si="20"/>
        <v xml:space="preserve"> </v>
      </c>
      <c r="AN28" s="1" t="str">
        <f t="shared" si="21"/>
        <v xml:space="preserve"> </v>
      </c>
      <c r="AO28" t="s">
        <v>889</v>
      </c>
      <c r="AP28" t="s">
        <v>1248</v>
      </c>
      <c r="AQ28" s="22" t="e">
        <v>#VALUE!</v>
      </c>
      <c r="AR28" s="21" t="e">
        <v>#VALUE!</v>
      </c>
      <c r="AS28" t="s">
        <v>137</v>
      </c>
      <c r="AT28" t="e">
        <v>#VALUE!</v>
      </c>
      <c r="AU28" t="e">
        <v>#VALUE!</v>
      </c>
      <c r="AV28" t="s">
        <v>1268</v>
      </c>
    </row>
    <row r="29" spans="1:48" x14ac:dyDescent="0.25">
      <c r="A29" s="14">
        <v>3.2000000000000003E-10</v>
      </c>
      <c r="B29" t="s">
        <v>64</v>
      </c>
      <c r="C29" s="4">
        <v>0</v>
      </c>
      <c r="D29" s="4">
        <v>0</v>
      </c>
      <c r="E29" s="4">
        <v>0</v>
      </c>
      <c r="F29" s="4">
        <v>0</v>
      </c>
      <c r="G29" s="4" t="s">
        <v>132</v>
      </c>
      <c r="H29" s="4">
        <v>1.94</v>
      </c>
      <c r="I29" s="34">
        <v>828.36123692579804</v>
      </c>
      <c r="J29" s="35" t="s">
        <v>1238</v>
      </c>
      <c r="K29" s="35" t="s">
        <v>1238</v>
      </c>
      <c r="L29" s="35" t="s">
        <v>1238</v>
      </c>
      <c r="M29" s="35" t="s">
        <v>1238</v>
      </c>
      <c r="N29" s="4" t="s">
        <v>132</v>
      </c>
      <c r="O29" s="4" t="s">
        <v>132</v>
      </c>
      <c r="P29" s="35" t="s">
        <v>137</v>
      </c>
      <c r="Q29" s="36" t="str">
        <f t="shared" si="0"/>
        <v xml:space="preserve"> </v>
      </c>
      <c r="R29" s="36" t="str">
        <f t="shared" si="1"/>
        <v xml:space="preserve"> </v>
      </c>
      <c r="S29" s="37" t="str">
        <f t="shared" si="22"/>
        <v xml:space="preserve"> </v>
      </c>
      <c r="T29" s="37" t="str">
        <f t="shared" si="23"/>
        <v xml:space="preserve"> </v>
      </c>
      <c r="U29" s="37" t="str">
        <f t="shared" si="2"/>
        <v xml:space="preserve"> </v>
      </c>
      <c r="V29" s="37" t="str">
        <f t="shared" si="3"/>
        <v xml:space="preserve"> </v>
      </c>
      <c r="W29" s="37" t="str">
        <f t="shared" si="4"/>
        <v xml:space="preserve"> </v>
      </c>
      <c r="X29" s="37" t="str">
        <f t="shared" si="5"/>
        <v xml:space="preserve"> </v>
      </c>
      <c r="Y29" s="1" t="str">
        <f t="shared" si="6"/>
        <v xml:space="preserve"> </v>
      </c>
      <c r="Z29" s="1" t="str">
        <f t="shared" si="7"/>
        <v xml:space="preserve"> </v>
      </c>
      <c r="AA29" s="1" t="str">
        <f t="shared" si="8"/>
        <v xml:space="preserve"> </v>
      </c>
      <c r="AB29" s="1" t="str">
        <f t="shared" si="9"/>
        <v xml:space="preserve"> </v>
      </c>
      <c r="AC29" s="1" t="str">
        <f t="shared" si="10"/>
        <v xml:space="preserve"> </v>
      </c>
      <c r="AD29" s="1" t="str">
        <f t="shared" si="11"/>
        <v xml:space="preserve"> </v>
      </c>
      <c r="AE29" s="1" t="str">
        <f t="shared" si="12"/>
        <v xml:space="preserve"> </v>
      </c>
      <c r="AF29" s="1" t="str">
        <f t="shared" si="13"/>
        <v xml:space="preserve"> </v>
      </c>
      <c r="AG29" s="38" t="str">
        <f t="shared" si="14"/>
        <v xml:space="preserve"> </v>
      </c>
      <c r="AH29" s="38" t="str">
        <f t="shared" si="15"/>
        <v xml:space="preserve"> </v>
      </c>
      <c r="AI29" s="1" t="str">
        <f t="shared" si="16"/>
        <v xml:space="preserve"> </v>
      </c>
      <c r="AJ29" s="1" t="str">
        <f t="shared" si="17"/>
        <v xml:space="preserve"> </v>
      </c>
      <c r="AK29" s="25" t="str">
        <f t="shared" si="18"/>
        <v xml:space="preserve"> </v>
      </c>
      <c r="AL29" s="25" t="str">
        <f t="shared" si="19"/>
        <v xml:space="preserve"> </v>
      </c>
      <c r="AM29" s="1" t="str">
        <f t="shared" si="20"/>
        <v xml:space="preserve"> </v>
      </c>
      <c r="AN29" s="1" t="str">
        <f t="shared" si="21"/>
        <v xml:space="preserve"> </v>
      </c>
      <c r="AO29" t="s">
        <v>64</v>
      </c>
      <c r="AP29" t="s">
        <v>1244</v>
      </c>
      <c r="AQ29" s="22" t="e">
        <v>#VALUE!</v>
      </c>
      <c r="AR29" s="21" t="e">
        <v>#VALUE!</v>
      </c>
      <c r="AS29" t="s">
        <v>137</v>
      </c>
      <c r="AT29" t="e">
        <v>#VALUE!</v>
      </c>
      <c r="AU29" t="e">
        <v>#VALUE!</v>
      </c>
      <c r="AV29" t="s">
        <v>1269</v>
      </c>
    </row>
    <row r="30" spans="1:48" x14ac:dyDescent="0.25">
      <c r="A30" s="14">
        <v>3.3000000000000005E-10</v>
      </c>
      <c r="B30" t="s">
        <v>66</v>
      </c>
      <c r="C30" s="4">
        <v>0</v>
      </c>
      <c r="D30" s="4">
        <v>0</v>
      </c>
      <c r="E30" s="4">
        <v>0</v>
      </c>
      <c r="F30" s="4">
        <v>0</v>
      </c>
      <c r="G30" s="4" t="s">
        <v>132</v>
      </c>
      <c r="H30" s="4">
        <v>4.2300000000000004</v>
      </c>
      <c r="I30" s="34">
        <v>472.95552800757804</v>
      </c>
      <c r="J30" s="35" t="s">
        <v>1238</v>
      </c>
      <c r="K30" s="35" t="s">
        <v>1238</v>
      </c>
      <c r="L30" s="35" t="s">
        <v>1238</v>
      </c>
      <c r="M30" s="35" t="s">
        <v>1238</v>
      </c>
      <c r="N30" s="4" t="s">
        <v>132</v>
      </c>
      <c r="O30" s="4" t="s">
        <v>132</v>
      </c>
      <c r="P30" s="35" t="s">
        <v>137</v>
      </c>
      <c r="Q30" s="36" t="str">
        <f t="shared" si="0"/>
        <v xml:space="preserve"> </v>
      </c>
      <c r="R30" s="36" t="str">
        <f t="shared" si="1"/>
        <v xml:space="preserve"> </v>
      </c>
      <c r="S30" s="37" t="str">
        <f t="shared" si="22"/>
        <v xml:space="preserve"> </v>
      </c>
      <c r="T30" s="37" t="str">
        <f t="shared" si="23"/>
        <v xml:space="preserve"> </v>
      </c>
      <c r="U30" s="37" t="str">
        <f t="shared" si="2"/>
        <v xml:space="preserve"> </v>
      </c>
      <c r="V30" s="37" t="str">
        <f t="shared" si="3"/>
        <v xml:space="preserve"> </v>
      </c>
      <c r="W30" s="37" t="str">
        <f t="shared" si="4"/>
        <v xml:space="preserve"> </v>
      </c>
      <c r="X30" s="37" t="str">
        <f t="shared" si="5"/>
        <v xml:space="preserve"> </v>
      </c>
      <c r="Y30" s="1" t="str">
        <f t="shared" si="6"/>
        <v xml:space="preserve"> </v>
      </c>
      <c r="Z30" s="1" t="str">
        <f t="shared" si="7"/>
        <v xml:space="preserve"> </v>
      </c>
      <c r="AA30" s="1" t="str">
        <f t="shared" si="8"/>
        <v xml:space="preserve"> </v>
      </c>
      <c r="AB30" s="1" t="str">
        <f t="shared" si="9"/>
        <v xml:space="preserve"> </v>
      </c>
      <c r="AC30" s="1" t="str">
        <f t="shared" si="10"/>
        <v xml:space="preserve"> </v>
      </c>
      <c r="AD30" s="1" t="str">
        <f t="shared" si="11"/>
        <v xml:space="preserve"> </v>
      </c>
      <c r="AE30" s="1" t="str">
        <f t="shared" si="12"/>
        <v xml:space="preserve"> </v>
      </c>
      <c r="AF30" s="1" t="str">
        <f t="shared" si="13"/>
        <v xml:space="preserve"> </v>
      </c>
      <c r="AG30" s="38" t="str">
        <f t="shared" si="14"/>
        <v xml:space="preserve"> </v>
      </c>
      <c r="AH30" s="38" t="str">
        <f t="shared" si="15"/>
        <v xml:space="preserve"> </v>
      </c>
      <c r="AI30" s="1" t="str">
        <f t="shared" si="16"/>
        <v xml:space="preserve"> </v>
      </c>
      <c r="AJ30" s="1" t="str">
        <f t="shared" si="17"/>
        <v xml:space="preserve"> </v>
      </c>
      <c r="AK30" s="25" t="str">
        <f t="shared" si="18"/>
        <v xml:space="preserve"> </v>
      </c>
      <c r="AL30" s="25" t="str">
        <f t="shared" si="19"/>
        <v xml:space="preserve"> </v>
      </c>
      <c r="AM30" s="1" t="str">
        <f t="shared" si="20"/>
        <v xml:space="preserve"> </v>
      </c>
      <c r="AN30" s="1" t="str">
        <f t="shared" si="21"/>
        <v xml:space="preserve"> </v>
      </c>
      <c r="AO30" t="s">
        <v>66</v>
      </c>
      <c r="AP30" t="s">
        <v>1239</v>
      </c>
      <c r="AQ30" s="22" t="e">
        <v>#VALUE!</v>
      </c>
      <c r="AR30" s="21" t="e">
        <v>#VALUE!</v>
      </c>
      <c r="AS30" t="s">
        <v>137</v>
      </c>
      <c r="AT30" t="e">
        <v>#VALUE!</v>
      </c>
      <c r="AU30" t="e">
        <v>#VALUE!</v>
      </c>
      <c r="AV30" t="s">
        <v>1270</v>
      </c>
    </row>
    <row r="31" spans="1:48" x14ac:dyDescent="0.25">
      <c r="A31" s="14">
        <v>3.4000000000000007E-10</v>
      </c>
      <c r="B31" t="s">
        <v>88</v>
      </c>
      <c r="C31" s="4">
        <v>0</v>
      </c>
      <c r="D31" s="4">
        <v>0</v>
      </c>
      <c r="E31" s="4">
        <v>0</v>
      </c>
      <c r="F31" s="4">
        <v>0</v>
      </c>
      <c r="G31" s="4" t="s">
        <v>132</v>
      </c>
      <c r="H31" s="4">
        <v>702.5</v>
      </c>
      <c r="I31" s="34">
        <v>361.06171364328634</v>
      </c>
      <c r="J31" s="35" t="s">
        <v>1238</v>
      </c>
      <c r="K31" s="35" t="s">
        <v>1238</v>
      </c>
      <c r="L31" s="35" t="s">
        <v>1238</v>
      </c>
      <c r="M31" s="35" t="s">
        <v>1238</v>
      </c>
      <c r="N31" s="4" t="s">
        <v>132</v>
      </c>
      <c r="O31" s="4" t="s">
        <v>132</v>
      </c>
      <c r="P31" s="35" t="s">
        <v>137</v>
      </c>
      <c r="Q31" s="36" t="str">
        <f t="shared" si="0"/>
        <v xml:space="preserve"> </v>
      </c>
      <c r="R31" s="36" t="str">
        <f t="shared" si="1"/>
        <v xml:space="preserve"> </v>
      </c>
      <c r="S31" s="37" t="str">
        <f t="shared" si="22"/>
        <v xml:space="preserve"> </v>
      </c>
      <c r="T31" s="37" t="str">
        <f t="shared" si="23"/>
        <v xml:space="preserve"> </v>
      </c>
      <c r="U31" s="37" t="str">
        <f t="shared" si="2"/>
        <v xml:space="preserve"> </v>
      </c>
      <c r="V31" s="37" t="str">
        <f t="shared" si="3"/>
        <v xml:space="preserve"> </v>
      </c>
      <c r="W31" s="37" t="str">
        <f t="shared" si="4"/>
        <v xml:space="preserve"> </v>
      </c>
      <c r="X31" s="37" t="str">
        <f t="shared" si="5"/>
        <v xml:space="preserve"> </v>
      </c>
      <c r="Y31" s="1" t="str">
        <f t="shared" si="6"/>
        <v xml:space="preserve"> </v>
      </c>
      <c r="Z31" s="1" t="str">
        <f t="shared" si="7"/>
        <v xml:space="preserve"> </v>
      </c>
      <c r="AA31" s="1" t="str">
        <f t="shared" si="8"/>
        <v xml:space="preserve"> </v>
      </c>
      <c r="AB31" s="1" t="str">
        <f t="shared" si="9"/>
        <v xml:space="preserve"> </v>
      </c>
      <c r="AC31" s="1" t="str">
        <f t="shared" si="10"/>
        <v xml:space="preserve"> </v>
      </c>
      <c r="AD31" s="1" t="str">
        <f t="shared" si="11"/>
        <v xml:space="preserve"> </v>
      </c>
      <c r="AE31" s="1" t="str">
        <f t="shared" si="12"/>
        <v xml:space="preserve"> </v>
      </c>
      <c r="AF31" s="1" t="str">
        <f t="shared" si="13"/>
        <v xml:space="preserve"> </v>
      </c>
      <c r="AG31" s="38" t="str">
        <f t="shared" si="14"/>
        <v xml:space="preserve"> </v>
      </c>
      <c r="AH31" s="38" t="str">
        <f t="shared" si="15"/>
        <v xml:space="preserve"> </v>
      </c>
      <c r="AI31" s="1" t="str">
        <f t="shared" si="16"/>
        <v xml:space="preserve"> </v>
      </c>
      <c r="AJ31" s="1" t="str">
        <f t="shared" si="17"/>
        <v xml:space="preserve"> </v>
      </c>
      <c r="AK31" s="25" t="str">
        <f t="shared" si="18"/>
        <v xml:space="preserve"> </v>
      </c>
      <c r="AL31" s="25" t="str">
        <f t="shared" si="19"/>
        <v xml:space="preserve"> </v>
      </c>
      <c r="AM31" s="1" t="str">
        <f t="shared" si="20"/>
        <v xml:space="preserve"> </v>
      </c>
      <c r="AN31" s="1" t="str">
        <f t="shared" si="21"/>
        <v xml:space="preserve"> </v>
      </c>
      <c r="AO31" t="s">
        <v>88</v>
      </c>
      <c r="AP31" t="s">
        <v>1248</v>
      </c>
      <c r="AQ31" s="22" t="e">
        <v>#VALUE!</v>
      </c>
      <c r="AR31" s="21" t="e">
        <v>#VALUE!</v>
      </c>
      <c r="AS31" t="s">
        <v>137</v>
      </c>
      <c r="AT31" t="e">
        <v>#VALUE!</v>
      </c>
      <c r="AU31" t="e">
        <v>#VALUE!</v>
      </c>
      <c r="AV31" t="s">
        <v>1271</v>
      </c>
    </row>
    <row r="32" spans="1:48" x14ac:dyDescent="0.25">
      <c r="A32" s="14">
        <v>3.5000000000000008E-10</v>
      </c>
      <c r="B32" t="s">
        <v>39</v>
      </c>
      <c r="C32" s="4">
        <v>7</v>
      </c>
      <c r="D32" s="4">
        <v>0</v>
      </c>
      <c r="E32" s="4">
        <v>1</v>
      </c>
      <c r="F32" s="4">
        <v>8</v>
      </c>
      <c r="G32" s="4">
        <v>1.8999999761581421</v>
      </c>
      <c r="H32" s="4">
        <v>1.52</v>
      </c>
      <c r="I32" s="34">
        <v>942.43572637569753</v>
      </c>
      <c r="J32" s="35" t="s">
        <v>1238</v>
      </c>
      <c r="K32" s="35" t="s">
        <v>1238</v>
      </c>
      <c r="L32" s="35">
        <v>11.734043087971274</v>
      </c>
      <c r="M32" s="35">
        <v>10.621660888407368</v>
      </c>
      <c r="N32" s="4" t="s">
        <v>132</v>
      </c>
      <c r="O32" s="4" t="s">
        <v>132</v>
      </c>
      <c r="P32" s="35" t="s">
        <v>137</v>
      </c>
      <c r="Q32" s="36">
        <f t="shared" si="0"/>
        <v>87.500000000349999</v>
      </c>
      <c r="R32" s="36" t="str">
        <f t="shared" si="1"/>
        <v xml:space="preserve"> </v>
      </c>
      <c r="S32" s="37">
        <f t="shared" si="22"/>
        <v>0.24999998466456705</v>
      </c>
      <c r="T32" s="37" t="str">
        <f t="shared" si="23"/>
        <v/>
      </c>
      <c r="U32" s="37" t="str">
        <f t="shared" si="2"/>
        <v xml:space="preserve"> </v>
      </c>
      <c r="V32" s="37" t="str">
        <f t="shared" si="3"/>
        <v xml:space="preserve"> </v>
      </c>
      <c r="W32" s="37" t="str">
        <f t="shared" si="4"/>
        <v/>
      </c>
      <c r="X32" s="37" t="str">
        <f t="shared" si="5"/>
        <v/>
      </c>
      <c r="Y32" s="1" t="str">
        <f t="shared" si="6"/>
        <v xml:space="preserve"> </v>
      </c>
      <c r="Z32" s="1" t="str">
        <f t="shared" si="7"/>
        <v xml:space="preserve"> </v>
      </c>
      <c r="AA32" s="1" t="str">
        <f t="shared" si="8"/>
        <v xml:space="preserve"> </v>
      </c>
      <c r="AB32" s="1" t="str">
        <f t="shared" si="9"/>
        <v xml:space="preserve"> </v>
      </c>
      <c r="AC32" s="1">
        <f t="shared" si="10"/>
        <v>22</v>
      </c>
      <c r="AD32" s="1" t="str">
        <f t="shared" si="11"/>
        <v xml:space="preserve"> </v>
      </c>
      <c r="AE32" s="1">
        <f t="shared" si="12"/>
        <v>12</v>
      </c>
      <c r="AF32" s="1" t="str">
        <f t="shared" si="13"/>
        <v xml:space="preserve"> </v>
      </c>
      <c r="AG32" s="38" t="str">
        <f t="shared" si="14"/>
        <v xml:space="preserve"> </v>
      </c>
      <c r="AH32" s="38" t="str">
        <f t="shared" si="15"/>
        <v xml:space="preserve"> </v>
      </c>
      <c r="AI32" s="1" t="str">
        <f t="shared" si="16"/>
        <v xml:space="preserve"> </v>
      </c>
      <c r="AJ32" s="1" t="str">
        <f t="shared" si="17"/>
        <v xml:space="preserve"> </v>
      </c>
      <c r="AK32" s="25" t="str">
        <f t="shared" si="18"/>
        <v xml:space="preserve"> </v>
      </c>
      <c r="AL32" s="25" t="str">
        <f t="shared" si="19"/>
        <v xml:space="preserve"> </v>
      </c>
      <c r="AM32" s="1" t="str">
        <f t="shared" si="20"/>
        <v xml:space="preserve"> </v>
      </c>
      <c r="AN32" s="1" t="str">
        <f t="shared" si="21"/>
        <v xml:space="preserve"> </v>
      </c>
      <c r="AO32" t="s">
        <v>39</v>
      </c>
      <c r="AP32" t="s">
        <v>1254</v>
      </c>
      <c r="AQ32" s="22" t="e">
        <v>#VALUE!</v>
      </c>
      <c r="AR32" s="21">
        <v>-131.78762457746541</v>
      </c>
      <c r="AS32">
        <v>24.999998431456703</v>
      </c>
      <c r="AT32" t="e">
        <v>#VALUE!</v>
      </c>
      <c r="AU32">
        <v>131.78762457746541</v>
      </c>
      <c r="AV32" t="s">
        <v>1272</v>
      </c>
    </row>
    <row r="33" spans="1:48" x14ac:dyDescent="0.25">
      <c r="A33" s="14">
        <v>3.600000000000001E-10</v>
      </c>
      <c r="B33" t="s">
        <v>890</v>
      </c>
      <c r="C33" s="4">
        <v>5</v>
      </c>
      <c r="D33" s="4">
        <v>0</v>
      </c>
      <c r="E33" s="4">
        <v>1</v>
      </c>
      <c r="F33" s="4">
        <v>6</v>
      </c>
      <c r="G33" s="4">
        <v>9.25</v>
      </c>
      <c r="H33" s="4">
        <v>8.17</v>
      </c>
      <c r="I33" s="34">
        <v>1574.4246171717402</v>
      </c>
      <c r="J33" s="35">
        <v>9.3052391799544409</v>
      </c>
      <c r="K33" s="35">
        <v>7.4408014571948993</v>
      </c>
      <c r="L33" s="35">
        <v>4.7363022186147186</v>
      </c>
      <c r="M33" s="35">
        <v>4.3035413174185599</v>
      </c>
      <c r="N33" s="4">
        <v>1.0980000000000001</v>
      </c>
      <c r="O33" s="4">
        <v>25.485714285714295</v>
      </c>
      <c r="P33" s="35">
        <v>8.2496940024479812</v>
      </c>
      <c r="Q33" s="36">
        <f t="shared" si="0"/>
        <v>83.333333333693332</v>
      </c>
      <c r="R33" s="36" t="str">
        <f t="shared" si="1"/>
        <v xml:space="preserve"> </v>
      </c>
      <c r="S33" s="37" t="str">
        <f t="shared" si="22"/>
        <v/>
      </c>
      <c r="T33" s="37" t="str">
        <f t="shared" si="23"/>
        <v/>
      </c>
      <c r="U33" s="37" t="str">
        <f t="shared" si="2"/>
        <v/>
      </c>
      <c r="V33" s="37" t="str">
        <f t="shared" si="3"/>
        <v/>
      </c>
      <c r="W33" s="37" t="str">
        <f t="shared" si="4"/>
        <v/>
      </c>
      <c r="X33" s="37" t="str">
        <f t="shared" si="5"/>
        <v/>
      </c>
      <c r="Y33" s="1" t="str">
        <f t="shared" si="6"/>
        <v xml:space="preserve"> </v>
      </c>
      <c r="Z33" s="1" t="str">
        <f t="shared" si="7"/>
        <v xml:space="preserve"> </v>
      </c>
      <c r="AA33" s="1" t="str">
        <f t="shared" si="8"/>
        <v xml:space="preserve"> </v>
      </c>
      <c r="AB33" s="1" t="str">
        <f t="shared" si="9"/>
        <v xml:space="preserve"> </v>
      </c>
      <c r="AC33" s="1" t="str">
        <f t="shared" si="10"/>
        <v xml:space="preserve"> </v>
      </c>
      <c r="AD33" s="1" t="str">
        <f t="shared" si="11"/>
        <v xml:space="preserve"> </v>
      </c>
      <c r="AE33" s="1">
        <f t="shared" si="12"/>
        <v>17</v>
      </c>
      <c r="AF33" s="1" t="str">
        <f t="shared" si="13"/>
        <v xml:space="preserve"> </v>
      </c>
      <c r="AG33" s="38">
        <f t="shared" si="14"/>
        <v>8.2496940028079813</v>
      </c>
      <c r="AH33" s="38" t="str">
        <f t="shared" si="15"/>
        <v xml:space="preserve"> </v>
      </c>
      <c r="AI33" s="1">
        <f t="shared" si="16"/>
        <v>6</v>
      </c>
      <c r="AJ33" s="1" t="str">
        <f t="shared" si="17"/>
        <v xml:space="preserve"> </v>
      </c>
      <c r="AK33" s="25" t="str">
        <f t="shared" si="18"/>
        <v xml:space="preserve"> </v>
      </c>
      <c r="AL33" s="25" t="str">
        <f t="shared" si="19"/>
        <v xml:space="preserve"> </v>
      </c>
      <c r="AM33" s="1" t="str">
        <f t="shared" si="20"/>
        <v xml:space="preserve"> </v>
      </c>
      <c r="AN33" s="1" t="str">
        <f t="shared" si="21"/>
        <v xml:space="preserve"> </v>
      </c>
      <c r="AO33" t="s">
        <v>890</v>
      </c>
      <c r="AP33" t="s">
        <v>1250</v>
      </c>
      <c r="AQ33" s="22">
        <v>-49.828955366154879</v>
      </c>
      <c r="AR33" s="21">
        <v>6.441775242919368</v>
      </c>
      <c r="AS33">
        <v>13.219094247246034</v>
      </c>
      <c r="AT33">
        <v>49.828955366154879</v>
      </c>
      <c r="AU33">
        <v>-6.441775242919368</v>
      </c>
      <c r="AV33" t="s">
        <v>1273</v>
      </c>
    </row>
    <row r="34" spans="1:48" x14ac:dyDescent="0.25">
      <c r="A34" s="14">
        <v>3.7000000000000012E-10</v>
      </c>
      <c r="B34" t="s">
        <v>49</v>
      </c>
      <c r="C34" s="4">
        <v>3</v>
      </c>
      <c r="D34" s="4">
        <v>0</v>
      </c>
      <c r="E34" s="4">
        <v>7</v>
      </c>
      <c r="F34" s="4">
        <v>10</v>
      </c>
      <c r="G34" s="4">
        <v>6.9499998092651367</v>
      </c>
      <c r="H34" s="4">
        <v>6.6</v>
      </c>
      <c r="I34" s="34">
        <v>5384.4145340011146</v>
      </c>
      <c r="J34" s="35">
        <v>11.243611584327088</v>
      </c>
      <c r="K34" s="35">
        <v>10.963455149501661</v>
      </c>
      <c r="L34" s="35">
        <v>9.5594498932176606</v>
      </c>
      <c r="M34" s="35">
        <v>9.0863911886871698</v>
      </c>
      <c r="N34" s="4">
        <v>0.58699999999999997</v>
      </c>
      <c r="O34" s="4">
        <v>86.349206349206341</v>
      </c>
      <c r="P34" s="35">
        <v>4.0606060606060606</v>
      </c>
      <c r="Q34" s="36" t="str">
        <f t="shared" si="0"/>
        <v xml:space="preserve"> </v>
      </c>
      <c r="R34" s="36" t="str">
        <f t="shared" si="1"/>
        <v xml:space="preserve"> </v>
      </c>
      <c r="S34" s="37" t="str">
        <f t="shared" si="22"/>
        <v/>
      </c>
      <c r="T34" s="37" t="str">
        <f t="shared" si="23"/>
        <v/>
      </c>
      <c r="U34" s="37" t="str">
        <f t="shared" si="2"/>
        <v/>
      </c>
      <c r="V34" s="37" t="str">
        <f t="shared" si="3"/>
        <v/>
      </c>
      <c r="W34" s="37" t="str">
        <f t="shared" si="4"/>
        <v/>
      </c>
      <c r="X34" s="37" t="str">
        <f t="shared" si="5"/>
        <v/>
      </c>
      <c r="Y34" s="1" t="str">
        <f t="shared" si="6"/>
        <v xml:space="preserve"> </v>
      </c>
      <c r="Z34" s="1" t="str">
        <f t="shared" si="7"/>
        <v xml:space="preserve"> </v>
      </c>
      <c r="AA34" s="1" t="str">
        <f t="shared" si="8"/>
        <v xml:space="preserve"> </v>
      </c>
      <c r="AB34" s="1" t="str">
        <f t="shared" si="9"/>
        <v xml:space="preserve"> </v>
      </c>
      <c r="AC34" s="1" t="str">
        <f t="shared" si="10"/>
        <v xml:space="preserve"> </v>
      </c>
      <c r="AD34" s="1" t="str">
        <f t="shared" si="11"/>
        <v xml:space="preserve"> </v>
      </c>
      <c r="AE34" s="1" t="str">
        <f t="shared" si="12"/>
        <v xml:space="preserve"> </v>
      </c>
      <c r="AF34" s="1" t="str">
        <f t="shared" si="13"/>
        <v xml:space="preserve"> </v>
      </c>
      <c r="AG34" s="38">
        <f t="shared" si="14"/>
        <v>4.0606060609760606</v>
      </c>
      <c r="AH34" s="38" t="str">
        <f t="shared" si="15"/>
        <v xml:space="preserve"> </v>
      </c>
      <c r="AI34" s="1">
        <f t="shared" si="16"/>
        <v>19</v>
      </c>
      <c r="AJ34" s="1" t="str">
        <f t="shared" si="17"/>
        <v xml:space="preserve"> </v>
      </c>
      <c r="AK34" s="25">
        <f t="shared" si="18"/>
        <v>86.349206349576335</v>
      </c>
      <c r="AL34" s="25" t="str">
        <f t="shared" si="19"/>
        <v xml:space="preserve"> </v>
      </c>
      <c r="AM34" s="1">
        <f t="shared" si="20"/>
        <v>2</v>
      </c>
      <c r="AN34" s="1" t="str">
        <f t="shared" si="21"/>
        <v xml:space="preserve"> </v>
      </c>
      <c r="AO34" t="s">
        <v>49</v>
      </c>
      <c r="AP34" t="s">
        <v>1244</v>
      </c>
      <c r="AQ34" s="22">
        <v>-81.039793351208985</v>
      </c>
      <c r="AR34" s="21">
        <v>-88.831945340957091</v>
      </c>
      <c r="AS34">
        <v>5.3030274131081301</v>
      </c>
      <c r="AT34">
        <v>81.039793351208985</v>
      </c>
      <c r="AU34">
        <v>88.831945340957091</v>
      </c>
      <c r="AV34" t="s">
        <v>1274</v>
      </c>
    </row>
    <row r="35" spans="1:48" x14ac:dyDescent="0.25">
      <c r="A35" s="14">
        <v>3.8000000000000014E-10</v>
      </c>
      <c r="B35" t="s">
        <v>32</v>
      </c>
      <c r="C35" s="4">
        <v>15</v>
      </c>
      <c r="D35" s="4">
        <v>1</v>
      </c>
      <c r="E35" s="4">
        <v>5</v>
      </c>
      <c r="F35" s="4">
        <v>21</v>
      </c>
      <c r="G35" s="4">
        <v>10.649999618530273</v>
      </c>
      <c r="H35" s="4">
        <v>8.67</v>
      </c>
      <c r="I35" s="34">
        <v>4951.2140091534875</v>
      </c>
      <c r="J35" s="35">
        <v>7.925045703839122</v>
      </c>
      <c r="K35" s="35">
        <v>6.9975786924939465</v>
      </c>
      <c r="L35" s="35">
        <v>4.8566896659890251</v>
      </c>
      <c r="M35" s="35">
        <v>4.1991692065786328</v>
      </c>
      <c r="N35" s="4">
        <v>1.2390000000000001</v>
      </c>
      <c r="O35" s="4">
        <v>27.600411946446972</v>
      </c>
      <c r="P35" s="35">
        <v>11.384083044982699</v>
      </c>
      <c r="Q35" s="36">
        <f t="shared" si="0"/>
        <v>71.428571428951429</v>
      </c>
      <c r="R35" s="36" t="str">
        <f t="shared" si="1"/>
        <v xml:space="preserve"> </v>
      </c>
      <c r="S35" s="37">
        <f t="shared" si="22"/>
        <v>0.22837365880333024</v>
      </c>
      <c r="T35" s="37" t="str">
        <f t="shared" si="23"/>
        <v/>
      </c>
      <c r="U35" s="37" t="str">
        <f t="shared" si="2"/>
        <v/>
      </c>
      <c r="V35" s="37" t="str">
        <f t="shared" si="3"/>
        <v/>
      </c>
      <c r="W35" s="37" t="str">
        <f t="shared" si="4"/>
        <v/>
      </c>
      <c r="X35" s="37" t="str">
        <f t="shared" si="5"/>
        <v/>
      </c>
      <c r="Y35" s="1" t="str">
        <f t="shared" si="6"/>
        <v xml:space="preserve"> </v>
      </c>
      <c r="Z35" s="1" t="str">
        <f t="shared" si="7"/>
        <v xml:space="preserve"> </v>
      </c>
      <c r="AA35" s="1" t="str">
        <f t="shared" si="8"/>
        <v xml:space="preserve"> </v>
      </c>
      <c r="AB35" s="1" t="str">
        <f t="shared" si="9"/>
        <v xml:space="preserve"> </v>
      </c>
      <c r="AC35" s="1">
        <f t="shared" si="10"/>
        <v>28</v>
      </c>
      <c r="AD35" s="1" t="str">
        <f t="shared" si="11"/>
        <v xml:space="preserve"> </v>
      </c>
      <c r="AE35" s="1">
        <f t="shared" si="12"/>
        <v>29</v>
      </c>
      <c r="AF35" s="1" t="str">
        <f t="shared" si="13"/>
        <v xml:space="preserve"> </v>
      </c>
      <c r="AG35" s="38">
        <f t="shared" si="14"/>
        <v>11.384083045362699</v>
      </c>
      <c r="AH35" s="38" t="str">
        <f t="shared" si="15"/>
        <v xml:space="preserve"> </v>
      </c>
      <c r="AI35" s="1">
        <f t="shared" si="16"/>
        <v>2</v>
      </c>
      <c r="AJ35" s="1" t="str">
        <f t="shared" si="17"/>
        <v xml:space="preserve"> </v>
      </c>
      <c r="AK35" s="25" t="str">
        <f t="shared" si="18"/>
        <v xml:space="preserve"> </v>
      </c>
      <c r="AL35" s="25" t="str">
        <f t="shared" si="19"/>
        <v xml:space="preserve"> </v>
      </c>
      <c r="AM35" s="1" t="str">
        <f t="shared" si="20"/>
        <v xml:space="preserve"> </v>
      </c>
      <c r="AN35" s="1" t="str">
        <f t="shared" si="21"/>
        <v xml:space="preserve"> </v>
      </c>
      <c r="AO35" t="s">
        <v>32</v>
      </c>
      <c r="AP35" t="s">
        <v>1242</v>
      </c>
      <c r="AQ35" s="22">
        <v>-27.605674187631468</v>
      </c>
      <c r="AR35" s="21">
        <v>4.0637099634045715</v>
      </c>
      <c r="AS35">
        <v>22.837365842333025</v>
      </c>
      <c r="AT35">
        <v>27.605674187631468</v>
      </c>
      <c r="AU35">
        <v>-4.0637099634045715</v>
      </c>
      <c r="AV35" t="s">
        <v>1275</v>
      </c>
    </row>
    <row r="36" spans="1:48" x14ac:dyDescent="0.25">
      <c r="A36" s="14">
        <v>3.9000000000000015E-10</v>
      </c>
      <c r="B36" t="s">
        <v>84</v>
      </c>
      <c r="C36" s="4">
        <v>0</v>
      </c>
      <c r="D36" s="4">
        <v>0</v>
      </c>
      <c r="E36" s="4">
        <v>0</v>
      </c>
      <c r="F36" s="4">
        <v>0</v>
      </c>
      <c r="G36" s="4" t="s">
        <v>132</v>
      </c>
      <c r="H36" s="4">
        <v>14.32</v>
      </c>
      <c r="I36" s="34">
        <v>231.26772281445031</v>
      </c>
      <c r="J36" s="35" t="s">
        <v>1238</v>
      </c>
      <c r="K36" s="35" t="s">
        <v>1238</v>
      </c>
      <c r="L36" s="35" t="s">
        <v>1238</v>
      </c>
      <c r="M36" s="35" t="s">
        <v>1238</v>
      </c>
      <c r="N36" s="4" t="s">
        <v>132</v>
      </c>
      <c r="O36" s="4" t="s">
        <v>132</v>
      </c>
      <c r="P36" s="35" t="s">
        <v>137</v>
      </c>
      <c r="Q36" s="36" t="str">
        <f t="shared" si="0"/>
        <v xml:space="preserve"> </v>
      </c>
      <c r="R36" s="36" t="str">
        <f t="shared" si="1"/>
        <v xml:space="preserve"> </v>
      </c>
      <c r="S36" s="37" t="str">
        <f t="shared" si="22"/>
        <v xml:space="preserve"> </v>
      </c>
      <c r="T36" s="37" t="str">
        <f t="shared" si="23"/>
        <v xml:space="preserve"> </v>
      </c>
      <c r="U36" s="37" t="str">
        <f t="shared" si="2"/>
        <v xml:space="preserve"> </v>
      </c>
      <c r="V36" s="37" t="str">
        <f t="shared" si="3"/>
        <v xml:space="preserve"> </v>
      </c>
      <c r="W36" s="37" t="str">
        <f t="shared" si="4"/>
        <v xml:space="preserve"> </v>
      </c>
      <c r="X36" s="37" t="str">
        <f t="shared" si="5"/>
        <v xml:space="preserve"> </v>
      </c>
      <c r="Y36" s="1" t="str">
        <f t="shared" si="6"/>
        <v xml:space="preserve"> </v>
      </c>
      <c r="Z36" s="1" t="str">
        <f t="shared" si="7"/>
        <v xml:space="preserve"> </v>
      </c>
      <c r="AA36" s="1" t="str">
        <f t="shared" si="8"/>
        <v xml:space="preserve"> </v>
      </c>
      <c r="AB36" s="1" t="str">
        <f t="shared" si="9"/>
        <v xml:space="preserve"> </v>
      </c>
      <c r="AC36" s="1" t="str">
        <f t="shared" si="10"/>
        <v xml:space="preserve"> </v>
      </c>
      <c r="AD36" s="1" t="str">
        <f t="shared" si="11"/>
        <v xml:space="preserve"> </v>
      </c>
      <c r="AE36" s="1" t="str">
        <f t="shared" si="12"/>
        <v xml:space="preserve"> </v>
      </c>
      <c r="AF36" s="1" t="str">
        <f t="shared" si="13"/>
        <v xml:space="preserve"> </v>
      </c>
      <c r="AG36" s="38" t="str">
        <f t="shared" si="14"/>
        <v xml:space="preserve"> </v>
      </c>
      <c r="AH36" s="38" t="str">
        <f t="shared" si="15"/>
        <v xml:space="preserve"> </v>
      </c>
      <c r="AI36" s="1" t="str">
        <f t="shared" si="16"/>
        <v xml:space="preserve"> </v>
      </c>
      <c r="AJ36" s="1" t="str">
        <f t="shared" si="17"/>
        <v xml:space="preserve"> </v>
      </c>
      <c r="AK36" s="25" t="str">
        <f t="shared" si="18"/>
        <v xml:space="preserve"> </v>
      </c>
      <c r="AL36" s="25" t="str">
        <f t="shared" si="19"/>
        <v xml:space="preserve"> </v>
      </c>
      <c r="AM36" s="1" t="str">
        <f t="shared" si="20"/>
        <v xml:space="preserve"> </v>
      </c>
      <c r="AN36" s="1" t="str">
        <f t="shared" si="21"/>
        <v xml:space="preserve"> </v>
      </c>
      <c r="AO36" t="s">
        <v>84</v>
      </c>
      <c r="AP36" t="s">
        <v>1262</v>
      </c>
      <c r="AQ36" s="22" t="e">
        <v>#VALUE!</v>
      </c>
      <c r="AR36" s="21" t="e">
        <v>#VALUE!</v>
      </c>
      <c r="AS36" t="s">
        <v>137</v>
      </c>
      <c r="AT36" t="e">
        <v>#VALUE!</v>
      </c>
      <c r="AU36" t="e">
        <v>#VALUE!</v>
      </c>
      <c r="AV36" t="s">
        <v>1276</v>
      </c>
    </row>
    <row r="37" spans="1:48" x14ac:dyDescent="0.25">
      <c r="A37" s="14">
        <v>4.0000000000000017E-10</v>
      </c>
      <c r="B37" t="s">
        <v>48</v>
      </c>
      <c r="C37" s="4">
        <v>16</v>
      </c>
      <c r="D37" s="4">
        <v>1</v>
      </c>
      <c r="E37" s="4">
        <v>7</v>
      </c>
      <c r="F37" s="4">
        <v>24</v>
      </c>
      <c r="G37" s="4">
        <v>84.5</v>
      </c>
      <c r="H37" s="4">
        <v>77.599999999999994</v>
      </c>
      <c r="I37" s="34">
        <v>4443.0584088673286</v>
      </c>
      <c r="J37" s="35">
        <v>13.580679033951695</v>
      </c>
      <c r="K37" s="35">
        <v>11.316902435467405</v>
      </c>
      <c r="L37" s="35">
        <v>9.0987663163064365</v>
      </c>
      <c r="M37" s="35">
        <v>7.7409422094052989</v>
      </c>
      <c r="N37" s="4">
        <v>6.8570000000000002</v>
      </c>
      <c r="O37" s="4">
        <v>22.797277936962743</v>
      </c>
      <c r="P37" s="35">
        <v>6.2667525773195889</v>
      </c>
      <c r="Q37" s="36" t="str">
        <f t="shared" si="0"/>
        <v xml:space="preserve"> </v>
      </c>
      <c r="R37" s="36" t="str">
        <f t="shared" si="1"/>
        <v xml:space="preserve"> </v>
      </c>
      <c r="S37" s="37" t="str">
        <f t="shared" si="22"/>
        <v/>
      </c>
      <c r="T37" s="37" t="str">
        <f t="shared" si="23"/>
        <v/>
      </c>
      <c r="U37" s="37" t="str">
        <f t="shared" si="2"/>
        <v/>
      </c>
      <c r="V37" s="37" t="str">
        <f t="shared" si="3"/>
        <v/>
      </c>
      <c r="W37" s="37" t="str">
        <f t="shared" si="4"/>
        <v/>
      </c>
      <c r="X37" s="37" t="str">
        <f t="shared" si="5"/>
        <v/>
      </c>
      <c r="Y37" s="1" t="str">
        <f t="shared" si="6"/>
        <v xml:space="preserve"> </v>
      </c>
      <c r="Z37" s="1" t="str">
        <f t="shared" si="7"/>
        <v xml:space="preserve"> </v>
      </c>
      <c r="AA37" s="1" t="str">
        <f t="shared" si="8"/>
        <v xml:space="preserve"> </v>
      </c>
      <c r="AB37" s="1" t="str">
        <f t="shared" si="9"/>
        <v xml:space="preserve"> </v>
      </c>
      <c r="AC37" s="1" t="str">
        <f t="shared" si="10"/>
        <v xml:space="preserve"> </v>
      </c>
      <c r="AD37" s="1" t="str">
        <f t="shared" si="11"/>
        <v xml:space="preserve"> </v>
      </c>
      <c r="AE37" s="1" t="str">
        <f t="shared" si="12"/>
        <v xml:space="preserve"> </v>
      </c>
      <c r="AF37" s="1" t="str">
        <f t="shared" si="13"/>
        <v xml:space="preserve"> </v>
      </c>
      <c r="AG37" s="38">
        <f t="shared" si="14"/>
        <v>6.2667525777195889</v>
      </c>
      <c r="AH37" s="38" t="str">
        <f t="shared" si="15"/>
        <v xml:space="preserve"> </v>
      </c>
      <c r="AI37" s="1">
        <f t="shared" si="16"/>
        <v>12</v>
      </c>
      <c r="AJ37" s="1" t="str">
        <f t="shared" si="17"/>
        <v xml:space="preserve"> </v>
      </c>
      <c r="AK37" s="25" t="str">
        <f t="shared" si="18"/>
        <v xml:space="preserve"> </v>
      </c>
      <c r="AL37" s="25" t="str">
        <f t="shared" si="19"/>
        <v xml:space="preserve"> </v>
      </c>
      <c r="AM37" s="1" t="str">
        <f t="shared" si="20"/>
        <v xml:space="preserve"> </v>
      </c>
      <c r="AN37" s="1" t="str">
        <f t="shared" si="21"/>
        <v xml:space="preserve"> </v>
      </c>
      <c r="AO37" t="s">
        <v>48</v>
      </c>
      <c r="AP37" t="s">
        <v>1248</v>
      </c>
      <c r="AQ37" s="22">
        <v>-118.67024731652158</v>
      </c>
      <c r="AR37" s="21">
        <v>-79.731863538499326</v>
      </c>
      <c r="AS37">
        <v>8.8917525773196004</v>
      </c>
      <c r="AT37">
        <v>118.67024731652158</v>
      </c>
      <c r="AU37">
        <v>79.731863538499326</v>
      </c>
      <c r="AV37" t="s">
        <v>1277</v>
      </c>
    </row>
    <row r="38" spans="1:48" x14ac:dyDescent="0.25">
      <c r="A38" s="14">
        <v>4.1000000000000019E-10</v>
      </c>
      <c r="B38" t="s">
        <v>28</v>
      </c>
      <c r="C38" s="4">
        <v>22</v>
      </c>
      <c r="D38" s="4">
        <v>0</v>
      </c>
      <c r="E38" s="4">
        <v>4</v>
      </c>
      <c r="F38" s="4">
        <v>26</v>
      </c>
      <c r="G38" s="4">
        <v>14.489999771118164</v>
      </c>
      <c r="H38" s="4">
        <v>10.74</v>
      </c>
      <c r="I38" s="34">
        <v>7360.0053229492669</v>
      </c>
      <c r="J38" s="35">
        <v>7.1267418712674182</v>
      </c>
      <c r="K38" s="35">
        <v>4.7669773635153128</v>
      </c>
      <c r="L38" s="35" t="s">
        <v>1238</v>
      </c>
      <c r="M38" s="35" t="s">
        <v>1238</v>
      </c>
      <c r="N38" s="4">
        <v>2.2530000000000001</v>
      </c>
      <c r="O38" s="4">
        <v>53.474114441416909</v>
      </c>
      <c r="P38" s="35" t="s">
        <v>137</v>
      </c>
      <c r="Q38" s="36">
        <f t="shared" si="0"/>
        <v>84.615384615794611</v>
      </c>
      <c r="R38" s="36" t="str">
        <f t="shared" si="1"/>
        <v xml:space="preserve"> </v>
      </c>
      <c r="S38" s="37">
        <f t="shared" si="22"/>
        <v>0.34916199027202638</v>
      </c>
      <c r="T38" s="37" t="str">
        <f t="shared" si="23"/>
        <v/>
      </c>
      <c r="U38" s="37" t="str">
        <f t="shared" si="2"/>
        <v/>
      </c>
      <c r="V38" s="37" t="str">
        <f t="shared" si="3"/>
        <v/>
      </c>
      <c r="W38" s="37" t="str">
        <f t="shared" si="4"/>
        <v xml:space="preserve"> </v>
      </c>
      <c r="X38" s="37" t="str">
        <f t="shared" si="5"/>
        <v xml:space="preserve"> </v>
      </c>
      <c r="Y38" s="1" t="str">
        <f t="shared" si="6"/>
        <v xml:space="preserve"> </v>
      </c>
      <c r="Z38" s="1" t="str">
        <f t="shared" si="7"/>
        <v xml:space="preserve"> </v>
      </c>
      <c r="AA38" s="1" t="str">
        <f t="shared" si="8"/>
        <v xml:space="preserve"> </v>
      </c>
      <c r="AB38" s="1" t="str">
        <f t="shared" si="9"/>
        <v xml:space="preserve"> </v>
      </c>
      <c r="AC38" s="1">
        <f t="shared" si="10"/>
        <v>11</v>
      </c>
      <c r="AD38" s="1" t="str">
        <f t="shared" si="11"/>
        <v xml:space="preserve"> </v>
      </c>
      <c r="AE38" s="1">
        <f t="shared" si="12"/>
        <v>14</v>
      </c>
      <c r="AF38" s="1" t="str">
        <f t="shared" si="13"/>
        <v xml:space="preserve"> </v>
      </c>
      <c r="AG38" s="38" t="str">
        <f t="shared" si="14"/>
        <v xml:space="preserve"> </v>
      </c>
      <c r="AH38" s="38" t="str">
        <f t="shared" si="15"/>
        <v xml:space="preserve"> </v>
      </c>
      <c r="AI38" s="1" t="str">
        <f t="shared" si="16"/>
        <v xml:space="preserve"> </v>
      </c>
      <c r="AJ38" s="1" t="str">
        <f t="shared" si="17"/>
        <v xml:space="preserve"> </v>
      </c>
      <c r="AK38" s="25">
        <f t="shared" si="18"/>
        <v>53.474114441826906</v>
      </c>
      <c r="AL38" s="25" t="str">
        <f t="shared" si="19"/>
        <v xml:space="preserve"> </v>
      </c>
      <c r="AM38" s="1">
        <f t="shared" si="20"/>
        <v>12</v>
      </c>
      <c r="AN38" s="1" t="str">
        <f t="shared" si="21"/>
        <v xml:space="preserve"> </v>
      </c>
      <c r="AO38" t="s">
        <v>28</v>
      </c>
      <c r="AP38" t="s">
        <v>1246</v>
      </c>
      <c r="AQ38" s="22">
        <v>-14.751729545705361</v>
      </c>
      <c r="AR38" s="21" t="e">
        <v>#VALUE!</v>
      </c>
      <c r="AS38">
        <v>34.916198986202637</v>
      </c>
      <c r="AT38">
        <v>14.751729545705361</v>
      </c>
      <c r="AU38" t="e">
        <v>#VALUE!</v>
      </c>
      <c r="AV38" t="s">
        <v>1278</v>
      </c>
    </row>
    <row r="39" spans="1:48" x14ac:dyDescent="0.25">
      <c r="A39" s="14">
        <v>4.200000000000002E-10</v>
      </c>
      <c r="B39" t="s">
        <v>891</v>
      </c>
      <c r="C39" s="4">
        <v>0</v>
      </c>
      <c r="D39" s="4">
        <v>0</v>
      </c>
      <c r="E39" s="4">
        <v>0</v>
      </c>
      <c r="F39" s="4">
        <v>0</v>
      </c>
      <c r="G39" s="4" t="s">
        <v>132</v>
      </c>
      <c r="H39" s="4">
        <v>2.5499999999999998</v>
      </c>
      <c r="I39" s="34">
        <v>60.329917766792235</v>
      </c>
      <c r="J39" s="35" t="s">
        <v>1238</v>
      </c>
      <c r="K39" s="35" t="s">
        <v>1238</v>
      </c>
      <c r="L39" s="35" t="s">
        <v>1238</v>
      </c>
      <c r="M39" s="35" t="s">
        <v>1238</v>
      </c>
      <c r="N39" s="4" t="s">
        <v>132</v>
      </c>
      <c r="O39" s="4" t="s">
        <v>132</v>
      </c>
      <c r="P39" s="35" t="s">
        <v>137</v>
      </c>
      <c r="Q39" s="36" t="str">
        <f t="shared" si="0"/>
        <v xml:space="preserve"> </v>
      </c>
      <c r="R39" s="36" t="str">
        <f t="shared" si="1"/>
        <v xml:space="preserve"> </v>
      </c>
      <c r="S39" s="37" t="str">
        <f t="shared" si="22"/>
        <v xml:space="preserve"> </v>
      </c>
      <c r="T39" s="37" t="str">
        <f t="shared" si="23"/>
        <v xml:space="preserve"> </v>
      </c>
      <c r="U39" s="37" t="str">
        <f t="shared" si="2"/>
        <v xml:space="preserve"> </v>
      </c>
      <c r="V39" s="37" t="str">
        <f t="shared" si="3"/>
        <v xml:space="preserve"> </v>
      </c>
      <c r="W39" s="37" t="str">
        <f t="shared" si="4"/>
        <v xml:space="preserve"> </v>
      </c>
      <c r="X39" s="37" t="str">
        <f t="shared" si="5"/>
        <v xml:space="preserve"> </v>
      </c>
      <c r="Y39" s="1" t="str">
        <f t="shared" si="6"/>
        <v xml:space="preserve"> </v>
      </c>
      <c r="Z39" s="1" t="str">
        <f t="shared" si="7"/>
        <v xml:space="preserve"> </v>
      </c>
      <c r="AA39" s="1" t="str">
        <f t="shared" si="8"/>
        <v xml:space="preserve"> </v>
      </c>
      <c r="AB39" s="1" t="str">
        <f t="shared" si="9"/>
        <v xml:space="preserve"> </v>
      </c>
      <c r="AC39" s="1" t="str">
        <f t="shared" si="10"/>
        <v xml:space="preserve"> </v>
      </c>
      <c r="AD39" s="1" t="str">
        <f t="shared" si="11"/>
        <v xml:space="preserve"> </v>
      </c>
      <c r="AE39" s="1" t="str">
        <f t="shared" si="12"/>
        <v xml:space="preserve"> </v>
      </c>
      <c r="AF39" s="1" t="str">
        <f t="shared" si="13"/>
        <v xml:space="preserve"> </v>
      </c>
      <c r="AG39" s="38" t="str">
        <f t="shared" si="14"/>
        <v xml:space="preserve"> </v>
      </c>
      <c r="AH39" s="38" t="str">
        <f t="shared" si="15"/>
        <v xml:space="preserve"> </v>
      </c>
      <c r="AI39" s="1" t="str">
        <f t="shared" si="16"/>
        <v xml:space="preserve"> </v>
      </c>
      <c r="AJ39" s="1" t="str">
        <f t="shared" si="17"/>
        <v xml:space="preserve"> </v>
      </c>
      <c r="AK39" s="25" t="str">
        <f t="shared" si="18"/>
        <v xml:space="preserve"> </v>
      </c>
      <c r="AL39" s="25" t="str">
        <f t="shared" si="19"/>
        <v xml:space="preserve"> </v>
      </c>
      <c r="AM39" s="1" t="str">
        <f t="shared" si="20"/>
        <v xml:space="preserve"> </v>
      </c>
      <c r="AN39" s="1" t="str">
        <f t="shared" si="21"/>
        <v xml:space="preserve"> </v>
      </c>
      <c r="AO39" t="s">
        <v>891</v>
      </c>
      <c r="AP39" t="s">
        <v>1244</v>
      </c>
      <c r="AQ39" s="22" t="e">
        <v>#VALUE!</v>
      </c>
      <c r="AR39" s="21" t="e">
        <v>#VALUE!</v>
      </c>
      <c r="AS39" t="s">
        <v>137</v>
      </c>
      <c r="AT39" t="e">
        <v>#VALUE!</v>
      </c>
      <c r="AU39" t="e">
        <v>#VALUE!</v>
      </c>
      <c r="AV39" t="s">
        <v>1279</v>
      </c>
    </row>
    <row r="40" spans="1:48" x14ac:dyDescent="0.25">
      <c r="A40" s="14">
        <v>4.3000000000000022E-10</v>
      </c>
      <c r="B40" t="s">
        <v>892</v>
      </c>
      <c r="C40" s="4">
        <v>0</v>
      </c>
      <c r="D40" s="4">
        <v>0</v>
      </c>
      <c r="E40" s="4">
        <v>0</v>
      </c>
      <c r="F40" s="4">
        <v>0</v>
      </c>
      <c r="G40" s="4" t="s">
        <v>132</v>
      </c>
      <c r="H40" s="4">
        <v>3.45</v>
      </c>
      <c r="I40" s="34">
        <v>45.033282716633138</v>
      </c>
      <c r="J40" s="35" t="s">
        <v>1238</v>
      </c>
      <c r="K40" s="35" t="s">
        <v>1238</v>
      </c>
      <c r="L40" s="35" t="s">
        <v>1238</v>
      </c>
      <c r="M40" s="35" t="s">
        <v>1238</v>
      </c>
      <c r="N40" s="4" t="s">
        <v>132</v>
      </c>
      <c r="O40" s="4" t="s">
        <v>132</v>
      </c>
      <c r="P40" s="35" t="s">
        <v>137</v>
      </c>
      <c r="Q40" s="36" t="str">
        <f t="shared" si="0"/>
        <v xml:space="preserve"> </v>
      </c>
      <c r="R40" s="36" t="str">
        <f t="shared" si="1"/>
        <v xml:space="preserve"> </v>
      </c>
      <c r="S40" s="37" t="str">
        <f t="shared" si="22"/>
        <v xml:space="preserve"> </v>
      </c>
      <c r="T40" s="37" t="str">
        <f t="shared" si="23"/>
        <v xml:space="preserve"> </v>
      </c>
      <c r="U40" s="37" t="str">
        <f t="shared" si="2"/>
        <v xml:space="preserve"> </v>
      </c>
      <c r="V40" s="37" t="str">
        <f t="shared" si="3"/>
        <v xml:space="preserve"> </v>
      </c>
      <c r="W40" s="37" t="str">
        <f t="shared" si="4"/>
        <v xml:space="preserve"> </v>
      </c>
      <c r="X40" s="37" t="str">
        <f t="shared" si="5"/>
        <v xml:space="preserve"> </v>
      </c>
      <c r="Y40" s="1" t="str">
        <f t="shared" si="6"/>
        <v xml:space="preserve"> </v>
      </c>
      <c r="Z40" s="1" t="str">
        <f t="shared" si="7"/>
        <v xml:space="preserve"> </v>
      </c>
      <c r="AA40" s="1" t="str">
        <f t="shared" si="8"/>
        <v xml:space="preserve"> </v>
      </c>
      <c r="AB40" s="1" t="str">
        <f t="shared" si="9"/>
        <v xml:space="preserve"> </v>
      </c>
      <c r="AC40" s="1" t="str">
        <f t="shared" si="10"/>
        <v xml:space="preserve"> </v>
      </c>
      <c r="AD40" s="1" t="str">
        <f t="shared" si="11"/>
        <v xml:space="preserve"> </v>
      </c>
      <c r="AE40" s="1" t="str">
        <f t="shared" si="12"/>
        <v xml:space="preserve"> </v>
      </c>
      <c r="AF40" s="1" t="str">
        <f t="shared" si="13"/>
        <v xml:space="preserve"> </v>
      </c>
      <c r="AG40" s="38" t="str">
        <f t="shared" si="14"/>
        <v xml:space="preserve"> </v>
      </c>
      <c r="AH40" s="38" t="str">
        <f t="shared" si="15"/>
        <v xml:space="preserve"> </v>
      </c>
      <c r="AI40" s="1" t="str">
        <f t="shared" si="16"/>
        <v xml:space="preserve"> </v>
      </c>
      <c r="AJ40" s="1" t="str">
        <f t="shared" si="17"/>
        <v xml:space="preserve"> </v>
      </c>
      <c r="AK40" s="25" t="str">
        <f t="shared" si="18"/>
        <v xml:space="preserve"> </v>
      </c>
      <c r="AL40" s="25" t="str">
        <f t="shared" si="19"/>
        <v xml:space="preserve"> </v>
      </c>
      <c r="AM40" s="1" t="str">
        <f t="shared" si="20"/>
        <v xml:space="preserve"> </v>
      </c>
      <c r="AN40" s="1" t="str">
        <f t="shared" si="21"/>
        <v xml:space="preserve"> </v>
      </c>
      <c r="AO40" t="s">
        <v>892</v>
      </c>
      <c r="AP40" t="s">
        <v>1244</v>
      </c>
      <c r="AQ40" s="22" t="e">
        <v>#VALUE!</v>
      </c>
      <c r="AR40" s="21" t="e">
        <v>#VALUE!</v>
      </c>
      <c r="AS40" t="s">
        <v>137</v>
      </c>
      <c r="AT40" t="e">
        <v>#VALUE!</v>
      </c>
      <c r="AU40" t="e">
        <v>#VALUE!</v>
      </c>
      <c r="AV40" t="s">
        <v>1280</v>
      </c>
    </row>
    <row r="41" spans="1:48" x14ac:dyDescent="0.25">
      <c r="A41" s="14">
        <v>4.4000000000000024E-10</v>
      </c>
      <c r="B41" t="s">
        <v>82</v>
      </c>
      <c r="C41" s="4">
        <v>0</v>
      </c>
      <c r="D41" s="4">
        <v>0</v>
      </c>
      <c r="E41" s="4">
        <v>0</v>
      </c>
      <c r="F41" s="4">
        <v>0</v>
      </c>
      <c r="G41" s="4" t="s">
        <v>132</v>
      </c>
      <c r="H41" s="4">
        <v>15.65</v>
      </c>
      <c r="I41" s="34">
        <v>45.963321350421396</v>
      </c>
      <c r="J41" s="35" t="s">
        <v>1238</v>
      </c>
      <c r="K41" s="35" t="s">
        <v>1238</v>
      </c>
      <c r="L41" s="35" t="s">
        <v>1238</v>
      </c>
      <c r="M41" s="35" t="s">
        <v>1238</v>
      </c>
      <c r="N41" s="4" t="s">
        <v>132</v>
      </c>
      <c r="O41" s="4" t="s">
        <v>132</v>
      </c>
      <c r="P41" s="35" t="s">
        <v>137</v>
      </c>
      <c r="Q41" s="36" t="str">
        <f t="shared" si="0"/>
        <v xml:space="preserve"> </v>
      </c>
      <c r="R41" s="36" t="str">
        <f t="shared" si="1"/>
        <v xml:space="preserve"> </v>
      </c>
      <c r="S41" s="37" t="str">
        <f t="shared" si="22"/>
        <v xml:space="preserve"> </v>
      </c>
      <c r="T41" s="37" t="str">
        <f t="shared" si="23"/>
        <v xml:space="preserve"> </v>
      </c>
      <c r="U41" s="37" t="str">
        <f t="shared" si="2"/>
        <v xml:space="preserve"> </v>
      </c>
      <c r="V41" s="37" t="str">
        <f t="shared" si="3"/>
        <v xml:space="preserve"> </v>
      </c>
      <c r="W41" s="37" t="str">
        <f t="shared" si="4"/>
        <v xml:space="preserve"> </v>
      </c>
      <c r="X41" s="37" t="str">
        <f t="shared" si="5"/>
        <v xml:space="preserve"> </v>
      </c>
      <c r="Y41" s="1" t="str">
        <f t="shared" si="6"/>
        <v xml:space="preserve"> </v>
      </c>
      <c r="Z41" s="1" t="str">
        <f t="shared" si="7"/>
        <v xml:space="preserve"> </v>
      </c>
      <c r="AA41" s="1" t="str">
        <f t="shared" si="8"/>
        <v xml:space="preserve"> </v>
      </c>
      <c r="AB41" s="1" t="str">
        <f t="shared" si="9"/>
        <v xml:space="preserve"> </v>
      </c>
      <c r="AC41" s="1" t="str">
        <f t="shared" si="10"/>
        <v xml:space="preserve"> </v>
      </c>
      <c r="AD41" s="1" t="str">
        <f t="shared" si="11"/>
        <v xml:space="preserve"> </v>
      </c>
      <c r="AE41" s="1" t="str">
        <f t="shared" si="12"/>
        <v xml:space="preserve"> 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7"/>
        <v xml:space="preserve"> </v>
      </c>
      <c r="AK41" s="25" t="str">
        <f t="shared" si="18"/>
        <v xml:space="preserve"> </v>
      </c>
      <c r="AL41" s="25" t="str">
        <f t="shared" si="19"/>
        <v xml:space="preserve"> </v>
      </c>
      <c r="AM41" s="1" t="str">
        <f t="shared" si="20"/>
        <v xml:space="preserve"> </v>
      </c>
      <c r="AN41" s="1" t="str">
        <f t="shared" si="21"/>
        <v xml:space="preserve"> </v>
      </c>
      <c r="AO41" t="s">
        <v>82</v>
      </c>
      <c r="AP41" t="s">
        <v>1242</v>
      </c>
      <c r="AQ41" s="22" t="e">
        <v>#VALUE!</v>
      </c>
      <c r="AR41" s="21" t="e">
        <v>#VALUE!</v>
      </c>
      <c r="AS41" t="s">
        <v>137</v>
      </c>
      <c r="AT41" t="e">
        <v>#VALUE!</v>
      </c>
      <c r="AU41" t="e">
        <v>#VALUE!</v>
      </c>
      <c r="AV41" t="s">
        <v>1281</v>
      </c>
    </row>
    <row r="42" spans="1:48" x14ac:dyDescent="0.25">
      <c r="A42" s="14">
        <v>4.5000000000000026E-10</v>
      </c>
      <c r="B42" t="s">
        <v>81</v>
      </c>
      <c r="C42" s="4">
        <v>0</v>
      </c>
      <c r="D42" s="4">
        <v>0</v>
      </c>
      <c r="E42" s="4">
        <v>0</v>
      </c>
      <c r="F42" s="4">
        <v>0</v>
      </c>
      <c r="G42" s="4" t="s">
        <v>132</v>
      </c>
      <c r="H42" s="4">
        <v>4.08</v>
      </c>
      <c r="I42" s="34">
        <v>256.29813694441583</v>
      </c>
      <c r="J42" s="35" t="s">
        <v>1238</v>
      </c>
      <c r="K42" s="35" t="s">
        <v>1238</v>
      </c>
      <c r="L42" s="35" t="s">
        <v>1238</v>
      </c>
      <c r="M42" s="35" t="s">
        <v>1238</v>
      </c>
      <c r="N42" s="4" t="s">
        <v>132</v>
      </c>
      <c r="O42" s="4" t="s">
        <v>132</v>
      </c>
      <c r="P42" s="35" t="s">
        <v>137</v>
      </c>
      <c r="Q42" s="36" t="str">
        <f t="shared" si="0"/>
        <v xml:space="preserve"> </v>
      </c>
      <c r="R42" s="36" t="str">
        <f t="shared" si="1"/>
        <v xml:space="preserve"> </v>
      </c>
      <c r="S42" s="37" t="str">
        <f t="shared" si="22"/>
        <v xml:space="preserve"> </v>
      </c>
      <c r="T42" s="37" t="str">
        <f t="shared" si="23"/>
        <v xml:space="preserve"> </v>
      </c>
      <c r="U42" s="37" t="str">
        <f t="shared" si="2"/>
        <v xml:space="preserve"> </v>
      </c>
      <c r="V42" s="37" t="str">
        <f t="shared" si="3"/>
        <v xml:space="preserve"> </v>
      </c>
      <c r="W42" s="37" t="str">
        <f t="shared" si="4"/>
        <v xml:space="preserve"> </v>
      </c>
      <c r="X42" s="37" t="str">
        <f t="shared" si="5"/>
        <v xml:space="preserve"> </v>
      </c>
      <c r="Y42" s="1" t="str">
        <f t="shared" si="6"/>
        <v xml:space="preserve"> </v>
      </c>
      <c r="Z42" s="1" t="str">
        <f t="shared" si="7"/>
        <v xml:space="preserve"> </v>
      </c>
      <c r="AA42" s="1" t="str">
        <f t="shared" si="8"/>
        <v xml:space="preserve"> </v>
      </c>
      <c r="AB42" s="1" t="str">
        <f t="shared" si="9"/>
        <v xml:space="preserve"> </v>
      </c>
      <c r="AC42" s="1" t="str">
        <f t="shared" si="10"/>
        <v xml:space="preserve"> </v>
      </c>
      <c r="AD42" s="1" t="str">
        <f t="shared" si="11"/>
        <v xml:space="preserve"> </v>
      </c>
      <c r="AE42" s="1" t="str">
        <f t="shared" si="12"/>
        <v xml:space="preserve"> </v>
      </c>
      <c r="AF42" s="1" t="str">
        <f t="shared" si="13"/>
        <v xml:space="preserve"> </v>
      </c>
      <c r="AG42" s="38" t="str">
        <f t="shared" si="14"/>
        <v xml:space="preserve"> </v>
      </c>
      <c r="AH42" s="38" t="str">
        <f t="shared" si="15"/>
        <v xml:space="preserve"> </v>
      </c>
      <c r="AI42" s="1" t="str">
        <f t="shared" si="16"/>
        <v xml:space="preserve"> </v>
      </c>
      <c r="AJ42" s="1" t="str">
        <f t="shared" si="17"/>
        <v xml:space="preserve"> </v>
      </c>
      <c r="AK42" s="25" t="str">
        <f t="shared" si="18"/>
        <v xml:space="preserve"> </v>
      </c>
      <c r="AL42" s="25" t="str">
        <f t="shared" si="19"/>
        <v xml:space="preserve"> </v>
      </c>
      <c r="AM42" s="1" t="str">
        <f t="shared" si="20"/>
        <v xml:space="preserve"> </v>
      </c>
      <c r="AN42" s="1" t="str">
        <f t="shared" si="21"/>
        <v xml:space="preserve"> </v>
      </c>
      <c r="AO42" t="s">
        <v>81</v>
      </c>
      <c r="AP42" t="s">
        <v>1246</v>
      </c>
      <c r="AQ42" s="22" t="e">
        <v>#VALUE!</v>
      </c>
      <c r="AR42" s="21" t="e">
        <v>#VALUE!</v>
      </c>
      <c r="AS42" t="s">
        <v>137</v>
      </c>
      <c r="AT42" t="e">
        <v>#VALUE!</v>
      </c>
      <c r="AU42" t="e">
        <v>#VALUE!</v>
      </c>
      <c r="AV42" t="s">
        <v>1282</v>
      </c>
    </row>
    <row r="43" spans="1:48" x14ac:dyDescent="0.25">
      <c r="A43" s="14">
        <v>4.6000000000000027E-10</v>
      </c>
      <c r="B43" t="s">
        <v>94</v>
      </c>
      <c r="C43" s="4">
        <v>1</v>
      </c>
      <c r="D43" s="4">
        <v>0</v>
      </c>
      <c r="E43" s="4">
        <v>0</v>
      </c>
      <c r="F43" s="4">
        <v>1</v>
      </c>
      <c r="G43" s="4" t="s">
        <v>132</v>
      </c>
      <c r="H43" s="4">
        <v>1.64</v>
      </c>
      <c r="I43" s="34">
        <v>120.4150910777813</v>
      </c>
      <c r="J43" s="35" t="s">
        <v>1238</v>
      </c>
      <c r="K43" s="35" t="s">
        <v>1238</v>
      </c>
      <c r="L43" s="35" t="s">
        <v>1238</v>
      </c>
      <c r="M43" s="35" t="s">
        <v>1238</v>
      </c>
      <c r="N43" s="4" t="s">
        <v>132</v>
      </c>
      <c r="O43" s="4" t="s">
        <v>132</v>
      </c>
      <c r="P43" s="35" t="s">
        <v>137</v>
      </c>
      <c r="Q43" s="36">
        <f t="shared" si="0"/>
        <v>100.00000000046001</v>
      </c>
      <c r="R43" s="36" t="str">
        <f t="shared" si="1"/>
        <v xml:space="preserve"> </v>
      </c>
      <c r="S43" s="37" t="str">
        <f t="shared" si="22"/>
        <v xml:space="preserve"> </v>
      </c>
      <c r="T43" s="37" t="str">
        <f t="shared" si="23"/>
        <v xml:space="preserve"> </v>
      </c>
      <c r="U43" s="37" t="str">
        <f t="shared" si="2"/>
        <v xml:space="preserve"> </v>
      </c>
      <c r="V43" s="37" t="str">
        <f t="shared" si="3"/>
        <v xml:space="preserve"> </v>
      </c>
      <c r="W43" s="37" t="str">
        <f t="shared" si="4"/>
        <v xml:space="preserve"> </v>
      </c>
      <c r="X43" s="37" t="str">
        <f t="shared" si="5"/>
        <v xml:space="preserve"> </v>
      </c>
      <c r="Y43" s="1" t="str">
        <f t="shared" si="6"/>
        <v xml:space="preserve"> </v>
      </c>
      <c r="Z43" s="1" t="str">
        <f t="shared" si="7"/>
        <v xml:space="preserve"> </v>
      </c>
      <c r="AA43" s="1" t="str">
        <f t="shared" si="8"/>
        <v xml:space="preserve"> </v>
      </c>
      <c r="AB43" s="1" t="str">
        <f t="shared" si="9"/>
        <v xml:space="preserve"> </v>
      </c>
      <c r="AC43" s="1" t="str">
        <f t="shared" si="10"/>
        <v xml:space="preserve"> </v>
      </c>
      <c r="AD43" s="1" t="str">
        <f t="shared" si="11"/>
        <v xml:space="preserve"> </v>
      </c>
      <c r="AE43" s="1">
        <f t="shared" si="12"/>
        <v>5</v>
      </c>
      <c r="AF43" s="1" t="str">
        <f t="shared" si="13"/>
        <v xml:space="preserve"> </v>
      </c>
      <c r="AG43" s="38" t="str">
        <f t="shared" si="14"/>
        <v xml:space="preserve"> </v>
      </c>
      <c r="AH43" s="38" t="str">
        <f t="shared" si="15"/>
        <v xml:space="preserve"> </v>
      </c>
      <c r="AI43" s="1" t="str">
        <f t="shared" si="16"/>
        <v xml:space="preserve"> </v>
      </c>
      <c r="AJ43" s="1" t="str">
        <f t="shared" si="17"/>
        <v xml:space="preserve"> </v>
      </c>
      <c r="AK43" s="25" t="str">
        <f t="shared" si="18"/>
        <v xml:space="preserve"> </v>
      </c>
      <c r="AL43" s="25" t="str">
        <f t="shared" si="19"/>
        <v xml:space="preserve"> </v>
      </c>
      <c r="AM43" s="1" t="str">
        <f t="shared" si="20"/>
        <v xml:space="preserve"> </v>
      </c>
      <c r="AN43" s="1" t="str">
        <f t="shared" si="21"/>
        <v xml:space="preserve"> </v>
      </c>
      <c r="AO43" t="s">
        <v>94</v>
      </c>
      <c r="AP43" t="s">
        <v>1244</v>
      </c>
      <c r="AQ43" s="22" t="e">
        <v>#VALUE!</v>
      </c>
      <c r="AR43" s="21" t="e">
        <v>#VALUE!</v>
      </c>
      <c r="AS43" t="s">
        <v>137</v>
      </c>
      <c r="AT43" t="e">
        <v>#VALUE!</v>
      </c>
      <c r="AU43" t="e">
        <v>#VALUE!</v>
      </c>
      <c r="AV43" t="s">
        <v>1283</v>
      </c>
    </row>
    <row r="44" spans="1:48" x14ac:dyDescent="0.25">
      <c r="A44" s="14">
        <v>4.7000000000000024E-10</v>
      </c>
      <c r="B44" t="s">
        <v>87</v>
      </c>
      <c r="C44" s="4">
        <v>0</v>
      </c>
      <c r="D44" s="4">
        <v>0</v>
      </c>
      <c r="E44" s="4">
        <v>0</v>
      </c>
      <c r="F44" s="4">
        <v>0</v>
      </c>
      <c r="G44" s="4" t="s">
        <v>132</v>
      </c>
      <c r="H44" s="4">
        <v>3.6</v>
      </c>
      <c r="I44" s="34">
        <v>317.19097161952146</v>
      </c>
      <c r="J44" s="35" t="s">
        <v>1238</v>
      </c>
      <c r="K44" s="35" t="s">
        <v>1238</v>
      </c>
      <c r="L44" s="35" t="s">
        <v>1238</v>
      </c>
      <c r="M44" s="35" t="s">
        <v>1238</v>
      </c>
      <c r="N44" s="4" t="s">
        <v>132</v>
      </c>
      <c r="O44" s="4" t="s">
        <v>132</v>
      </c>
      <c r="P44" s="35" t="s">
        <v>137</v>
      </c>
      <c r="Q44" s="36" t="str">
        <f t="shared" si="0"/>
        <v xml:space="preserve"> </v>
      </c>
      <c r="R44" s="36" t="str">
        <f t="shared" si="1"/>
        <v xml:space="preserve"> </v>
      </c>
      <c r="S44" s="37" t="str">
        <f t="shared" si="22"/>
        <v xml:space="preserve"> </v>
      </c>
      <c r="T44" s="37" t="str">
        <f t="shared" si="23"/>
        <v xml:space="preserve"> </v>
      </c>
      <c r="U44" s="37" t="str">
        <f t="shared" si="2"/>
        <v xml:space="preserve"> </v>
      </c>
      <c r="V44" s="37" t="str">
        <f t="shared" si="3"/>
        <v xml:space="preserve"> </v>
      </c>
      <c r="W44" s="37" t="str">
        <f t="shared" si="4"/>
        <v xml:space="preserve"> </v>
      </c>
      <c r="X44" s="37" t="str">
        <f t="shared" si="5"/>
        <v xml:space="preserve"> </v>
      </c>
      <c r="Y44" s="1" t="str">
        <f t="shared" si="6"/>
        <v xml:space="preserve"> </v>
      </c>
      <c r="Z44" s="1" t="str">
        <f t="shared" si="7"/>
        <v xml:space="preserve"> </v>
      </c>
      <c r="AA44" s="1" t="str">
        <f t="shared" si="8"/>
        <v xml:space="preserve"> </v>
      </c>
      <c r="AB44" s="1" t="str">
        <f t="shared" si="9"/>
        <v xml:space="preserve"> </v>
      </c>
      <c r="AC44" s="1" t="str">
        <f t="shared" si="10"/>
        <v xml:space="preserve"> </v>
      </c>
      <c r="AD44" s="1" t="str">
        <f t="shared" si="11"/>
        <v xml:space="preserve"> </v>
      </c>
      <c r="AE44" s="1" t="str">
        <f t="shared" si="12"/>
        <v xml:space="preserve"> </v>
      </c>
      <c r="AF44" s="1" t="str">
        <f t="shared" si="13"/>
        <v xml:space="preserve"> </v>
      </c>
      <c r="AG44" s="38" t="str">
        <f t="shared" si="14"/>
        <v xml:space="preserve"> </v>
      </c>
      <c r="AH44" s="38" t="str">
        <f t="shared" si="15"/>
        <v xml:space="preserve"> </v>
      </c>
      <c r="AI44" s="1" t="str">
        <f t="shared" si="16"/>
        <v xml:space="preserve"> </v>
      </c>
      <c r="AJ44" s="1" t="str">
        <f t="shared" si="17"/>
        <v xml:space="preserve"> </v>
      </c>
      <c r="AK44" s="25" t="str">
        <f t="shared" si="18"/>
        <v xml:space="preserve"> </v>
      </c>
      <c r="AL44" s="25" t="str">
        <f t="shared" si="19"/>
        <v xml:space="preserve"> </v>
      </c>
      <c r="AM44" s="1" t="str">
        <f t="shared" si="20"/>
        <v xml:space="preserve"> </v>
      </c>
      <c r="AN44" s="1" t="str">
        <f t="shared" si="21"/>
        <v xml:space="preserve"> </v>
      </c>
      <c r="AO44" t="s">
        <v>87</v>
      </c>
      <c r="AP44" t="s">
        <v>1262</v>
      </c>
      <c r="AQ44" s="22" t="e">
        <v>#VALUE!</v>
      </c>
      <c r="AR44" s="21" t="e">
        <v>#VALUE!</v>
      </c>
      <c r="AS44" t="s">
        <v>137</v>
      </c>
      <c r="AT44" t="e">
        <v>#VALUE!</v>
      </c>
      <c r="AU44" t="e">
        <v>#VALUE!</v>
      </c>
      <c r="AV44" t="s">
        <v>1284</v>
      </c>
    </row>
    <row r="45" spans="1:48" x14ac:dyDescent="0.25">
      <c r="A45" s="14">
        <v>4.800000000000002E-10</v>
      </c>
      <c r="B45" t="s">
        <v>83</v>
      </c>
      <c r="C45" s="4">
        <v>0</v>
      </c>
      <c r="D45" s="4">
        <v>1</v>
      </c>
      <c r="E45" s="4">
        <v>2</v>
      </c>
      <c r="F45" s="4">
        <v>3</v>
      </c>
      <c r="G45" s="4">
        <v>9</v>
      </c>
      <c r="H45" s="4">
        <v>18.149999999999999</v>
      </c>
      <c r="I45" s="34">
        <v>989.11696967834416</v>
      </c>
      <c r="J45" s="35" t="s">
        <v>1238</v>
      </c>
      <c r="K45" s="35" t="s">
        <v>1238</v>
      </c>
      <c r="L45" s="35" t="s">
        <v>1238</v>
      </c>
      <c r="M45" s="35" t="s">
        <v>1238</v>
      </c>
      <c r="N45" s="4" t="s">
        <v>132</v>
      </c>
      <c r="O45" s="4" t="s">
        <v>132</v>
      </c>
      <c r="P45" s="35" t="s">
        <v>137</v>
      </c>
      <c r="Q45" s="36" t="str">
        <f t="shared" si="0"/>
        <v xml:space="preserve"> </v>
      </c>
      <c r="R45" s="36" t="str">
        <f t="shared" si="1"/>
        <v xml:space="preserve"> </v>
      </c>
      <c r="S45" s="37" t="str">
        <f t="shared" si="22"/>
        <v/>
      </c>
      <c r="T45" s="37">
        <f t="shared" si="23"/>
        <v>-0.50413223092495862</v>
      </c>
      <c r="U45" s="37" t="str">
        <f t="shared" si="2"/>
        <v xml:space="preserve"> </v>
      </c>
      <c r="V45" s="37" t="str">
        <f t="shared" si="3"/>
        <v xml:space="preserve"> </v>
      </c>
      <c r="W45" s="37" t="str">
        <f t="shared" si="4"/>
        <v xml:space="preserve"> </v>
      </c>
      <c r="X45" s="37" t="str">
        <f t="shared" si="5"/>
        <v xml:space="preserve"> </v>
      </c>
      <c r="Y45" s="1" t="str">
        <f t="shared" si="6"/>
        <v xml:space="preserve"> </v>
      </c>
      <c r="Z45" s="1" t="str">
        <f t="shared" si="7"/>
        <v xml:space="preserve"> </v>
      </c>
      <c r="AA45" s="1" t="str">
        <f t="shared" si="8"/>
        <v xml:space="preserve"> </v>
      </c>
      <c r="AB45" s="1" t="str">
        <f t="shared" si="9"/>
        <v xml:space="preserve"> </v>
      </c>
      <c r="AC45" s="1" t="str">
        <f t="shared" si="10"/>
        <v xml:space="preserve"> </v>
      </c>
      <c r="AD45" s="1">
        <f t="shared" si="11"/>
        <v>1</v>
      </c>
      <c r="AE45" s="1" t="str">
        <f t="shared" si="12"/>
        <v xml:space="preserve"> </v>
      </c>
      <c r="AF45" s="1" t="str">
        <f t="shared" si="13"/>
        <v xml:space="preserve"> </v>
      </c>
      <c r="AG45" s="38" t="str">
        <f t="shared" si="14"/>
        <v xml:space="preserve"> </v>
      </c>
      <c r="AH45" s="38" t="str">
        <f t="shared" si="15"/>
        <v xml:space="preserve"> </v>
      </c>
      <c r="AI45" s="1" t="str">
        <f t="shared" si="16"/>
        <v xml:space="preserve"> </v>
      </c>
      <c r="AJ45" s="1" t="str">
        <f t="shared" si="17"/>
        <v xml:space="preserve"> </v>
      </c>
      <c r="AK45" s="25" t="str">
        <f t="shared" si="18"/>
        <v xml:space="preserve"> </v>
      </c>
      <c r="AL45" s="25" t="str">
        <f t="shared" si="19"/>
        <v xml:space="preserve"> </v>
      </c>
      <c r="AM45" s="1" t="str">
        <f t="shared" si="20"/>
        <v xml:space="preserve"> </v>
      </c>
      <c r="AN45" s="1" t="str">
        <f t="shared" si="21"/>
        <v xml:space="preserve"> </v>
      </c>
      <c r="AO45" t="s">
        <v>83</v>
      </c>
      <c r="AP45" t="s">
        <v>1242</v>
      </c>
      <c r="AQ45" s="22" t="e">
        <v>#VALUE!</v>
      </c>
      <c r="AR45" s="21" t="e">
        <v>#VALUE!</v>
      </c>
      <c r="AS45">
        <v>-50.413223140495866</v>
      </c>
      <c r="AT45" t="e">
        <v>#VALUE!</v>
      </c>
      <c r="AU45" t="e">
        <v>#VALUE!</v>
      </c>
      <c r="AV45" t="s">
        <v>1285</v>
      </c>
    </row>
    <row r="46" spans="1:48" x14ac:dyDescent="0.25">
      <c r="A46" s="14">
        <v>4.9000000000000017E-10</v>
      </c>
      <c r="B46" t="s">
        <v>37</v>
      </c>
      <c r="C46" s="4">
        <v>3</v>
      </c>
      <c r="D46" s="4">
        <v>7</v>
      </c>
      <c r="E46" s="4">
        <v>14</v>
      </c>
      <c r="F46" s="4">
        <v>24</v>
      </c>
      <c r="G46" s="4">
        <v>7.8649997711181641</v>
      </c>
      <c r="H46" s="4">
        <v>6.6</v>
      </c>
      <c r="I46" s="34">
        <v>1346.103660422352</v>
      </c>
      <c r="J46" s="35" t="s">
        <v>1238</v>
      </c>
      <c r="K46" s="35">
        <v>2.2073578595317724</v>
      </c>
      <c r="L46" s="35" t="s">
        <v>1238</v>
      </c>
      <c r="M46" s="35" t="s">
        <v>1238</v>
      </c>
      <c r="N46" s="4">
        <v>2.99</v>
      </c>
      <c r="O46" s="4">
        <v>64.829106945975752</v>
      </c>
      <c r="P46" s="182"/>
      <c r="Q46" s="36" t="str">
        <f t="shared" si="0"/>
        <v xml:space="preserve"> </v>
      </c>
      <c r="R46" s="36" t="str">
        <f t="shared" si="1"/>
        <v xml:space="preserve"> </v>
      </c>
      <c r="S46" s="37">
        <f t="shared" si="22"/>
        <v>0.1916666324776006</v>
      </c>
      <c r="T46" s="37" t="str">
        <f t="shared" si="23"/>
        <v/>
      </c>
      <c r="U46" s="37" t="str">
        <f t="shared" si="2"/>
        <v xml:space="preserve"> </v>
      </c>
      <c r="V46" s="37" t="str">
        <f t="shared" si="3"/>
        <v xml:space="preserve"> </v>
      </c>
      <c r="W46" s="37" t="str">
        <f t="shared" si="4"/>
        <v xml:space="preserve"> </v>
      </c>
      <c r="X46" s="37" t="str">
        <f t="shared" si="5"/>
        <v xml:space="preserve"> </v>
      </c>
      <c r="Y46" s="1" t="str">
        <f t="shared" si="6"/>
        <v xml:space="preserve"> </v>
      </c>
      <c r="Z46" s="1" t="str">
        <f t="shared" si="7"/>
        <v xml:space="preserve"> </v>
      </c>
      <c r="AA46" s="1" t="str">
        <f t="shared" si="8"/>
        <v xml:space="preserve"> </v>
      </c>
      <c r="AB46" s="1" t="str">
        <f t="shared" si="9"/>
        <v xml:space="preserve"> </v>
      </c>
      <c r="AC46" s="1">
        <f t="shared" si="10"/>
        <v>36</v>
      </c>
      <c r="AD46" s="1" t="str">
        <f t="shared" si="11"/>
        <v xml:space="preserve"> </v>
      </c>
      <c r="AE46" s="1" t="str">
        <f t="shared" si="12"/>
        <v xml:space="preserve"> 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7"/>
        <v xml:space="preserve"> </v>
      </c>
      <c r="AK46" s="25">
        <f t="shared" si="18"/>
        <v>64.829106946465757</v>
      </c>
      <c r="AL46" s="25" t="str">
        <f t="shared" si="19"/>
        <v xml:space="preserve"> </v>
      </c>
      <c r="AM46" s="1">
        <f t="shared" si="20"/>
        <v>6</v>
      </c>
      <c r="AN46" s="1" t="str">
        <f t="shared" si="21"/>
        <v xml:space="preserve"> </v>
      </c>
      <c r="AO46" t="s">
        <v>37</v>
      </c>
      <c r="AP46" t="s">
        <v>1246</v>
      </c>
      <c r="AQ46" s="22" t="e">
        <v>#VALUE!</v>
      </c>
      <c r="AR46" s="21" t="e">
        <v>#VALUE!</v>
      </c>
      <c r="AS46">
        <v>19.166663198760059</v>
      </c>
      <c r="AT46" t="e">
        <v>#VALUE!</v>
      </c>
      <c r="AU46" t="e">
        <v>#VALUE!</v>
      </c>
      <c r="AV46" t="s">
        <v>1286</v>
      </c>
    </row>
    <row r="47" spans="1:48" x14ac:dyDescent="0.25">
      <c r="A47" s="14">
        <v>5.0000000000000013E-10</v>
      </c>
      <c r="B47" t="s">
        <v>893</v>
      </c>
      <c r="C47" s="4">
        <v>1</v>
      </c>
      <c r="D47" s="4">
        <v>0</v>
      </c>
      <c r="E47" s="4">
        <v>1</v>
      </c>
      <c r="F47" s="4">
        <v>2</v>
      </c>
      <c r="G47" s="4">
        <v>10.939999580383301</v>
      </c>
      <c r="H47" s="4">
        <v>10.55</v>
      </c>
      <c r="I47" s="34">
        <v>391.73657782513925</v>
      </c>
      <c r="J47" s="35">
        <v>14.452054794520549</v>
      </c>
      <c r="K47" s="35">
        <v>9.4196428571428577</v>
      </c>
      <c r="L47" s="35">
        <v>10.654234404536862</v>
      </c>
      <c r="M47" s="35">
        <v>7.5550804289544242</v>
      </c>
      <c r="N47" s="4">
        <v>1.1200000000000001</v>
      </c>
      <c r="O47" s="4">
        <v>75.000000000000014</v>
      </c>
      <c r="P47" s="35">
        <v>2.0853080568720377</v>
      </c>
      <c r="Q47" s="36" t="str">
        <f t="shared" si="0"/>
        <v xml:space="preserve"> </v>
      </c>
      <c r="R47" s="36" t="str">
        <f t="shared" si="1"/>
        <v xml:space="preserve"> </v>
      </c>
      <c r="S47" s="37" t="str">
        <f t="shared" si="22"/>
        <v/>
      </c>
      <c r="T47" s="37" t="str">
        <f t="shared" si="23"/>
        <v/>
      </c>
      <c r="U47" s="37" t="str">
        <f t="shared" si="2"/>
        <v/>
      </c>
      <c r="V47" s="37" t="str">
        <f t="shared" si="3"/>
        <v/>
      </c>
      <c r="W47" s="37" t="str">
        <f t="shared" si="4"/>
        <v/>
      </c>
      <c r="X47" s="37" t="str">
        <f t="shared" si="5"/>
        <v/>
      </c>
      <c r="Y47" s="1" t="str">
        <f t="shared" si="6"/>
        <v xml:space="preserve"> </v>
      </c>
      <c r="Z47" s="1" t="str">
        <f t="shared" si="7"/>
        <v xml:space="preserve"> </v>
      </c>
      <c r="AA47" s="1" t="str">
        <f t="shared" si="8"/>
        <v xml:space="preserve"> </v>
      </c>
      <c r="AB47" s="1" t="str">
        <f t="shared" si="9"/>
        <v xml:space="preserve"> </v>
      </c>
      <c r="AC47" s="1" t="str">
        <f t="shared" si="10"/>
        <v xml:space="preserve"> </v>
      </c>
      <c r="AD47" s="1" t="str">
        <f t="shared" si="11"/>
        <v xml:space="preserve"> </v>
      </c>
      <c r="AE47" s="1" t="str">
        <f t="shared" si="12"/>
        <v xml:space="preserve"> </v>
      </c>
      <c r="AF47" s="1" t="str">
        <f t="shared" si="13"/>
        <v xml:space="preserve"> </v>
      </c>
      <c r="AG47" s="38">
        <f t="shared" si="14"/>
        <v>2.0853080573720377</v>
      </c>
      <c r="AH47" s="38" t="str">
        <f t="shared" si="15"/>
        <v xml:space="preserve"> </v>
      </c>
      <c r="AI47" s="1">
        <f t="shared" si="16"/>
        <v>27</v>
      </c>
      <c r="AJ47" s="1" t="str">
        <f t="shared" si="17"/>
        <v xml:space="preserve"> </v>
      </c>
      <c r="AK47" s="25">
        <f t="shared" si="18"/>
        <v>75.000000000500009</v>
      </c>
      <c r="AL47" s="25" t="str">
        <f t="shared" si="19"/>
        <v xml:space="preserve"> </v>
      </c>
      <c r="AM47" s="1">
        <f t="shared" si="20"/>
        <v>4</v>
      </c>
      <c r="AN47" s="1" t="str">
        <f t="shared" si="21"/>
        <v xml:space="preserve"> </v>
      </c>
      <c r="AO47" t="s">
        <v>893</v>
      </c>
      <c r="AP47" t="s">
        <v>1242</v>
      </c>
      <c r="AQ47" s="22">
        <v>-132.70076468556135</v>
      </c>
      <c r="AR47" s="21">
        <v>-110.45769695959646</v>
      </c>
      <c r="AS47">
        <v>3.6966784870454905</v>
      </c>
      <c r="AT47">
        <v>132.70076468556135</v>
      </c>
      <c r="AU47">
        <v>110.45769695959646</v>
      </c>
      <c r="AV47" t="s">
        <v>1287</v>
      </c>
    </row>
    <row r="48" spans="1:48" x14ac:dyDescent="0.25">
      <c r="A48" s="14">
        <v>5.100000000000001E-10</v>
      </c>
      <c r="B48" t="s">
        <v>894</v>
      </c>
      <c r="C48" s="4">
        <v>0</v>
      </c>
      <c r="D48" s="4">
        <v>0</v>
      </c>
      <c r="E48" s="4">
        <v>0</v>
      </c>
      <c r="F48" s="4">
        <v>0</v>
      </c>
      <c r="G48" s="4" t="s">
        <v>132</v>
      </c>
      <c r="H48" s="4">
        <v>1.1499999999999999</v>
      </c>
      <c r="I48" s="34">
        <v>111.08210569885298</v>
      </c>
      <c r="J48" s="35" t="s">
        <v>1238</v>
      </c>
      <c r="K48" s="35" t="s">
        <v>1238</v>
      </c>
      <c r="L48" s="35" t="s">
        <v>1238</v>
      </c>
      <c r="M48" s="35" t="s">
        <v>1238</v>
      </c>
      <c r="N48" s="4" t="s">
        <v>132</v>
      </c>
      <c r="O48" s="4" t="s">
        <v>132</v>
      </c>
      <c r="P48" s="35" t="s">
        <v>137</v>
      </c>
      <c r="Q48" s="36" t="str">
        <f t="shared" si="0"/>
        <v xml:space="preserve"> </v>
      </c>
      <c r="R48" s="36" t="str">
        <f t="shared" si="1"/>
        <v xml:space="preserve"> </v>
      </c>
      <c r="S48" s="37" t="str">
        <f t="shared" si="22"/>
        <v xml:space="preserve"> </v>
      </c>
      <c r="T48" s="37" t="str">
        <f t="shared" si="23"/>
        <v xml:space="preserve"> </v>
      </c>
      <c r="U48" s="37" t="str">
        <f t="shared" si="2"/>
        <v xml:space="preserve"> </v>
      </c>
      <c r="V48" s="37" t="str">
        <f t="shared" si="3"/>
        <v xml:space="preserve"> </v>
      </c>
      <c r="W48" s="37" t="str">
        <f t="shared" si="4"/>
        <v xml:space="preserve"> </v>
      </c>
      <c r="X48" s="37" t="str">
        <f t="shared" si="5"/>
        <v xml:space="preserve"> </v>
      </c>
      <c r="Y48" s="1" t="str">
        <f t="shared" si="6"/>
        <v xml:space="preserve"> </v>
      </c>
      <c r="Z48" s="1" t="str">
        <f t="shared" si="7"/>
        <v xml:space="preserve"> </v>
      </c>
      <c r="AA48" s="1" t="str">
        <f t="shared" si="8"/>
        <v xml:space="preserve"> </v>
      </c>
      <c r="AB48" s="1" t="str">
        <f t="shared" si="9"/>
        <v xml:space="preserve"> </v>
      </c>
      <c r="AC48" s="1" t="str">
        <f t="shared" si="10"/>
        <v xml:space="preserve"> </v>
      </c>
      <c r="AD48" s="1" t="str">
        <f t="shared" si="11"/>
        <v xml:space="preserve"> </v>
      </c>
      <c r="AE48" s="1" t="str">
        <f t="shared" si="12"/>
        <v xml:space="preserve"> 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7"/>
        <v xml:space="preserve"> </v>
      </c>
      <c r="AK48" s="25" t="str">
        <f t="shared" si="18"/>
        <v xml:space="preserve"> </v>
      </c>
      <c r="AL48" s="25" t="str">
        <f t="shared" si="19"/>
        <v xml:space="preserve"> </v>
      </c>
      <c r="AM48" s="1" t="str">
        <f t="shared" si="20"/>
        <v xml:space="preserve"> </v>
      </c>
      <c r="AN48" s="1" t="str">
        <f t="shared" si="21"/>
        <v xml:space="preserve"> </v>
      </c>
      <c r="AO48" t="s">
        <v>894</v>
      </c>
      <c r="AP48" t="s">
        <v>1262</v>
      </c>
      <c r="AQ48" s="22" t="e">
        <v>#VALUE!</v>
      </c>
      <c r="AR48" s="21" t="e">
        <v>#VALUE!</v>
      </c>
      <c r="AS48" t="s">
        <v>137</v>
      </c>
      <c r="AT48" t="e">
        <v>#VALUE!</v>
      </c>
      <c r="AU48" t="e">
        <v>#VALUE!</v>
      </c>
      <c r="AV48" t="s">
        <v>1288</v>
      </c>
    </row>
    <row r="49" spans="1:48" x14ac:dyDescent="0.25">
      <c r="A49" s="14">
        <v>5.2000000000000007E-10</v>
      </c>
      <c r="B49" t="s">
        <v>91</v>
      </c>
      <c r="C49" s="4">
        <v>0</v>
      </c>
      <c r="D49" s="4">
        <v>0</v>
      </c>
      <c r="E49" s="4">
        <v>0</v>
      </c>
      <c r="F49" s="4">
        <v>0</v>
      </c>
      <c r="G49" s="4" t="s">
        <v>132</v>
      </c>
      <c r="H49" s="4">
        <v>4.82</v>
      </c>
      <c r="I49" s="34">
        <v>676.34774462821008</v>
      </c>
      <c r="J49" s="35" t="s">
        <v>1238</v>
      </c>
      <c r="K49" s="35" t="s">
        <v>1238</v>
      </c>
      <c r="L49" s="35" t="s">
        <v>1238</v>
      </c>
      <c r="M49" s="35" t="s">
        <v>1238</v>
      </c>
      <c r="N49" s="4" t="s">
        <v>132</v>
      </c>
      <c r="O49" s="4" t="s">
        <v>132</v>
      </c>
      <c r="P49" s="35" t="s">
        <v>137</v>
      </c>
      <c r="Q49" s="36" t="str">
        <f t="shared" si="0"/>
        <v xml:space="preserve"> </v>
      </c>
      <c r="R49" s="36" t="str">
        <f t="shared" si="1"/>
        <v xml:space="preserve"> </v>
      </c>
      <c r="S49" s="37" t="str">
        <f t="shared" si="22"/>
        <v xml:space="preserve"> </v>
      </c>
      <c r="T49" s="37" t="str">
        <f t="shared" si="23"/>
        <v xml:space="preserve"> </v>
      </c>
      <c r="U49" s="37" t="str">
        <f t="shared" si="2"/>
        <v xml:space="preserve"> </v>
      </c>
      <c r="V49" s="37" t="str">
        <f t="shared" si="3"/>
        <v xml:space="preserve"> </v>
      </c>
      <c r="W49" s="37" t="str">
        <f t="shared" si="4"/>
        <v xml:space="preserve"> </v>
      </c>
      <c r="X49" s="37" t="str">
        <f t="shared" si="5"/>
        <v xml:space="preserve"> </v>
      </c>
      <c r="Y49" s="1" t="str">
        <f t="shared" si="6"/>
        <v xml:space="preserve"> </v>
      </c>
      <c r="Z49" s="1" t="str">
        <f t="shared" si="7"/>
        <v xml:space="preserve"> </v>
      </c>
      <c r="AA49" s="1" t="str">
        <f t="shared" si="8"/>
        <v xml:space="preserve"> </v>
      </c>
      <c r="AB49" s="1" t="str">
        <f t="shared" si="9"/>
        <v xml:space="preserve"> </v>
      </c>
      <c r="AC49" s="1" t="str">
        <f t="shared" si="10"/>
        <v xml:space="preserve"> </v>
      </c>
      <c r="AD49" s="1" t="str">
        <f t="shared" si="11"/>
        <v xml:space="preserve"> </v>
      </c>
      <c r="AE49" s="1" t="str">
        <f t="shared" si="12"/>
        <v xml:space="preserve"> 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7"/>
        <v xml:space="preserve"> </v>
      </c>
      <c r="AK49" s="25" t="str">
        <f t="shared" si="18"/>
        <v xml:space="preserve"> </v>
      </c>
      <c r="AL49" s="25" t="str">
        <f t="shared" si="19"/>
        <v xml:space="preserve"> </v>
      </c>
      <c r="AM49" s="1" t="str">
        <f t="shared" si="20"/>
        <v xml:space="preserve"> </v>
      </c>
      <c r="AN49" s="1" t="str">
        <f t="shared" si="21"/>
        <v xml:space="preserve"> </v>
      </c>
      <c r="AO49" t="s">
        <v>91</v>
      </c>
      <c r="AP49" t="s">
        <v>1246</v>
      </c>
      <c r="AQ49" s="22" t="e">
        <v>#VALUE!</v>
      </c>
      <c r="AR49" s="21" t="e">
        <v>#VALUE!</v>
      </c>
      <c r="AS49" t="s">
        <v>137</v>
      </c>
      <c r="AT49" t="e">
        <v>#VALUE!</v>
      </c>
      <c r="AU49" t="e">
        <v>#VALUE!</v>
      </c>
      <c r="AV49" t="s">
        <v>1289</v>
      </c>
    </row>
    <row r="50" spans="1:48" x14ac:dyDescent="0.25">
      <c r="A50" s="14">
        <v>5.3000000000000003E-10</v>
      </c>
      <c r="B50" t="s">
        <v>895</v>
      </c>
      <c r="C50" s="4">
        <v>0</v>
      </c>
      <c r="D50" s="4">
        <v>0</v>
      </c>
      <c r="E50" s="4">
        <v>0</v>
      </c>
      <c r="F50" s="4">
        <v>0</v>
      </c>
      <c r="G50" s="4" t="s">
        <v>132</v>
      </c>
      <c r="H50" s="4">
        <v>0.65</v>
      </c>
      <c r="I50" s="34">
        <v>57.651943501554726</v>
      </c>
      <c r="J50" s="35" t="s">
        <v>1238</v>
      </c>
      <c r="K50" s="35" t="s">
        <v>1238</v>
      </c>
      <c r="L50" s="35" t="s">
        <v>1238</v>
      </c>
      <c r="M50" s="35" t="s">
        <v>1238</v>
      </c>
      <c r="N50" s="4" t="s">
        <v>132</v>
      </c>
      <c r="O50" s="4" t="s">
        <v>132</v>
      </c>
      <c r="P50" s="35" t="s">
        <v>137</v>
      </c>
      <c r="Q50" s="36" t="str">
        <f t="shared" si="0"/>
        <v xml:space="preserve"> </v>
      </c>
      <c r="R50" s="36" t="str">
        <f t="shared" si="1"/>
        <v xml:space="preserve"> </v>
      </c>
      <c r="S50" s="37" t="str">
        <f t="shared" si="22"/>
        <v xml:space="preserve"> </v>
      </c>
      <c r="T50" s="37" t="str">
        <f t="shared" si="23"/>
        <v xml:space="preserve"> </v>
      </c>
      <c r="U50" s="37" t="str">
        <f t="shared" si="2"/>
        <v xml:space="preserve"> </v>
      </c>
      <c r="V50" s="37" t="str">
        <f t="shared" si="3"/>
        <v xml:space="preserve"> </v>
      </c>
      <c r="W50" s="37" t="str">
        <f t="shared" si="4"/>
        <v xml:space="preserve"> </v>
      </c>
      <c r="X50" s="37" t="str">
        <f t="shared" si="5"/>
        <v xml:space="preserve"> </v>
      </c>
      <c r="Y50" s="1" t="str">
        <f t="shared" si="6"/>
        <v xml:space="preserve"> </v>
      </c>
      <c r="Z50" s="1" t="str">
        <f t="shared" si="7"/>
        <v xml:space="preserve"> </v>
      </c>
      <c r="AA50" s="1" t="str">
        <f t="shared" si="8"/>
        <v xml:space="preserve"> </v>
      </c>
      <c r="AB50" s="1" t="str">
        <f t="shared" si="9"/>
        <v xml:space="preserve"> </v>
      </c>
      <c r="AC50" s="1" t="str">
        <f t="shared" si="10"/>
        <v xml:space="preserve"> </v>
      </c>
      <c r="AD50" s="1" t="str">
        <f t="shared" si="11"/>
        <v xml:space="preserve"> </v>
      </c>
      <c r="AE50" s="1" t="str">
        <f t="shared" si="12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7"/>
        <v xml:space="preserve"> </v>
      </c>
      <c r="AK50" s="25" t="str">
        <f t="shared" si="18"/>
        <v xml:space="preserve"> </v>
      </c>
      <c r="AL50" s="25" t="str">
        <f t="shared" si="19"/>
        <v xml:space="preserve"> </v>
      </c>
      <c r="AM50" s="1" t="str">
        <f t="shared" si="20"/>
        <v xml:space="preserve"> </v>
      </c>
      <c r="AN50" s="1" t="str">
        <f t="shared" si="21"/>
        <v xml:space="preserve"> </v>
      </c>
      <c r="AO50" t="s">
        <v>895</v>
      </c>
      <c r="AP50" t="s">
        <v>1248</v>
      </c>
      <c r="AQ50" s="22" t="e">
        <v>#VALUE!</v>
      </c>
      <c r="AR50" s="21" t="e">
        <v>#VALUE!</v>
      </c>
      <c r="AS50" t="s">
        <v>137</v>
      </c>
      <c r="AT50" t="e">
        <v>#VALUE!</v>
      </c>
      <c r="AU50" t="e">
        <v>#VALUE!</v>
      </c>
      <c r="AV50" t="s">
        <v>1290</v>
      </c>
    </row>
    <row r="51" spans="1:48" x14ac:dyDescent="0.25">
      <c r="A51" s="14">
        <v>5.4E-10</v>
      </c>
      <c r="B51" t="s">
        <v>80</v>
      </c>
      <c r="C51" s="4">
        <v>0</v>
      </c>
      <c r="D51" s="4">
        <v>0</v>
      </c>
      <c r="E51" s="4">
        <v>0</v>
      </c>
      <c r="F51" s="4">
        <v>0</v>
      </c>
      <c r="G51" s="4" t="s">
        <v>132</v>
      </c>
      <c r="H51" s="4">
        <v>0.83</v>
      </c>
      <c r="I51" s="34">
        <v>107.040857764145</v>
      </c>
      <c r="J51" s="35" t="s">
        <v>1238</v>
      </c>
      <c r="K51" s="35" t="s">
        <v>1238</v>
      </c>
      <c r="L51" s="35" t="s">
        <v>1238</v>
      </c>
      <c r="M51" s="35" t="s">
        <v>1238</v>
      </c>
      <c r="N51" s="4" t="s">
        <v>132</v>
      </c>
      <c r="O51" s="4" t="s">
        <v>132</v>
      </c>
      <c r="P51" s="35" t="s">
        <v>137</v>
      </c>
      <c r="Q51" s="36" t="str">
        <f t="shared" si="0"/>
        <v xml:space="preserve"> </v>
      </c>
      <c r="R51" s="36" t="str">
        <f t="shared" si="1"/>
        <v xml:space="preserve"> </v>
      </c>
      <c r="S51" s="37" t="str">
        <f t="shared" si="22"/>
        <v xml:space="preserve"> </v>
      </c>
      <c r="T51" s="37" t="str">
        <f t="shared" si="23"/>
        <v xml:space="preserve"> </v>
      </c>
      <c r="U51" s="37" t="str">
        <f t="shared" si="2"/>
        <v xml:space="preserve"> </v>
      </c>
      <c r="V51" s="37" t="str">
        <f t="shared" si="3"/>
        <v xml:space="preserve"> </v>
      </c>
      <c r="W51" s="37" t="str">
        <f t="shared" si="4"/>
        <v xml:space="preserve"> </v>
      </c>
      <c r="X51" s="37" t="str">
        <f t="shared" si="5"/>
        <v xml:space="preserve"> </v>
      </c>
      <c r="Y51" s="1" t="str">
        <f t="shared" si="6"/>
        <v xml:space="preserve"> </v>
      </c>
      <c r="Z51" s="1" t="str">
        <f t="shared" si="7"/>
        <v xml:space="preserve"> </v>
      </c>
      <c r="AA51" s="1" t="str">
        <f t="shared" si="8"/>
        <v xml:space="preserve"> </v>
      </c>
      <c r="AB51" s="1" t="str">
        <f t="shared" si="9"/>
        <v xml:space="preserve"> </v>
      </c>
      <c r="AC51" s="1" t="str">
        <f t="shared" si="10"/>
        <v xml:space="preserve"> </v>
      </c>
      <c r="AD51" s="1" t="str">
        <f t="shared" si="11"/>
        <v xml:space="preserve"> </v>
      </c>
      <c r="AE51" s="1" t="str">
        <f t="shared" si="12"/>
        <v xml:space="preserve"> </v>
      </c>
      <c r="AF51" s="1" t="str">
        <f t="shared" si="13"/>
        <v xml:space="preserve"> </v>
      </c>
      <c r="AG51" s="38" t="str">
        <f t="shared" si="14"/>
        <v xml:space="preserve"> </v>
      </c>
      <c r="AH51" s="38" t="str">
        <f t="shared" si="15"/>
        <v xml:space="preserve"> </v>
      </c>
      <c r="AI51" s="1" t="str">
        <f t="shared" si="16"/>
        <v xml:space="preserve"> </v>
      </c>
      <c r="AJ51" s="1" t="str">
        <f t="shared" si="17"/>
        <v xml:space="preserve"> </v>
      </c>
      <c r="AK51" s="25" t="str">
        <f t="shared" si="18"/>
        <v xml:space="preserve"> </v>
      </c>
      <c r="AL51" s="25" t="str">
        <f t="shared" si="19"/>
        <v xml:space="preserve"> </v>
      </c>
      <c r="AM51" s="1" t="str">
        <f t="shared" si="20"/>
        <v xml:space="preserve"> </v>
      </c>
      <c r="AN51" s="1" t="str">
        <f t="shared" si="21"/>
        <v xml:space="preserve"> </v>
      </c>
      <c r="AO51" t="s">
        <v>80</v>
      </c>
      <c r="AP51" t="s">
        <v>1244</v>
      </c>
      <c r="AQ51" s="22" t="e">
        <v>#VALUE!</v>
      </c>
      <c r="AR51" s="21" t="e">
        <v>#VALUE!</v>
      </c>
      <c r="AS51" t="s">
        <v>137</v>
      </c>
      <c r="AT51" t="e">
        <v>#VALUE!</v>
      </c>
      <c r="AU51" t="e">
        <v>#VALUE!</v>
      </c>
      <c r="AV51" t="s">
        <v>1291</v>
      </c>
    </row>
    <row r="52" spans="1:48" x14ac:dyDescent="0.25">
      <c r="A52" s="14">
        <v>5.4999999999999996E-10</v>
      </c>
      <c r="B52" t="s">
        <v>896</v>
      </c>
      <c r="C52" s="4">
        <v>0</v>
      </c>
      <c r="D52" s="4">
        <v>0</v>
      </c>
      <c r="E52" s="4">
        <v>0</v>
      </c>
      <c r="F52" s="4">
        <v>0</v>
      </c>
      <c r="G52" s="4" t="s">
        <v>132</v>
      </c>
      <c r="H52" s="4">
        <v>1.24</v>
      </c>
      <c r="I52" s="34">
        <v>134.65412989220684</v>
      </c>
      <c r="J52" s="35" t="s">
        <v>1238</v>
      </c>
      <c r="K52" s="35" t="s">
        <v>1238</v>
      </c>
      <c r="L52" s="35" t="s">
        <v>1238</v>
      </c>
      <c r="M52" s="35" t="s">
        <v>1238</v>
      </c>
      <c r="N52" s="4" t="s">
        <v>132</v>
      </c>
      <c r="O52" s="4" t="s">
        <v>132</v>
      </c>
      <c r="P52" s="35" t="s">
        <v>137</v>
      </c>
      <c r="Q52" s="36" t="str">
        <f t="shared" si="0"/>
        <v xml:space="preserve"> </v>
      </c>
      <c r="R52" s="36" t="str">
        <f t="shared" si="1"/>
        <v xml:space="preserve"> </v>
      </c>
      <c r="S52" s="37" t="str">
        <f t="shared" si="22"/>
        <v xml:space="preserve"> </v>
      </c>
      <c r="T52" s="37" t="str">
        <f t="shared" si="23"/>
        <v xml:space="preserve"> </v>
      </c>
      <c r="U52" s="37" t="str">
        <f t="shared" si="2"/>
        <v xml:space="preserve"> </v>
      </c>
      <c r="V52" s="37" t="str">
        <f t="shared" si="3"/>
        <v xml:space="preserve"> </v>
      </c>
      <c r="W52" s="37" t="str">
        <f t="shared" si="4"/>
        <v xml:space="preserve"> </v>
      </c>
      <c r="X52" s="37" t="str">
        <f t="shared" si="5"/>
        <v xml:space="preserve"> </v>
      </c>
      <c r="Y52" s="1" t="str">
        <f t="shared" si="6"/>
        <v xml:space="preserve"> </v>
      </c>
      <c r="Z52" s="1" t="str">
        <f t="shared" si="7"/>
        <v xml:space="preserve"> </v>
      </c>
      <c r="AA52" s="1" t="str">
        <f t="shared" si="8"/>
        <v xml:space="preserve"> </v>
      </c>
      <c r="AB52" s="1" t="str">
        <f t="shared" si="9"/>
        <v xml:space="preserve"> </v>
      </c>
      <c r="AC52" s="1" t="str">
        <f t="shared" si="10"/>
        <v xml:space="preserve"> </v>
      </c>
      <c r="AD52" s="1" t="str">
        <f t="shared" si="11"/>
        <v xml:space="preserve"> </v>
      </c>
      <c r="AE52" s="1" t="str">
        <f t="shared" si="12"/>
        <v xml:space="preserve"> </v>
      </c>
      <c r="AF52" s="1" t="str">
        <f t="shared" si="13"/>
        <v xml:space="preserve"> </v>
      </c>
      <c r="AG52" s="38" t="str">
        <f t="shared" si="14"/>
        <v xml:space="preserve"> </v>
      </c>
      <c r="AH52" s="38" t="str">
        <f t="shared" si="15"/>
        <v xml:space="preserve"> </v>
      </c>
      <c r="AI52" s="1" t="str">
        <f t="shared" si="16"/>
        <v xml:space="preserve"> </v>
      </c>
      <c r="AJ52" s="1" t="str">
        <f t="shared" si="17"/>
        <v xml:space="preserve"> </v>
      </c>
      <c r="AK52" s="25" t="str">
        <f t="shared" si="18"/>
        <v xml:space="preserve"> </v>
      </c>
      <c r="AL52" s="25" t="str">
        <f t="shared" si="19"/>
        <v xml:space="preserve"> </v>
      </c>
      <c r="AM52" s="1" t="str">
        <f t="shared" si="20"/>
        <v xml:space="preserve"> </v>
      </c>
      <c r="AN52" s="1" t="str">
        <f t="shared" si="21"/>
        <v xml:space="preserve"> </v>
      </c>
      <c r="AO52" t="s">
        <v>896</v>
      </c>
      <c r="AP52" t="s">
        <v>1248</v>
      </c>
      <c r="AQ52" s="22" t="e">
        <v>#VALUE!</v>
      </c>
      <c r="AR52" s="21" t="e">
        <v>#VALUE!</v>
      </c>
      <c r="AS52" t="s">
        <v>137</v>
      </c>
      <c r="AT52" t="e">
        <v>#VALUE!</v>
      </c>
      <c r="AU52" t="e">
        <v>#VALUE!</v>
      </c>
      <c r="AV52" t="s">
        <v>1292</v>
      </c>
    </row>
    <row r="53" spans="1:48" x14ac:dyDescent="0.25">
      <c r="A53" s="14">
        <v>5.5999999999999993E-10</v>
      </c>
      <c r="B53" t="s">
        <v>1200</v>
      </c>
      <c r="C53" s="4">
        <v>3</v>
      </c>
      <c r="D53" s="4">
        <v>0</v>
      </c>
      <c r="E53" s="4">
        <v>2</v>
      </c>
      <c r="F53" s="4">
        <v>5</v>
      </c>
      <c r="G53" s="4">
        <v>11.399999618530273</v>
      </c>
      <c r="H53" s="4">
        <v>11.64</v>
      </c>
      <c r="I53" s="34">
        <v>106.35687394057042</v>
      </c>
      <c r="J53" s="35">
        <v>7.7600000000000007</v>
      </c>
      <c r="K53" s="35">
        <v>6.2412868632707781</v>
      </c>
      <c r="L53" s="35">
        <v>6.4032550043516103</v>
      </c>
      <c r="M53" s="35">
        <v>5.6551421983089938</v>
      </c>
      <c r="N53" s="4">
        <v>1.5</v>
      </c>
      <c r="O53" s="4">
        <v>-30.939226519337019</v>
      </c>
      <c r="P53" s="35">
        <v>6.3144329896907214</v>
      </c>
      <c r="Q53" s="36" t="str">
        <f t="shared" si="0"/>
        <v xml:space="preserve"> </v>
      </c>
      <c r="R53" s="36" t="str">
        <f t="shared" si="1"/>
        <v xml:space="preserve"> </v>
      </c>
      <c r="S53" s="37" t="str">
        <f t="shared" si="22"/>
        <v/>
      </c>
      <c r="T53" s="37" t="str">
        <f t="shared" si="23"/>
        <v/>
      </c>
      <c r="U53" s="37" t="str">
        <f t="shared" si="2"/>
        <v/>
      </c>
      <c r="V53" s="37" t="str">
        <f t="shared" si="3"/>
        <v/>
      </c>
      <c r="W53" s="37" t="str">
        <f t="shared" si="4"/>
        <v/>
      </c>
      <c r="X53" s="37" t="str">
        <f t="shared" si="5"/>
        <v/>
      </c>
      <c r="Y53" s="1" t="str">
        <f t="shared" si="6"/>
        <v xml:space="preserve"> </v>
      </c>
      <c r="Z53" s="1" t="str">
        <f t="shared" si="7"/>
        <v xml:space="preserve"> </v>
      </c>
      <c r="AA53" s="1" t="str">
        <f t="shared" si="8"/>
        <v xml:space="preserve"> </v>
      </c>
      <c r="AB53" s="1" t="str">
        <f t="shared" si="9"/>
        <v xml:space="preserve"> </v>
      </c>
      <c r="AC53" s="1" t="str">
        <f t="shared" si="10"/>
        <v xml:space="preserve"> </v>
      </c>
      <c r="AD53" s="1" t="str">
        <f t="shared" si="11"/>
        <v xml:space="preserve"> </v>
      </c>
      <c r="AE53" s="1" t="str">
        <f t="shared" si="12"/>
        <v xml:space="preserve"> </v>
      </c>
      <c r="AF53" s="1" t="str">
        <f t="shared" si="13"/>
        <v xml:space="preserve"> </v>
      </c>
      <c r="AG53" s="38">
        <f t="shared" si="14"/>
        <v>6.3144329902507215</v>
      </c>
      <c r="AH53" s="38" t="str">
        <f t="shared" si="15"/>
        <v xml:space="preserve"> </v>
      </c>
      <c r="AI53" s="1">
        <f t="shared" si="16"/>
        <v>11</v>
      </c>
      <c r="AJ53" s="1" t="str">
        <f t="shared" si="17"/>
        <v xml:space="preserve"> </v>
      </c>
      <c r="AK53" s="25" t="str">
        <f t="shared" si="18"/>
        <v xml:space="preserve"> </v>
      </c>
      <c r="AL53" s="25" t="str">
        <f t="shared" si="19"/>
        <v xml:space="preserve"> </v>
      </c>
      <c r="AM53" s="1" t="str">
        <f t="shared" si="20"/>
        <v xml:space="preserve"> </v>
      </c>
      <c r="AN53" s="1" t="str">
        <f t="shared" si="21"/>
        <v xml:space="preserve"> </v>
      </c>
      <c r="AO53" t="s">
        <v>1200</v>
      </c>
      <c r="AP53" t="s">
        <v>1293</v>
      </c>
      <c r="AQ53" s="22">
        <v>-24.948179316660468</v>
      </c>
      <c r="AR53" s="21">
        <v>-26.486263591779057</v>
      </c>
      <c r="AS53">
        <v>-2.0618589473344273</v>
      </c>
      <c r="AT53">
        <v>24.948179316660468</v>
      </c>
      <c r="AU53">
        <v>26.486263591779057</v>
      </c>
      <c r="AV53" t="s">
        <v>1294</v>
      </c>
    </row>
    <row r="54" spans="1:48" x14ac:dyDescent="0.25">
      <c r="A54" s="14">
        <v>5.6999999999999989E-10</v>
      </c>
      <c r="B54" t="s">
        <v>69</v>
      </c>
      <c r="C54" s="4">
        <v>0</v>
      </c>
      <c r="D54" s="4">
        <v>1</v>
      </c>
      <c r="E54" s="4">
        <v>0</v>
      </c>
      <c r="F54" s="4">
        <v>1</v>
      </c>
      <c r="G54" s="4">
        <v>7.7100000381469727</v>
      </c>
      <c r="H54" s="4">
        <v>10.4</v>
      </c>
      <c r="I54" s="34">
        <v>440.83179021870581</v>
      </c>
      <c r="J54" s="35">
        <v>16.50793650793651</v>
      </c>
      <c r="K54" s="35">
        <v>15.072463768115941</v>
      </c>
      <c r="L54" s="35">
        <v>1.5258087671232878</v>
      </c>
      <c r="M54" s="35">
        <v>1.300000466853408</v>
      </c>
      <c r="N54" s="4">
        <v>0.63</v>
      </c>
      <c r="O54" s="4">
        <v>-31.297709923664126</v>
      </c>
      <c r="P54" s="35" t="s">
        <v>137</v>
      </c>
      <c r="Q54" s="36" t="str">
        <f t="shared" si="0"/>
        <v/>
      </c>
      <c r="R54" s="36">
        <f t="shared" si="1"/>
        <v>100.00000000057</v>
      </c>
      <c r="S54" s="37" t="str">
        <f t="shared" si="22"/>
        <v/>
      </c>
      <c r="T54" s="37">
        <f t="shared" si="23"/>
        <v>-0.2586538419158681</v>
      </c>
      <c r="U54" s="37" t="str">
        <f t="shared" si="2"/>
        <v/>
      </c>
      <c r="V54" s="37" t="str">
        <f t="shared" si="3"/>
        <v/>
      </c>
      <c r="W54" s="37" t="str">
        <f t="shared" si="4"/>
        <v/>
      </c>
      <c r="X54" s="37">
        <f t="shared" si="5"/>
        <v>-0.69860039967509291</v>
      </c>
      <c r="Y54" s="1" t="str">
        <f t="shared" si="6"/>
        <v xml:space="preserve"> </v>
      </c>
      <c r="Z54" s="1" t="str">
        <f t="shared" si="7"/>
        <v xml:space="preserve"> </v>
      </c>
      <c r="AA54" s="1" t="str">
        <f t="shared" si="8"/>
        <v xml:space="preserve"> </v>
      </c>
      <c r="AB54" s="1">
        <f t="shared" si="9"/>
        <v>2</v>
      </c>
      <c r="AC54" s="1" t="str">
        <f t="shared" si="10"/>
        <v xml:space="preserve"> </v>
      </c>
      <c r="AD54" s="1">
        <f t="shared" si="11"/>
        <v>2</v>
      </c>
      <c r="AE54" s="1" t="str">
        <f t="shared" si="12"/>
        <v xml:space="preserve"> </v>
      </c>
      <c r="AF54" s="1">
        <f t="shared" si="13"/>
        <v>1</v>
      </c>
      <c r="AG54" s="38" t="str">
        <f t="shared" si="14"/>
        <v xml:space="preserve"> </v>
      </c>
      <c r="AH54" s="38" t="str">
        <f t="shared" si="15"/>
        <v xml:space="preserve"> </v>
      </c>
      <c r="AI54" s="1" t="str">
        <f t="shared" si="16"/>
        <v xml:space="preserve"> </v>
      </c>
      <c r="AJ54" s="1" t="str">
        <f t="shared" si="17"/>
        <v xml:space="preserve"> </v>
      </c>
      <c r="AK54" s="25" t="str">
        <f t="shared" si="18"/>
        <v xml:space="preserve"> </v>
      </c>
      <c r="AL54" s="25" t="str">
        <f t="shared" si="19"/>
        <v xml:space="preserve"> </v>
      </c>
      <c r="AM54" s="1" t="str">
        <f t="shared" si="20"/>
        <v xml:space="preserve"> </v>
      </c>
      <c r="AN54" s="1" t="str">
        <f t="shared" si="21"/>
        <v xml:space="preserve"> </v>
      </c>
      <c r="AO54" t="s">
        <v>69</v>
      </c>
      <c r="AP54" t="s">
        <v>1295</v>
      </c>
      <c r="AQ54" s="22">
        <v>-165.80368697702275</v>
      </c>
      <c r="AR54" s="21">
        <v>69.860039967509294</v>
      </c>
      <c r="AS54">
        <v>-25.86538424858681</v>
      </c>
      <c r="AT54">
        <v>165.80368697702275</v>
      </c>
      <c r="AU54">
        <v>-69.860039967509294</v>
      </c>
      <c r="AV54" t="s">
        <v>1296</v>
      </c>
    </row>
    <row r="55" spans="1:48" x14ac:dyDescent="0.25">
      <c r="A55" s="14">
        <v>5.7999999999999986E-10</v>
      </c>
      <c r="B55" t="s">
        <v>34</v>
      </c>
      <c r="C55" s="4">
        <v>10</v>
      </c>
      <c r="D55" s="4">
        <v>1</v>
      </c>
      <c r="E55" s="4">
        <v>14</v>
      </c>
      <c r="F55" s="4">
        <v>25</v>
      </c>
      <c r="G55" s="4">
        <v>8.1000003814697266</v>
      </c>
      <c r="H55" s="4">
        <v>6.29</v>
      </c>
      <c r="I55" s="34">
        <v>4909.8784061037559</v>
      </c>
      <c r="J55" s="35">
        <v>4.6352247605011057</v>
      </c>
      <c r="K55" s="35">
        <v>3.4944444444444445</v>
      </c>
      <c r="L55" s="35" t="s">
        <v>1238</v>
      </c>
      <c r="M55" s="35" t="s">
        <v>1238</v>
      </c>
      <c r="N55" s="4">
        <v>1.8</v>
      </c>
      <c r="O55" s="4">
        <v>34.730538922155688</v>
      </c>
      <c r="P55" s="182"/>
      <c r="Q55" s="36" t="str">
        <f t="shared" si="0"/>
        <v xml:space="preserve"> </v>
      </c>
      <c r="R55" s="36" t="str">
        <f t="shared" si="1"/>
        <v xml:space="preserve"> </v>
      </c>
      <c r="S55" s="37">
        <f t="shared" si="22"/>
        <v>0.28775840780889123</v>
      </c>
      <c r="T55" s="37" t="str">
        <f t="shared" si="23"/>
        <v/>
      </c>
      <c r="U55" s="37" t="str">
        <f t="shared" si="2"/>
        <v/>
      </c>
      <c r="V55" s="37" t="str">
        <f t="shared" si="3"/>
        <v/>
      </c>
      <c r="W55" s="37" t="str">
        <f t="shared" si="4"/>
        <v xml:space="preserve"> </v>
      </c>
      <c r="X55" s="37" t="str">
        <f t="shared" si="5"/>
        <v xml:space="preserve"> </v>
      </c>
      <c r="Y55" s="1" t="str">
        <f t="shared" si="6"/>
        <v xml:space="preserve"> </v>
      </c>
      <c r="Z55" s="1" t="str">
        <f t="shared" si="7"/>
        <v xml:space="preserve"> </v>
      </c>
      <c r="AA55" s="1" t="str">
        <f t="shared" si="8"/>
        <v xml:space="preserve"> </v>
      </c>
      <c r="AB55" s="1" t="str">
        <f t="shared" si="9"/>
        <v xml:space="preserve"> </v>
      </c>
      <c r="AC55" s="1">
        <f t="shared" si="10"/>
        <v>14</v>
      </c>
      <c r="AD55" s="1" t="str">
        <f t="shared" si="11"/>
        <v xml:space="preserve"> </v>
      </c>
      <c r="AE55" s="1" t="str">
        <f t="shared" si="12"/>
        <v xml:space="preserve"> </v>
      </c>
      <c r="AF55" s="1" t="str">
        <f t="shared" si="13"/>
        <v xml:space="preserve"> </v>
      </c>
      <c r="AG55" s="38" t="str">
        <f t="shared" si="14"/>
        <v xml:space="preserve"> </v>
      </c>
      <c r="AH55" s="38" t="str">
        <f t="shared" si="15"/>
        <v xml:space="preserve"> </v>
      </c>
      <c r="AI55" s="1" t="str">
        <f t="shared" si="16"/>
        <v xml:space="preserve"> </v>
      </c>
      <c r="AJ55" s="1" t="str">
        <f t="shared" si="17"/>
        <v xml:space="preserve"> </v>
      </c>
      <c r="AK55" s="25" t="str">
        <f t="shared" si="18"/>
        <v xml:space="preserve"> </v>
      </c>
      <c r="AL55" s="25" t="str">
        <f t="shared" si="19"/>
        <v xml:space="preserve"> </v>
      </c>
      <c r="AM55" s="1" t="str">
        <f t="shared" si="20"/>
        <v xml:space="preserve"> </v>
      </c>
      <c r="AN55" s="1" t="str">
        <f t="shared" si="21"/>
        <v xml:space="preserve"> </v>
      </c>
      <c r="AO55" t="s">
        <v>34</v>
      </c>
      <c r="AP55" t="s">
        <v>1246</v>
      </c>
      <c r="AQ55" s="22">
        <v>25.365606372665383</v>
      </c>
      <c r="AR55" s="21" t="e">
        <v>#VALUE!</v>
      </c>
      <c r="AS55">
        <v>28.775840722889122</v>
      </c>
      <c r="AT55">
        <v>-25.365606372665383</v>
      </c>
      <c r="AU55" t="e">
        <v>#VALUE!</v>
      </c>
      <c r="AV55" t="s">
        <v>1297</v>
      </c>
    </row>
    <row r="56" spans="1:48" x14ac:dyDescent="0.25">
      <c r="A56" s="14">
        <v>5.8999999999999982E-10</v>
      </c>
      <c r="B56" t="s">
        <v>897</v>
      </c>
      <c r="C56" s="4">
        <v>1</v>
      </c>
      <c r="D56" s="4">
        <v>0</v>
      </c>
      <c r="E56" s="4">
        <v>1</v>
      </c>
      <c r="F56" s="4">
        <v>2</v>
      </c>
      <c r="G56" s="4">
        <v>7.875</v>
      </c>
      <c r="H56" s="4">
        <v>7.23</v>
      </c>
      <c r="I56" s="34">
        <v>3421.0612664333885</v>
      </c>
      <c r="J56" s="35">
        <v>8.0333333333333332</v>
      </c>
      <c r="K56" s="35">
        <v>7.23</v>
      </c>
      <c r="L56" s="35">
        <v>6.3915292463442075</v>
      </c>
      <c r="M56" s="35">
        <v>5.4360865821573787</v>
      </c>
      <c r="N56" s="4">
        <v>1</v>
      </c>
      <c r="O56" s="4">
        <v>35.135135135135137</v>
      </c>
      <c r="P56" s="35">
        <v>11.065006915629322</v>
      </c>
      <c r="Q56" s="36" t="str">
        <f t="shared" si="0"/>
        <v xml:space="preserve"> </v>
      </c>
      <c r="R56" s="36" t="str">
        <f t="shared" si="1"/>
        <v xml:space="preserve"> </v>
      </c>
      <c r="S56" s="37" t="str">
        <f t="shared" si="22"/>
        <v/>
      </c>
      <c r="T56" s="37" t="str">
        <f t="shared" si="23"/>
        <v/>
      </c>
      <c r="U56" s="37" t="str">
        <f t="shared" si="2"/>
        <v/>
      </c>
      <c r="V56" s="37" t="str">
        <f t="shared" si="3"/>
        <v/>
      </c>
      <c r="W56" s="37" t="str">
        <f t="shared" si="4"/>
        <v/>
      </c>
      <c r="X56" s="37" t="str">
        <f t="shared" si="5"/>
        <v/>
      </c>
      <c r="Y56" s="1" t="str">
        <f t="shared" si="6"/>
        <v xml:space="preserve"> </v>
      </c>
      <c r="Z56" s="1" t="str">
        <f t="shared" si="7"/>
        <v xml:space="preserve"> </v>
      </c>
      <c r="AA56" s="1" t="str">
        <f t="shared" si="8"/>
        <v xml:space="preserve"> </v>
      </c>
      <c r="AB56" s="1" t="str">
        <f t="shared" si="9"/>
        <v xml:space="preserve"> </v>
      </c>
      <c r="AC56" s="1" t="str">
        <f t="shared" si="10"/>
        <v xml:space="preserve"> </v>
      </c>
      <c r="AD56" s="1" t="str">
        <f t="shared" si="11"/>
        <v xml:space="preserve"> </v>
      </c>
      <c r="AE56" s="1" t="str">
        <f t="shared" si="12"/>
        <v xml:space="preserve"> </v>
      </c>
      <c r="AF56" s="1" t="str">
        <f t="shared" si="13"/>
        <v xml:space="preserve"> </v>
      </c>
      <c r="AG56" s="38">
        <f t="shared" si="14"/>
        <v>11.065006916219321</v>
      </c>
      <c r="AH56" s="38" t="str">
        <f t="shared" si="15"/>
        <v xml:space="preserve"> </v>
      </c>
      <c r="AI56" s="1">
        <f t="shared" si="16"/>
        <v>3</v>
      </c>
      <c r="AJ56" s="1" t="str">
        <f t="shared" si="17"/>
        <v xml:space="preserve"> </v>
      </c>
      <c r="AK56" s="25" t="str">
        <f t="shared" si="18"/>
        <v xml:space="preserve"> </v>
      </c>
      <c r="AL56" s="25" t="str">
        <f t="shared" si="19"/>
        <v xml:space="preserve"> </v>
      </c>
      <c r="AM56" s="1" t="str">
        <f t="shared" si="20"/>
        <v xml:space="preserve"> </v>
      </c>
      <c r="AN56" s="1" t="str">
        <f t="shared" si="21"/>
        <v xml:space="preserve"> </v>
      </c>
      <c r="AO56" t="s">
        <v>897</v>
      </c>
      <c r="AP56" t="s">
        <v>1242</v>
      </c>
      <c r="AQ56" s="22">
        <v>-29.34927497987616</v>
      </c>
      <c r="AR56" s="21">
        <v>-26.254639625978871</v>
      </c>
      <c r="AS56">
        <v>8.9211618257261307</v>
      </c>
      <c r="AT56">
        <v>29.34927497987616</v>
      </c>
      <c r="AU56">
        <v>26.254639625978871</v>
      </c>
      <c r="AV56" t="s">
        <v>1298</v>
      </c>
    </row>
    <row r="57" spans="1:48" x14ac:dyDescent="0.25">
      <c r="A57" s="14">
        <v>5.9999999999999979E-10</v>
      </c>
      <c r="B57" t="s">
        <v>898</v>
      </c>
      <c r="C57" s="4">
        <v>0</v>
      </c>
      <c r="D57" s="4">
        <v>0</v>
      </c>
      <c r="E57" s="4">
        <v>0</v>
      </c>
      <c r="F57" s="4">
        <v>0</v>
      </c>
      <c r="G57" s="4" t="s">
        <v>132</v>
      </c>
      <c r="H57" s="4">
        <v>3.58</v>
      </c>
      <c r="I57" s="34">
        <v>406.14533081434161</v>
      </c>
      <c r="J57" s="35" t="s">
        <v>1238</v>
      </c>
      <c r="K57" s="35" t="s">
        <v>1238</v>
      </c>
      <c r="L57" s="35" t="s">
        <v>1238</v>
      </c>
      <c r="M57" s="35" t="s">
        <v>1238</v>
      </c>
      <c r="N57" s="4" t="s">
        <v>132</v>
      </c>
      <c r="O57" s="4" t="s">
        <v>132</v>
      </c>
      <c r="P57" s="35" t="s">
        <v>137</v>
      </c>
      <c r="Q57" s="36" t="str">
        <f t="shared" si="0"/>
        <v xml:space="preserve"> </v>
      </c>
      <c r="R57" s="36" t="str">
        <f t="shared" si="1"/>
        <v xml:space="preserve"> </v>
      </c>
      <c r="S57" s="37" t="str">
        <f t="shared" si="22"/>
        <v xml:space="preserve"> </v>
      </c>
      <c r="T57" s="37" t="str">
        <f t="shared" si="23"/>
        <v xml:space="preserve"> </v>
      </c>
      <c r="U57" s="37" t="str">
        <f t="shared" si="2"/>
        <v xml:space="preserve"> </v>
      </c>
      <c r="V57" s="37" t="str">
        <f t="shared" si="3"/>
        <v xml:space="preserve"> </v>
      </c>
      <c r="W57" s="37" t="str">
        <f t="shared" si="4"/>
        <v xml:space="preserve"> </v>
      </c>
      <c r="X57" s="37" t="str">
        <f t="shared" si="5"/>
        <v xml:space="preserve"> </v>
      </c>
      <c r="Y57" s="1" t="str">
        <f t="shared" si="6"/>
        <v xml:space="preserve"> </v>
      </c>
      <c r="Z57" s="1" t="str">
        <f t="shared" si="7"/>
        <v xml:space="preserve"> </v>
      </c>
      <c r="AA57" s="1" t="str">
        <f t="shared" si="8"/>
        <v xml:space="preserve"> </v>
      </c>
      <c r="AB57" s="1" t="str">
        <f t="shared" si="9"/>
        <v xml:space="preserve"> </v>
      </c>
      <c r="AC57" s="1" t="str">
        <f t="shared" si="10"/>
        <v xml:space="preserve"> </v>
      </c>
      <c r="AD57" s="1" t="str">
        <f t="shared" si="11"/>
        <v xml:space="preserve"> </v>
      </c>
      <c r="AE57" s="1" t="str">
        <f t="shared" si="12"/>
        <v xml:space="preserve"> </v>
      </c>
      <c r="AF57" s="1" t="str">
        <f t="shared" si="13"/>
        <v xml:space="preserve"> </v>
      </c>
      <c r="AG57" s="38" t="str">
        <f t="shared" si="14"/>
        <v xml:space="preserve"> </v>
      </c>
      <c r="AH57" s="38" t="str">
        <f t="shared" si="15"/>
        <v xml:space="preserve"> </v>
      </c>
      <c r="AI57" s="1" t="str">
        <f t="shared" si="16"/>
        <v xml:space="preserve"> </v>
      </c>
      <c r="AJ57" s="1" t="str">
        <f t="shared" si="17"/>
        <v xml:space="preserve"> </v>
      </c>
      <c r="AK57" s="25" t="str">
        <f t="shared" si="18"/>
        <v xml:space="preserve"> </v>
      </c>
      <c r="AL57" s="25" t="str">
        <f t="shared" si="19"/>
        <v xml:space="preserve"> </v>
      </c>
      <c r="AM57" s="1" t="str">
        <f t="shared" si="20"/>
        <v xml:space="preserve"> </v>
      </c>
      <c r="AN57" s="1" t="str">
        <f t="shared" si="21"/>
        <v xml:space="preserve"> </v>
      </c>
      <c r="AO57" t="s">
        <v>898</v>
      </c>
      <c r="AP57" t="s">
        <v>1246</v>
      </c>
      <c r="AQ57" s="22" t="e">
        <v>#VALUE!</v>
      </c>
      <c r="AR57" s="21" t="e">
        <v>#VALUE!</v>
      </c>
      <c r="AS57" t="s">
        <v>137</v>
      </c>
      <c r="AT57" t="e">
        <v>#VALUE!</v>
      </c>
      <c r="AU57" t="e">
        <v>#VALUE!</v>
      </c>
      <c r="AV57" t="s">
        <v>1299</v>
      </c>
    </row>
    <row r="58" spans="1:48" x14ac:dyDescent="0.25">
      <c r="A58" s="14">
        <v>6.0999999999999975E-10</v>
      </c>
      <c r="B58" t="s">
        <v>70</v>
      </c>
      <c r="C58" s="4">
        <v>1</v>
      </c>
      <c r="D58" s="4">
        <v>0</v>
      </c>
      <c r="E58" s="4">
        <v>2</v>
      </c>
      <c r="F58" s="4">
        <v>3</v>
      </c>
      <c r="G58" s="4">
        <v>1.5750000476837158</v>
      </c>
      <c r="H58" s="4">
        <v>1.83</v>
      </c>
      <c r="I58" s="34">
        <v>286.27341650786951</v>
      </c>
      <c r="J58" s="35" t="s">
        <v>1238</v>
      </c>
      <c r="K58" s="35" t="s">
        <v>1238</v>
      </c>
      <c r="L58" s="35">
        <v>14.800031662269131</v>
      </c>
      <c r="M58" s="35">
        <v>14.761084210526317</v>
      </c>
      <c r="N58" s="4" t="s">
        <v>132</v>
      </c>
      <c r="O58" s="4" t="s">
        <v>132</v>
      </c>
      <c r="P58" s="35" t="s">
        <v>137</v>
      </c>
      <c r="Q58" s="36" t="str">
        <f t="shared" si="0"/>
        <v xml:space="preserve"> </v>
      </c>
      <c r="R58" s="36" t="str">
        <f t="shared" si="1"/>
        <v xml:space="preserve"> </v>
      </c>
      <c r="S58" s="37" t="str">
        <f t="shared" si="22"/>
        <v/>
      </c>
      <c r="T58" s="37" t="str">
        <f t="shared" si="23"/>
        <v/>
      </c>
      <c r="U58" s="37" t="str">
        <f t="shared" si="2"/>
        <v xml:space="preserve"> </v>
      </c>
      <c r="V58" s="37" t="str">
        <f t="shared" si="3"/>
        <v xml:space="preserve"> </v>
      </c>
      <c r="W58" s="37" t="str">
        <f t="shared" si="4"/>
        <v/>
      </c>
      <c r="X58" s="37" t="str">
        <f t="shared" si="5"/>
        <v/>
      </c>
      <c r="Y58" s="1" t="str">
        <f t="shared" si="6"/>
        <v xml:space="preserve"> </v>
      </c>
      <c r="Z58" s="1" t="str">
        <f t="shared" si="7"/>
        <v xml:space="preserve"> </v>
      </c>
      <c r="AA58" s="1" t="str">
        <f t="shared" si="8"/>
        <v xml:space="preserve"> </v>
      </c>
      <c r="AB58" s="1" t="str">
        <f t="shared" si="9"/>
        <v xml:space="preserve"> </v>
      </c>
      <c r="AC58" s="1" t="str">
        <f t="shared" si="10"/>
        <v xml:space="preserve"> </v>
      </c>
      <c r="AD58" s="1" t="str">
        <f t="shared" si="11"/>
        <v xml:space="preserve"> </v>
      </c>
      <c r="AE58" s="1" t="str">
        <f t="shared" si="12"/>
        <v xml:space="preserve"> </v>
      </c>
      <c r="AF58" s="1" t="str">
        <f t="shared" si="13"/>
        <v xml:space="preserve"> </v>
      </c>
      <c r="AG58" s="38" t="str">
        <f t="shared" si="14"/>
        <v xml:space="preserve"> </v>
      </c>
      <c r="AH58" s="38" t="str">
        <f t="shared" si="15"/>
        <v xml:space="preserve"> </v>
      </c>
      <c r="AI58" s="1" t="str">
        <f t="shared" si="16"/>
        <v xml:space="preserve"> </v>
      </c>
      <c r="AJ58" s="1" t="str">
        <f t="shared" si="17"/>
        <v xml:space="preserve"> </v>
      </c>
      <c r="AK58" s="25" t="str">
        <f t="shared" si="18"/>
        <v xml:space="preserve"> </v>
      </c>
      <c r="AL58" s="25" t="str">
        <f t="shared" si="19"/>
        <v xml:space="preserve"> </v>
      </c>
      <c r="AM58" s="1" t="str">
        <f t="shared" si="20"/>
        <v xml:space="preserve"> </v>
      </c>
      <c r="AN58" s="1" t="str">
        <f t="shared" si="21"/>
        <v xml:space="preserve"> </v>
      </c>
      <c r="AO58" t="s">
        <v>70</v>
      </c>
      <c r="AP58" t="s">
        <v>1254</v>
      </c>
      <c r="AQ58" s="22" t="e">
        <v>#VALUE!</v>
      </c>
      <c r="AR58" s="21">
        <v>-192.35142200775229</v>
      </c>
      <c r="AS58">
        <v>-13.934423623840663</v>
      </c>
      <c r="AT58" t="e">
        <v>#VALUE!</v>
      </c>
      <c r="AU58">
        <v>192.35142200775229</v>
      </c>
      <c r="AV58" t="s">
        <v>1300</v>
      </c>
    </row>
    <row r="59" spans="1:48" x14ac:dyDescent="0.25">
      <c r="A59" s="14">
        <v>6.1999999999999972E-10</v>
      </c>
      <c r="B59" t="s">
        <v>899</v>
      </c>
      <c r="C59" s="4">
        <v>0</v>
      </c>
      <c r="D59" s="4">
        <v>0</v>
      </c>
      <c r="E59" s="4">
        <v>0</v>
      </c>
      <c r="F59" s="4">
        <v>0</v>
      </c>
      <c r="G59" s="4" t="s">
        <v>132</v>
      </c>
      <c r="H59" s="4">
        <v>2.93</v>
      </c>
      <c r="I59" s="34">
        <v>43.026367909499903</v>
      </c>
      <c r="J59" s="35" t="s">
        <v>1238</v>
      </c>
      <c r="K59" s="35" t="s">
        <v>1238</v>
      </c>
      <c r="L59" s="35" t="s">
        <v>1238</v>
      </c>
      <c r="M59" s="35" t="s">
        <v>1238</v>
      </c>
      <c r="N59" s="4" t="s">
        <v>132</v>
      </c>
      <c r="O59" s="4" t="s">
        <v>132</v>
      </c>
      <c r="P59" s="35" t="s">
        <v>137</v>
      </c>
      <c r="Q59" s="36" t="str">
        <f t="shared" si="0"/>
        <v xml:space="preserve"> </v>
      </c>
      <c r="R59" s="36" t="str">
        <f t="shared" si="1"/>
        <v xml:space="preserve"> </v>
      </c>
      <c r="S59" s="37" t="str">
        <f t="shared" si="22"/>
        <v xml:space="preserve"> </v>
      </c>
      <c r="T59" s="37" t="str">
        <f t="shared" si="23"/>
        <v xml:space="preserve"> </v>
      </c>
      <c r="U59" s="37" t="str">
        <f t="shared" si="2"/>
        <v xml:space="preserve"> </v>
      </c>
      <c r="V59" s="37" t="str">
        <f t="shared" si="3"/>
        <v xml:space="preserve"> </v>
      </c>
      <c r="W59" s="37" t="str">
        <f t="shared" si="4"/>
        <v xml:space="preserve"> </v>
      </c>
      <c r="X59" s="37" t="str">
        <f t="shared" si="5"/>
        <v xml:space="preserve"> </v>
      </c>
      <c r="Y59" s="1" t="str">
        <f t="shared" si="6"/>
        <v xml:space="preserve"> </v>
      </c>
      <c r="Z59" s="1" t="str">
        <f t="shared" si="7"/>
        <v xml:space="preserve"> </v>
      </c>
      <c r="AA59" s="1" t="str">
        <f t="shared" si="8"/>
        <v xml:space="preserve"> </v>
      </c>
      <c r="AB59" s="1" t="str">
        <f t="shared" si="9"/>
        <v xml:space="preserve"> </v>
      </c>
      <c r="AC59" s="1" t="str">
        <f t="shared" si="10"/>
        <v xml:space="preserve"> </v>
      </c>
      <c r="AD59" s="1" t="str">
        <f t="shared" si="11"/>
        <v xml:space="preserve"> </v>
      </c>
      <c r="AE59" s="1" t="str">
        <f t="shared" si="12"/>
        <v xml:space="preserve"> </v>
      </c>
      <c r="AF59" s="1" t="str">
        <f t="shared" si="13"/>
        <v xml:space="preserve"> </v>
      </c>
      <c r="AG59" s="38" t="str">
        <f t="shared" si="14"/>
        <v xml:space="preserve"> </v>
      </c>
      <c r="AH59" s="38" t="str">
        <f t="shared" si="15"/>
        <v xml:space="preserve"> </v>
      </c>
      <c r="AI59" s="1" t="str">
        <f t="shared" si="16"/>
        <v xml:space="preserve"> </v>
      </c>
      <c r="AJ59" s="1" t="str">
        <f t="shared" si="17"/>
        <v xml:space="preserve"> </v>
      </c>
      <c r="AK59" s="25" t="str">
        <f t="shared" si="18"/>
        <v xml:space="preserve"> </v>
      </c>
      <c r="AL59" s="25" t="str">
        <f t="shared" si="19"/>
        <v xml:space="preserve"> </v>
      </c>
      <c r="AM59" s="1" t="str">
        <f t="shared" si="20"/>
        <v xml:space="preserve"> </v>
      </c>
      <c r="AN59" s="1" t="str">
        <f t="shared" si="21"/>
        <v xml:space="preserve"> </v>
      </c>
      <c r="AO59" t="s">
        <v>899</v>
      </c>
      <c r="AP59" t="s">
        <v>1248</v>
      </c>
      <c r="AQ59" s="22" t="e">
        <v>#VALUE!</v>
      </c>
      <c r="AR59" s="21" t="e">
        <v>#VALUE!</v>
      </c>
      <c r="AS59" t="s">
        <v>137</v>
      </c>
      <c r="AT59" t="e">
        <v>#VALUE!</v>
      </c>
      <c r="AU59" t="e">
        <v>#VALUE!</v>
      </c>
      <c r="AV59" t="s">
        <v>1301</v>
      </c>
    </row>
    <row r="60" spans="1:48" x14ac:dyDescent="0.25">
      <c r="A60" s="14">
        <v>6.2999999999999969E-10</v>
      </c>
      <c r="B60" t="s">
        <v>90</v>
      </c>
      <c r="C60" s="4">
        <v>0</v>
      </c>
      <c r="D60" s="4">
        <v>0</v>
      </c>
      <c r="E60" s="4">
        <v>0</v>
      </c>
      <c r="F60" s="4">
        <v>0</v>
      </c>
      <c r="G60" s="4" t="s">
        <v>132</v>
      </c>
      <c r="H60" s="4">
        <v>1.86</v>
      </c>
      <c r="I60" s="34">
        <v>192.26405765600572</v>
      </c>
      <c r="J60" s="35" t="s">
        <v>1238</v>
      </c>
      <c r="K60" s="35" t="s">
        <v>1238</v>
      </c>
      <c r="L60" s="35" t="s">
        <v>1238</v>
      </c>
      <c r="M60" s="35" t="s">
        <v>1238</v>
      </c>
      <c r="N60" s="4" t="s">
        <v>132</v>
      </c>
      <c r="O60" s="4" t="s">
        <v>132</v>
      </c>
      <c r="P60" s="35" t="s">
        <v>137</v>
      </c>
      <c r="Q60" s="36" t="str">
        <f t="shared" si="0"/>
        <v xml:space="preserve"> </v>
      </c>
      <c r="R60" s="36" t="str">
        <f t="shared" si="1"/>
        <v xml:space="preserve"> </v>
      </c>
      <c r="S60" s="37" t="str">
        <f t="shared" si="22"/>
        <v xml:space="preserve"> </v>
      </c>
      <c r="T60" s="37" t="str">
        <f t="shared" si="23"/>
        <v xml:space="preserve"> </v>
      </c>
      <c r="U60" s="37" t="str">
        <f t="shared" si="2"/>
        <v xml:space="preserve"> </v>
      </c>
      <c r="V60" s="37" t="str">
        <f t="shared" si="3"/>
        <v xml:space="preserve"> </v>
      </c>
      <c r="W60" s="37" t="str">
        <f t="shared" si="4"/>
        <v xml:space="preserve"> </v>
      </c>
      <c r="X60" s="37" t="str">
        <f t="shared" si="5"/>
        <v xml:space="preserve"> </v>
      </c>
      <c r="Y60" s="1" t="str">
        <f t="shared" si="6"/>
        <v xml:space="preserve"> </v>
      </c>
      <c r="Z60" s="1" t="str">
        <f t="shared" si="7"/>
        <v xml:space="preserve"> </v>
      </c>
      <c r="AA60" s="1" t="str">
        <f t="shared" si="8"/>
        <v xml:space="preserve"> </v>
      </c>
      <c r="AB60" s="1" t="str">
        <f t="shared" si="9"/>
        <v xml:space="preserve"> </v>
      </c>
      <c r="AC60" s="1" t="str">
        <f t="shared" si="10"/>
        <v xml:space="preserve"> </v>
      </c>
      <c r="AD60" s="1" t="str">
        <f t="shared" si="11"/>
        <v xml:space="preserve"> </v>
      </c>
      <c r="AE60" s="1" t="str">
        <f t="shared" si="12"/>
        <v xml:space="preserve"> </v>
      </c>
      <c r="AF60" s="1" t="str">
        <f t="shared" si="13"/>
        <v xml:space="preserve"> </v>
      </c>
      <c r="AG60" s="38" t="str">
        <f t="shared" si="14"/>
        <v xml:space="preserve"> </v>
      </c>
      <c r="AH60" s="38" t="str">
        <f t="shared" si="15"/>
        <v xml:space="preserve"> </v>
      </c>
      <c r="AI60" s="1" t="str">
        <f t="shared" si="16"/>
        <v xml:space="preserve"> </v>
      </c>
      <c r="AJ60" s="1" t="str">
        <f t="shared" si="17"/>
        <v xml:space="preserve"> </v>
      </c>
      <c r="AK60" s="25" t="str">
        <f t="shared" si="18"/>
        <v xml:space="preserve"> </v>
      </c>
      <c r="AL60" s="25" t="str">
        <f t="shared" si="19"/>
        <v xml:space="preserve"> </v>
      </c>
      <c r="AM60" s="1" t="str">
        <f t="shared" si="20"/>
        <v xml:space="preserve"> </v>
      </c>
      <c r="AN60" s="1" t="str">
        <f t="shared" si="21"/>
        <v xml:space="preserve"> </v>
      </c>
      <c r="AO60" t="s">
        <v>90</v>
      </c>
      <c r="AP60" t="s">
        <v>1248</v>
      </c>
      <c r="AQ60" s="22" t="e">
        <v>#VALUE!</v>
      </c>
      <c r="AR60" s="21" t="e">
        <v>#VALUE!</v>
      </c>
      <c r="AS60" t="s">
        <v>137</v>
      </c>
      <c r="AT60" t="e">
        <v>#VALUE!</v>
      </c>
      <c r="AU60" t="e">
        <v>#VALUE!</v>
      </c>
      <c r="AV60" t="s">
        <v>1302</v>
      </c>
    </row>
    <row r="61" spans="1:48" x14ac:dyDescent="0.25">
      <c r="A61" s="14">
        <v>6.3999999999999965E-10</v>
      </c>
      <c r="B61" t="s">
        <v>36</v>
      </c>
      <c r="C61" s="4">
        <v>8</v>
      </c>
      <c r="D61" s="4">
        <v>1</v>
      </c>
      <c r="E61" s="4">
        <v>6</v>
      </c>
      <c r="F61" s="4">
        <v>15</v>
      </c>
      <c r="G61" s="4">
        <v>23.75</v>
      </c>
      <c r="H61" s="4">
        <v>18.899999999999999</v>
      </c>
      <c r="I61" s="34">
        <v>7820.2052289622889</v>
      </c>
      <c r="J61" s="35">
        <v>9.0301003344481607</v>
      </c>
      <c r="K61" s="35">
        <v>6.5853658536585362</v>
      </c>
      <c r="L61" s="35">
        <v>6.8966714892828849</v>
      </c>
      <c r="M61" s="35">
        <v>5.2262145458231641</v>
      </c>
      <c r="N61" s="4">
        <v>2.87</v>
      </c>
      <c r="O61" s="4">
        <v>64.753157290470725</v>
      </c>
      <c r="P61" s="35">
        <v>3.074074074074074</v>
      </c>
      <c r="Q61" s="36" t="str">
        <f t="shared" si="0"/>
        <v xml:space="preserve"> </v>
      </c>
      <c r="R61" s="36" t="str">
        <f t="shared" si="1"/>
        <v xml:space="preserve"> </v>
      </c>
      <c r="S61" s="37">
        <f t="shared" si="22"/>
        <v>0.25661375725375674</v>
      </c>
      <c r="T61" s="37" t="str">
        <f t="shared" si="23"/>
        <v/>
      </c>
      <c r="U61" s="37" t="str">
        <f t="shared" si="2"/>
        <v/>
      </c>
      <c r="V61" s="37" t="str">
        <f t="shared" si="3"/>
        <v/>
      </c>
      <c r="W61" s="37" t="str">
        <f t="shared" si="4"/>
        <v/>
      </c>
      <c r="X61" s="37" t="str">
        <f t="shared" si="5"/>
        <v/>
      </c>
      <c r="Y61" s="1" t="str">
        <f t="shared" si="6"/>
        <v xml:space="preserve"> </v>
      </c>
      <c r="Z61" s="1" t="str">
        <f t="shared" si="7"/>
        <v xml:space="preserve"> </v>
      </c>
      <c r="AA61" s="1" t="str">
        <f t="shared" si="8"/>
        <v xml:space="preserve"> </v>
      </c>
      <c r="AB61" s="1" t="str">
        <f t="shared" si="9"/>
        <v xml:space="preserve"> </v>
      </c>
      <c r="AC61" s="1">
        <f t="shared" si="10"/>
        <v>20</v>
      </c>
      <c r="AD61" s="1" t="str">
        <f t="shared" si="11"/>
        <v xml:space="preserve"> </v>
      </c>
      <c r="AE61" s="1" t="str">
        <f t="shared" si="12"/>
        <v xml:space="preserve"> </v>
      </c>
      <c r="AF61" s="1" t="str">
        <f t="shared" si="13"/>
        <v xml:space="preserve"> </v>
      </c>
      <c r="AG61" s="38">
        <f t="shared" si="14"/>
        <v>3.074074074714074</v>
      </c>
      <c r="AH61" s="38" t="str">
        <f t="shared" si="15"/>
        <v xml:space="preserve"> </v>
      </c>
      <c r="AI61" s="1">
        <f t="shared" si="16"/>
        <v>26</v>
      </c>
      <c r="AJ61" s="1" t="str">
        <f t="shared" si="17"/>
        <v xml:space="preserve"> </v>
      </c>
      <c r="AK61" s="25">
        <f t="shared" si="18"/>
        <v>64.753157291110725</v>
      </c>
      <c r="AL61" s="25" t="str">
        <f t="shared" si="19"/>
        <v xml:space="preserve"> </v>
      </c>
      <c r="AM61" s="1">
        <f t="shared" si="20"/>
        <v>7</v>
      </c>
      <c r="AN61" s="1" t="str">
        <f t="shared" si="21"/>
        <v xml:space="preserve"> </v>
      </c>
      <c r="AO61" t="s">
        <v>36</v>
      </c>
      <c r="AP61" t="s">
        <v>1244</v>
      </c>
      <c r="AQ61" s="22">
        <v>-45.39878812320417</v>
      </c>
      <c r="AR61" s="21">
        <v>-36.232932673540219</v>
      </c>
      <c r="AS61">
        <v>25.661375661375672</v>
      </c>
      <c r="AT61">
        <v>45.39878812320417</v>
      </c>
      <c r="AU61">
        <v>36.232932673540219</v>
      </c>
      <c r="AV61" t="s">
        <v>1303</v>
      </c>
    </row>
    <row r="62" spans="1:48" x14ac:dyDescent="0.25">
      <c r="A62" s="14">
        <v>6.4999999999999962E-10</v>
      </c>
      <c r="B62" t="s">
        <v>1201</v>
      </c>
      <c r="C62" s="4">
        <v>0</v>
      </c>
      <c r="D62" s="4">
        <v>0</v>
      </c>
      <c r="E62" s="4">
        <v>0</v>
      </c>
      <c r="F62" s="4">
        <v>0</v>
      </c>
      <c r="G62" s="4" t="s">
        <v>132</v>
      </c>
      <c r="H62" s="4">
        <v>3.64</v>
      </c>
      <c r="I62" s="34">
        <v>393.17322041776163</v>
      </c>
      <c r="J62" s="35" t="s">
        <v>1238</v>
      </c>
      <c r="K62" s="35" t="s">
        <v>1238</v>
      </c>
      <c r="L62" s="35" t="s">
        <v>1238</v>
      </c>
      <c r="M62" s="35" t="s">
        <v>1238</v>
      </c>
      <c r="N62" s="4" t="s">
        <v>132</v>
      </c>
      <c r="O62" s="4" t="s">
        <v>132</v>
      </c>
      <c r="P62" s="35" t="s">
        <v>137</v>
      </c>
      <c r="Q62" s="36" t="str">
        <f t="shared" si="0"/>
        <v xml:space="preserve"> </v>
      </c>
      <c r="R62" s="36" t="str">
        <f t="shared" si="1"/>
        <v xml:space="preserve"> </v>
      </c>
      <c r="S62" s="37" t="str">
        <f t="shared" si="22"/>
        <v xml:space="preserve"> </v>
      </c>
      <c r="T62" s="37" t="str">
        <f t="shared" si="23"/>
        <v xml:space="preserve"> </v>
      </c>
      <c r="U62" s="37" t="str">
        <f t="shared" si="2"/>
        <v xml:space="preserve"> </v>
      </c>
      <c r="V62" s="37" t="str">
        <f t="shared" si="3"/>
        <v xml:space="preserve"> </v>
      </c>
      <c r="W62" s="37" t="str">
        <f t="shared" si="4"/>
        <v xml:space="preserve"> </v>
      </c>
      <c r="X62" s="37" t="str">
        <f t="shared" si="5"/>
        <v xml:space="preserve"> </v>
      </c>
      <c r="Y62" s="1" t="str">
        <f t="shared" si="6"/>
        <v xml:space="preserve"> </v>
      </c>
      <c r="Z62" s="1" t="str">
        <f t="shared" si="7"/>
        <v xml:space="preserve"> </v>
      </c>
      <c r="AA62" s="1" t="str">
        <f t="shared" si="8"/>
        <v xml:space="preserve"> </v>
      </c>
      <c r="AB62" s="1" t="str">
        <f t="shared" si="9"/>
        <v xml:space="preserve"> </v>
      </c>
      <c r="AC62" s="1" t="str">
        <f t="shared" si="10"/>
        <v xml:space="preserve"> </v>
      </c>
      <c r="AD62" s="1" t="str">
        <f t="shared" si="11"/>
        <v xml:space="preserve"> </v>
      </c>
      <c r="AE62" s="1" t="str">
        <f t="shared" si="12"/>
        <v xml:space="preserve"> </v>
      </c>
      <c r="AF62" s="1" t="str">
        <f t="shared" si="13"/>
        <v xml:space="preserve"> </v>
      </c>
      <c r="AG62" s="38" t="str">
        <f t="shared" si="14"/>
        <v xml:space="preserve"> </v>
      </c>
      <c r="AH62" s="38" t="str">
        <f t="shared" si="15"/>
        <v xml:space="preserve"> </v>
      </c>
      <c r="AI62" s="1" t="str">
        <f t="shared" si="16"/>
        <v xml:space="preserve"> </v>
      </c>
      <c r="AJ62" s="1" t="str">
        <f t="shared" si="17"/>
        <v xml:space="preserve"> </v>
      </c>
      <c r="AK62" s="25" t="str">
        <f t="shared" si="18"/>
        <v xml:space="preserve"> </v>
      </c>
      <c r="AL62" s="25" t="str">
        <f t="shared" si="19"/>
        <v xml:space="preserve"> </v>
      </c>
      <c r="AM62" s="1" t="str">
        <f t="shared" si="20"/>
        <v xml:space="preserve"> </v>
      </c>
      <c r="AN62" s="1" t="str">
        <f t="shared" si="21"/>
        <v xml:space="preserve"> </v>
      </c>
      <c r="AO62" t="s">
        <v>1201</v>
      </c>
      <c r="AP62" t="s">
        <v>1239</v>
      </c>
      <c r="AQ62" s="22" t="e">
        <v>#VALUE!</v>
      </c>
      <c r="AR62" s="21" t="e">
        <v>#VALUE!</v>
      </c>
      <c r="AS62" t="s">
        <v>137</v>
      </c>
      <c r="AT62" t="e">
        <v>#VALUE!</v>
      </c>
      <c r="AU62" t="e">
        <v>#VALUE!</v>
      </c>
      <c r="AV62" t="s">
        <v>1304</v>
      </c>
    </row>
    <row r="63" spans="1:48" x14ac:dyDescent="0.25">
      <c r="A63" s="14">
        <v>6.5999999999999958E-10</v>
      </c>
      <c r="B63" t="s">
        <v>1202</v>
      </c>
      <c r="C63" s="4">
        <v>0</v>
      </c>
      <c r="D63" s="4">
        <v>0</v>
      </c>
      <c r="E63" s="4">
        <v>0</v>
      </c>
      <c r="F63" s="4">
        <v>0</v>
      </c>
      <c r="G63" s="4" t="s">
        <v>132</v>
      </c>
      <c r="H63" s="4">
        <v>251.3</v>
      </c>
      <c r="I63" s="34">
        <v>199.82631003174305</v>
      </c>
      <c r="J63" s="35" t="s">
        <v>1238</v>
      </c>
      <c r="K63" s="35" t="s">
        <v>1238</v>
      </c>
      <c r="L63" s="35" t="s">
        <v>1238</v>
      </c>
      <c r="M63" s="35" t="s">
        <v>1238</v>
      </c>
      <c r="N63" s="4" t="s">
        <v>132</v>
      </c>
      <c r="O63" s="4" t="s">
        <v>132</v>
      </c>
      <c r="P63" s="35" t="s">
        <v>137</v>
      </c>
      <c r="Q63" s="36" t="str">
        <f t="shared" si="0"/>
        <v xml:space="preserve"> </v>
      </c>
      <c r="R63" s="36" t="str">
        <f t="shared" si="1"/>
        <v xml:space="preserve"> </v>
      </c>
      <c r="S63" s="37" t="str">
        <f t="shared" si="22"/>
        <v xml:space="preserve"> </v>
      </c>
      <c r="T63" s="37" t="str">
        <f t="shared" si="23"/>
        <v xml:space="preserve"> </v>
      </c>
      <c r="U63" s="37" t="str">
        <f t="shared" si="2"/>
        <v xml:space="preserve"> </v>
      </c>
      <c r="V63" s="37" t="str">
        <f t="shared" si="3"/>
        <v xml:space="preserve"> </v>
      </c>
      <c r="W63" s="37" t="str">
        <f t="shared" si="4"/>
        <v xml:space="preserve"> </v>
      </c>
      <c r="X63" s="37" t="str">
        <f t="shared" si="5"/>
        <v xml:space="preserve"> </v>
      </c>
      <c r="Y63" s="1" t="str">
        <f t="shared" si="6"/>
        <v xml:space="preserve"> </v>
      </c>
      <c r="Z63" s="1" t="str">
        <f t="shared" si="7"/>
        <v xml:space="preserve"> </v>
      </c>
      <c r="AA63" s="1" t="str">
        <f t="shared" si="8"/>
        <v xml:space="preserve"> </v>
      </c>
      <c r="AB63" s="1" t="str">
        <f t="shared" si="9"/>
        <v xml:space="preserve"> </v>
      </c>
      <c r="AC63" s="1" t="str">
        <f t="shared" si="10"/>
        <v xml:space="preserve"> </v>
      </c>
      <c r="AD63" s="1" t="str">
        <f t="shared" si="11"/>
        <v xml:space="preserve"> </v>
      </c>
      <c r="AE63" s="1" t="str">
        <f t="shared" si="12"/>
        <v xml:space="preserve"> </v>
      </c>
      <c r="AF63" s="1" t="str">
        <f t="shared" si="13"/>
        <v xml:space="preserve"> </v>
      </c>
      <c r="AG63" s="38" t="str">
        <f t="shared" si="14"/>
        <v xml:space="preserve"> </v>
      </c>
      <c r="AH63" s="38" t="str">
        <f t="shared" si="15"/>
        <v xml:space="preserve"> </v>
      </c>
      <c r="AI63" s="1" t="str">
        <f t="shared" si="16"/>
        <v xml:space="preserve"> </v>
      </c>
      <c r="AJ63" s="1" t="str">
        <f t="shared" si="17"/>
        <v xml:space="preserve"> </v>
      </c>
      <c r="AK63" s="25" t="str">
        <f t="shared" si="18"/>
        <v xml:space="preserve"> </v>
      </c>
      <c r="AL63" s="25" t="str">
        <f t="shared" si="19"/>
        <v xml:space="preserve"> </v>
      </c>
      <c r="AM63" s="1" t="str">
        <f t="shared" si="20"/>
        <v xml:space="preserve"> </v>
      </c>
      <c r="AN63" s="1" t="str">
        <f t="shared" si="21"/>
        <v xml:space="preserve"> </v>
      </c>
      <c r="AO63" t="s">
        <v>1202</v>
      </c>
      <c r="AP63" t="s">
        <v>1242</v>
      </c>
      <c r="AQ63" s="22" t="e">
        <v>#VALUE!</v>
      </c>
      <c r="AR63" s="21" t="e">
        <v>#VALUE!</v>
      </c>
      <c r="AS63" t="s">
        <v>137</v>
      </c>
      <c r="AT63" t="e">
        <v>#VALUE!</v>
      </c>
      <c r="AU63" t="e">
        <v>#VALUE!</v>
      </c>
      <c r="AV63" t="s">
        <v>1305</v>
      </c>
    </row>
    <row r="64" spans="1:48" x14ac:dyDescent="0.25">
      <c r="A64" s="14">
        <v>6.6999999999999955E-10</v>
      </c>
      <c r="B64" t="s">
        <v>78</v>
      </c>
      <c r="C64" s="4">
        <v>6</v>
      </c>
      <c r="D64" s="4">
        <v>0</v>
      </c>
      <c r="E64" s="4">
        <v>0</v>
      </c>
      <c r="F64" s="4">
        <v>6</v>
      </c>
      <c r="G64" s="4">
        <v>17.899999618530273</v>
      </c>
      <c r="H64" s="4">
        <v>14.87</v>
      </c>
      <c r="I64" s="34">
        <v>471.97614542649518</v>
      </c>
      <c r="J64" s="35" t="s">
        <v>1238</v>
      </c>
      <c r="K64" s="35" t="s">
        <v>1238</v>
      </c>
      <c r="L64" s="35">
        <v>7.7996840000000001</v>
      </c>
      <c r="M64" s="35">
        <v>7.0521555153707052</v>
      </c>
      <c r="N64" s="4" t="s">
        <v>132</v>
      </c>
      <c r="O64" s="4" t="s">
        <v>132</v>
      </c>
      <c r="P64" s="35" t="s">
        <v>137</v>
      </c>
      <c r="Q64" s="36">
        <f t="shared" si="0"/>
        <v>100.00000000067</v>
      </c>
      <c r="R64" s="36" t="str">
        <f t="shared" si="1"/>
        <v xml:space="preserve"> </v>
      </c>
      <c r="S64" s="37">
        <f t="shared" si="22"/>
        <v>0.20376594677156529</v>
      </c>
      <c r="T64" s="37" t="str">
        <f t="shared" si="23"/>
        <v/>
      </c>
      <c r="U64" s="37" t="str">
        <f t="shared" si="2"/>
        <v xml:space="preserve"> </v>
      </c>
      <c r="V64" s="37" t="str">
        <f t="shared" si="3"/>
        <v xml:space="preserve"> </v>
      </c>
      <c r="W64" s="37" t="str">
        <f t="shared" si="4"/>
        <v/>
      </c>
      <c r="X64" s="37" t="str">
        <f t="shared" si="5"/>
        <v/>
      </c>
      <c r="Y64" s="1" t="str">
        <f t="shared" si="6"/>
        <v xml:space="preserve"> </v>
      </c>
      <c r="Z64" s="1" t="str">
        <f t="shared" si="7"/>
        <v xml:space="preserve"> </v>
      </c>
      <c r="AA64" s="1" t="str">
        <f t="shared" si="8"/>
        <v xml:space="preserve"> </v>
      </c>
      <c r="AB64" s="1" t="str">
        <f t="shared" si="9"/>
        <v xml:space="preserve"> </v>
      </c>
      <c r="AC64" s="1">
        <f t="shared" si="10"/>
        <v>32</v>
      </c>
      <c r="AD64" s="1" t="str">
        <f t="shared" si="11"/>
        <v xml:space="preserve"> </v>
      </c>
      <c r="AE64" s="1">
        <f t="shared" si="12"/>
        <v>4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7"/>
        <v xml:space="preserve"> </v>
      </c>
      <c r="AK64" s="25" t="str">
        <f t="shared" si="18"/>
        <v xml:space="preserve"> </v>
      </c>
      <c r="AL64" s="25" t="str">
        <f t="shared" si="19"/>
        <v xml:space="preserve"> </v>
      </c>
      <c r="AM64" s="1" t="str">
        <f t="shared" si="20"/>
        <v xml:space="preserve"> </v>
      </c>
      <c r="AN64" s="1" t="str">
        <f t="shared" si="21"/>
        <v xml:space="preserve"> </v>
      </c>
      <c r="AO64" t="s">
        <v>78</v>
      </c>
      <c r="AP64" t="s">
        <v>1248</v>
      </c>
      <c r="AQ64" s="22" t="e">
        <v>#VALUE!</v>
      </c>
      <c r="AR64" s="21">
        <v>-54.070529080307871</v>
      </c>
      <c r="AS64">
        <v>20.376594610156531</v>
      </c>
      <c r="AT64" t="e">
        <v>#VALUE!</v>
      </c>
      <c r="AU64">
        <v>54.070529080307871</v>
      </c>
      <c r="AV64" t="s">
        <v>1306</v>
      </c>
    </row>
    <row r="65" spans="1:48" x14ac:dyDescent="0.25">
      <c r="A65" s="14">
        <v>6.7999999999999951E-10</v>
      </c>
      <c r="B65" t="s">
        <v>60</v>
      </c>
      <c r="C65" s="4">
        <v>4</v>
      </c>
      <c r="D65" s="4">
        <v>0</v>
      </c>
      <c r="E65" s="4">
        <v>1</v>
      </c>
      <c r="F65" s="4">
        <v>5</v>
      </c>
      <c r="G65" s="4">
        <v>11.800000190734863</v>
      </c>
      <c r="H65" s="4">
        <v>12.71</v>
      </c>
      <c r="I65" s="34">
        <v>804.80630272745907</v>
      </c>
      <c r="J65" s="35">
        <v>5.8490566037735849</v>
      </c>
      <c r="K65" s="35">
        <v>5.9755524212505877</v>
      </c>
      <c r="L65" s="35">
        <v>1.9258080645161291</v>
      </c>
      <c r="M65" s="35">
        <v>2.0511569099364211</v>
      </c>
      <c r="N65" s="4">
        <v>2.173</v>
      </c>
      <c r="O65" s="4">
        <v>83.840947546531325</v>
      </c>
      <c r="P65" s="35" t="s">
        <v>137</v>
      </c>
      <c r="Q65" s="36">
        <f t="shared" si="0"/>
        <v>80.000000000680004</v>
      </c>
      <c r="R65" s="36" t="str">
        <f t="shared" si="1"/>
        <v xml:space="preserve"> </v>
      </c>
      <c r="S65" s="37" t="str">
        <f t="shared" si="22"/>
        <v/>
      </c>
      <c r="T65" s="37" t="str">
        <f t="shared" si="23"/>
        <v/>
      </c>
      <c r="U65" s="37" t="str">
        <f t="shared" si="2"/>
        <v/>
      </c>
      <c r="V65" s="37" t="str">
        <f t="shared" si="3"/>
        <v/>
      </c>
      <c r="W65" s="37" t="str">
        <f t="shared" si="4"/>
        <v/>
      </c>
      <c r="X65" s="37">
        <f t="shared" si="5"/>
        <v>-0.6195868096616175</v>
      </c>
      <c r="Y65" s="1" t="str">
        <f t="shared" si="6"/>
        <v xml:space="preserve"> </v>
      </c>
      <c r="Z65" s="1" t="str">
        <f t="shared" si="7"/>
        <v xml:space="preserve"> </v>
      </c>
      <c r="AA65" s="1" t="str">
        <f t="shared" si="8"/>
        <v xml:space="preserve"> </v>
      </c>
      <c r="AB65" s="1">
        <f t="shared" si="9"/>
        <v>3</v>
      </c>
      <c r="AC65" s="1" t="str">
        <f t="shared" si="10"/>
        <v xml:space="preserve"> </v>
      </c>
      <c r="AD65" s="1" t="str">
        <f t="shared" si="11"/>
        <v xml:space="preserve"> </v>
      </c>
      <c r="AE65" s="1">
        <f t="shared" si="12"/>
        <v>22</v>
      </c>
      <c r="AF65" s="1" t="str">
        <f t="shared" si="13"/>
        <v xml:space="preserve"> </v>
      </c>
      <c r="AG65" s="38" t="str">
        <f t="shared" si="14"/>
        <v xml:space="preserve"> </v>
      </c>
      <c r="AH65" s="38" t="str">
        <f t="shared" si="15"/>
        <v xml:space="preserve"> </v>
      </c>
      <c r="AI65" s="1" t="str">
        <f t="shared" si="16"/>
        <v xml:space="preserve"> </v>
      </c>
      <c r="AJ65" s="1" t="str">
        <f t="shared" si="17"/>
        <v xml:space="preserve"> </v>
      </c>
      <c r="AK65" s="25">
        <f t="shared" si="18"/>
        <v>83.840947547211329</v>
      </c>
      <c r="AL65" s="25" t="str">
        <f t="shared" si="19"/>
        <v xml:space="preserve"> </v>
      </c>
      <c r="AM65" s="1">
        <f t="shared" si="20"/>
        <v>3</v>
      </c>
      <c r="AN65" s="1" t="str">
        <f t="shared" si="21"/>
        <v xml:space="preserve"> </v>
      </c>
      <c r="AO65" t="s">
        <v>60</v>
      </c>
      <c r="AP65" t="s">
        <v>1242</v>
      </c>
      <c r="AQ65" s="22">
        <v>5.8210085874228268</v>
      </c>
      <c r="AR65" s="21">
        <v>61.958680966161751</v>
      </c>
      <c r="AS65">
        <v>-7.1597152577902223</v>
      </c>
      <c r="AT65">
        <v>-5.8210085874228268</v>
      </c>
      <c r="AU65">
        <v>-61.958680966161751</v>
      </c>
      <c r="AV65" t="s">
        <v>1307</v>
      </c>
    </row>
    <row r="66" spans="1:48" x14ac:dyDescent="0.25">
      <c r="A66" s="14">
        <v>6.8999999999999948E-10</v>
      </c>
      <c r="B66" t="s">
        <v>57</v>
      </c>
      <c r="C66" s="4">
        <v>8</v>
      </c>
      <c r="D66" s="4">
        <v>0</v>
      </c>
      <c r="E66" s="4">
        <v>2</v>
      </c>
      <c r="F66" s="4">
        <v>10</v>
      </c>
      <c r="G66" s="4">
        <v>93.399993896484375</v>
      </c>
      <c r="H66" s="4">
        <v>84.45</v>
      </c>
      <c r="I66" s="34">
        <v>2101.3290004493106</v>
      </c>
      <c r="J66" s="35">
        <v>6.6981281725888326</v>
      </c>
      <c r="K66" s="35">
        <v>6.3031795790416485</v>
      </c>
      <c r="L66" s="35">
        <v>4.9360367381018646</v>
      </c>
      <c r="M66" s="35">
        <v>4.558501937504305</v>
      </c>
      <c r="N66" s="4">
        <v>12.608000000000001</v>
      </c>
      <c r="O66" s="4">
        <v>63.804079511497989</v>
      </c>
      <c r="P66" s="35" t="s">
        <v>137</v>
      </c>
      <c r="Q66" s="36">
        <f t="shared" si="0"/>
        <v>80.000000000689994</v>
      </c>
      <c r="R66" s="36" t="str">
        <f t="shared" si="1"/>
        <v xml:space="preserve"> </v>
      </c>
      <c r="S66" s="37" t="str">
        <f t="shared" si="22"/>
        <v/>
      </c>
      <c r="T66" s="37" t="str">
        <f t="shared" si="23"/>
        <v/>
      </c>
      <c r="U66" s="37" t="str">
        <f t="shared" si="2"/>
        <v/>
      </c>
      <c r="V66" s="37" t="str">
        <f t="shared" si="3"/>
        <v/>
      </c>
      <c r="W66" s="37" t="str">
        <f t="shared" si="4"/>
        <v/>
      </c>
      <c r="X66" s="37" t="str">
        <f t="shared" si="5"/>
        <v/>
      </c>
      <c r="Y66" s="1" t="str">
        <f t="shared" si="6"/>
        <v xml:space="preserve"> </v>
      </c>
      <c r="Z66" s="1" t="str">
        <f t="shared" si="7"/>
        <v xml:space="preserve"> </v>
      </c>
      <c r="AA66" s="1" t="str">
        <f t="shared" si="8"/>
        <v xml:space="preserve"> </v>
      </c>
      <c r="AB66" s="1" t="str">
        <f t="shared" si="9"/>
        <v xml:space="preserve"> </v>
      </c>
      <c r="AC66" s="1" t="str">
        <f t="shared" si="10"/>
        <v xml:space="preserve"> </v>
      </c>
      <c r="AD66" s="1" t="str">
        <f t="shared" si="11"/>
        <v xml:space="preserve"> </v>
      </c>
      <c r="AE66" s="1">
        <f t="shared" si="12"/>
        <v>21</v>
      </c>
      <c r="AF66" s="1" t="str">
        <f t="shared" si="13"/>
        <v xml:space="preserve"> </v>
      </c>
      <c r="AG66" s="38" t="str">
        <f t="shared" si="14"/>
        <v xml:space="preserve"> </v>
      </c>
      <c r="AH66" s="38" t="str">
        <f t="shared" si="15"/>
        <v xml:space="preserve"> </v>
      </c>
      <c r="AI66" s="1" t="str">
        <f t="shared" si="16"/>
        <v xml:space="preserve"> </v>
      </c>
      <c r="AJ66" s="1" t="str">
        <f t="shared" si="17"/>
        <v xml:space="preserve"> </v>
      </c>
      <c r="AK66" s="25">
        <f t="shared" si="18"/>
        <v>63.80407951218799</v>
      </c>
      <c r="AL66" s="25" t="str">
        <f t="shared" si="19"/>
        <v xml:space="preserve"> </v>
      </c>
      <c r="AM66" s="1">
        <f t="shared" si="20"/>
        <v>8</v>
      </c>
      <c r="AN66" s="1" t="str">
        <f t="shared" si="21"/>
        <v xml:space="preserve"> </v>
      </c>
      <c r="AO66" t="s">
        <v>57</v>
      </c>
      <c r="AP66" t="s">
        <v>1242</v>
      </c>
      <c r="AQ66" s="22">
        <v>-7.8503762879645222</v>
      </c>
      <c r="AR66" s="21">
        <v>2.4963329541054069</v>
      </c>
      <c r="AS66">
        <v>10.597979747169184</v>
      </c>
      <c r="AT66">
        <v>7.8503762879645222</v>
      </c>
      <c r="AU66">
        <v>-2.4963329541054069</v>
      </c>
      <c r="AV66" t="s">
        <v>1308</v>
      </c>
    </row>
    <row r="67" spans="1:48" x14ac:dyDescent="0.25">
      <c r="A67" s="14">
        <v>6.9999999999999944E-10</v>
      </c>
      <c r="B67" t="s">
        <v>55</v>
      </c>
      <c r="C67" s="4">
        <v>5</v>
      </c>
      <c r="D67" s="4">
        <v>0</v>
      </c>
      <c r="E67" s="4">
        <v>8</v>
      </c>
      <c r="F67" s="4">
        <v>13</v>
      </c>
      <c r="G67" s="4">
        <v>3.2000000476837158</v>
      </c>
      <c r="H67" s="4">
        <v>2.83</v>
      </c>
      <c r="I67" s="34">
        <v>520.92182490257983</v>
      </c>
      <c r="J67" s="35">
        <v>26.448598130841123</v>
      </c>
      <c r="K67" s="35">
        <v>12.304347826086957</v>
      </c>
      <c r="L67" s="35">
        <v>7.1949041439750969</v>
      </c>
      <c r="M67" s="35">
        <v>4.9639549849910676</v>
      </c>
      <c r="N67" s="4">
        <v>0.107</v>
      </c>
      <c r="O67" s="4">
        <v>-85.0140056022409</v>
      </c>
      <c r="P67" s="35">
        <v>1.1307420494699647</v>
      </c>
      <c r="Q67" s="36" t="str">
        <f t="shared" si="0"/>
        <v xml:space="preserve"> </v>
      </c>
      <c r="R67" s="36" t="str">
        <f t="shared" si="1"/>
        <v xml:space="preserve"> </v>
      </c>
      <c r="S67" s="37" t="str">
        <f t="shared" si="22"/>
        <v/>
      </c>
      <c r="T67" s="37" t="str">
        <f t="shared" si="23"/>
        <v/>
      </c>
      <c r="U67" s="37">
        <f t="shared" si="2"/>
        <v>3.2586394096992617</v>
      </c>
      <c r="V67" s="37" t="str">
        <f t="shared" si="3"/>
        <v/>
      </c>
      <c r="W67" s="37" t="str">
        <f t="shared" si="4"/>
        <v/>
      </c>
      <c r="X67" s="37" t="str">
        <f t="shared" si="5"/>
        <v/>
      </c>
      <c r="Y67" s="1">
        <f t="shared" si="6"/>
        <v>3</v>
      </c>
      <c r="Z67" s="1" t="str">
        <f t="shared" si="7"/>
        <v xml:space="preserve"> </v>
      </c>
      <c r="AA67" s="1" t="str">
        <f t="shared" si="8"/>
        <v xml:space="preserve"> </v>
      </c>
      <c r="AB67" s="1" t="str">
        <f t="shared" si="9"/>
        <v xml:space="preserve"> </v>
      </c>
      <c r="AC67" s="1" t="str">
        <f t="shared" si="10"/>
        <v xml:space="preserve"> </v>
      </c>
      <c r="AD67" s="1" t="str">
        <f t="shared" si="11"/>
        <v xml:space="preserve"> </v>
      </c>
      <c r="AE67" s="1" t="str">
        <f t="shared" si="12"/>
        <v xml:space="preserve"> </v>
      </c>
      <c r="AF67" s="1" t="str">
        <f t="shared" si="13"/>
        <v xml:space="preserve"> </v>
      </c>
      <c r="AG67" s="38" t="str">
        <f t="shared" si="14"/>
        <v xml:space="preserve"> </v>
      </c>
      <c r="AH67" s="38" t="str">
        <f t="shared" si="15"/>
        <v xml:space="preserve"> </v>
      </c>
      <c r="AI67" s="1" t="str">
        <f t="shared" si="16"/>
        <v xml:space="preserve"> </v>
      </c>
      <c r="AJ67" s="1" t="str">
        <f t="shared" si="17"/>
        <v xml:space="preserve"> </v>
      </c>
      <c r="AK67" s="25" t="str">
        <f t="shared" si="18"/>
        <v xml:space="preserve"> </v>
      </c>
      <c r="AL67" s="25">
        <f t="shared" si="19"/>
        <v>-85.014005601540902</v>
      </c>
      <c r="AM67" s="1" t="str">
        <f t="shared" si="20"/>
        <v xml:space="preserve"> </v>
      </c>
      <c r="AN67" s="1">
        <f t="shared" si="21"/>
        <v>2</v>
      </c>
      <c r="AO67" t="s">
        <v>55</v>
      </c>
      <c r="AP67" t="s">
        <v>1242</v>
      </c>
      <c r="AQ67" s="22">
        <v>-325.86394096992615</v>
      </c>
      <c r="AR67" s="21">
        <v>-42.124051198015565</v>
      </c>
      <c r="AS67">
        <v>13.074206631933416</v>
      </c>
      <c r="AT67">
        <v>325.86394096992615</v>
      </c>
      <c r="AU67">
        <v>42.124051198015565</v>
      </c>
      <c r="AV67" t="s">
        <v>1309</v>
      </c>
    </row>
    <row r="68" spans="1:48" x14ac:dyDescent="0.25">
      <c r="A68" s="14">
        <v>7.0999999999999941E-10</v>
      </c>
      <c r="B68" t="s">
        <v>56</v>
      </c>
      <c r="C68" s="4">
        <v>14</v>
      </c>
      <c r="D68" s="4">
        <v>0</v>
      </c>
      <c r="E68" s="4">
        <v>0</v>
      </c>
      <c r="F68" s="4">
        <v>14</v>
      </c>
      <c r="G68" s="4">
        <v>67</v>
      </c>
      <c r="H68" s="4">
        <v>57.85</v>
      </c>
      <c r="I68" s="34">
        <v>468.71451013145935</v>
      </c>
      <c r="J68" s="35">
        <v>28.399607265586649</v>
      </c>
      <c r="K68" s="35">
        <v>19.723832253665186</v>
      </c>
      <c r="L68" s="35">
        <v>9.4403434612535939</v>
      </c>
      <c r="M68" s="35">
        <v>5.2201078535645706</v>
      </c>
      <c r="N68" s="4">
        <v>2.9330000000000003</v>
      </c>
      <c r="O68" s="4">
        <v>59.142702116115039</v>
      </c>
      <c r="P68" s="35">
        <v>1.9118409680207433</v>
      </c>
      <c r="Q68" s="36">
        <f t="shared" si="0"/>
        <v>100.00000000071</v>
      </c>
      <c r="R68" s="36" t="str">
        <f t="shared" si="1"/>
        <v xml:space="preserve"> </v>
      </c>
      <c r="S68" s="37">
        <f t="shared" si="22"/>
        <v>0.15816767573160767</v>
      </c>
      <c r="T68" s="37" t="str">
        <f t="shared" si="23"/>
        <v/>
      </c>
      <c r="U68" s="37">
        <f t="shared" si="2"/>
        <v>3.5727825014732648</v>
      </c>
      <c r="V68" s="37" t="str">
        <f t="shared" si="3"/>
        <v/>
      </c>
      <c r="W68" s="37" t="str">
        <f t="shared" si="4"/>
        <v/>
      </c>
      <c r="X68" s="37" t="str">
        <f t="shared" si="5"/>
        <v/>
      </c>
      <c r="Y68" s="1">
        <f t="shared" si="6"/>
        <v>2</v>
      </c>
      <c r="Z68" s="1" t="str">
        <f t="shared" si="7"/>
        <v xml:space="preserve"> </v>
      </c>
      <c r="AA68" s="1" t="str">
        <f t="shared" si="8"/>
        <v xml:space="preserve"> </v>
      </c>
      <c r="AB68" s="1" t="str">
        <f t="shared" si="9"/>
        <v xml:space="preserve"> </v>
      </c>
      <c r="AC68" s="1">
        <f t="shared" si="10"/>
        <v>38</v>
      </c>
      <c r="AD68" s="1" t="str">
        <f t="shared" si="11"/>
        <v xml:space="preserve"> </v>
      </c>
      <c r="AE68" s="1">
        <f t="shared" si="12"/>
        <v>3</v>
      </c>
      <c r="AF68" s="1" t="str">
        <f t="shared" si="13"/>
        <v xml:space="preserve"> </v>
      </c>
      <c r="AG68" s="38" t="str">
        <f t="shared" si="14"/>
        <v xml:space="preserve"> </v>
      </c>
      <c r="AH68" s="38" t="str">
        <f t="shared" si="15"/>
        <v xml:space="preserve"> </v>
      </c>
      <c r="AI68" s="1" t="str">
        <f t="shared" si="16"/>
        <v xml:space="preserve"> </v>
      </c>
      <c r="AJ68" s="1" t="str">
        <f t="shared" si="17"/>
        <v xml:space="preserve"> </v>
      </c>
      <c r="AK68" s="25">
        <f t="shared" si="18"/>
        <v>59.142702116825042</v>
      </c>
      <c r="AL68" s="25" t="str">
        <f t="shared" si="19"/>
        <v xml:space="preserve"> </v>
      </c>
      <c r="AM68" s="1">
        <f t="shared" si="20"/>
        <v>10</v>
      </c>
      <c r="AN68" s="1" t="str">
        <f t="shared" si="21"/>
        <v xml:space="preserve"> </v>
      </c>
      <c r="AO68" t="s">
        <v>56</v>
      </c>
      <c r="AP68" t="s">
        <v>1248</v>
      </c>
      <c r="AQ68" s="22">
        <v>-357.2782501473265</v>
      </c>
      <c r="AR68" s="21">
        <v>-86.479184512496403</v>
      </c>
      <c r="AS68">
        <v>15.816767502160767</v>
      </c>
      <c r="AT68">
        <v>357.2782501473265</v>
      </c>
      <c r="AU68">
        <v>86.479184512496403</v>
      </c>
      <c r="AV68" t="s">
        <v>1310</v>
      </c>
    </row>
    <row r="69" spans="1:48" x14ac:dyDescent="0.25">
      <c r="A69" s="14">
        <v>7.1999999999999937E-10</v>
      </c>
      <c r="B69" t="s">
        <v>95</v>
      </c>
      <c r="C69" s="4">
        <v>0</v>
      </c>
      <c r="D69" s="4">
        <v>0</v>
      </c>
      <c r="E69" s="4">
        <v>0</v>
      </c>
      <c r="F69" s="4">
        <v>0</v>
      </c>
      <c r="G69" s="4" t="s">
        <v>132</v>
      </c>
      <c r="H69" s="4">
        <v>1.32</v>
      </c>
      <c r="I69" s="34">
        <v>64.612975700272898</v>
      </c>
      <c r="J69" s="35" t="s">
        <v>1238</v>
      </c>
      <c r="K69" s="35" t="s">
        <v>1238</v>
      </c>
      <c r="L69" s="35" t="s">
        <v>1238</v>
      </c>
      <c r="M69" s="35" t="s">
        <v>1238</v>
      </c>
      <c r="N69" s="4" t="s">
        <v>132</v>
      </c>
      <c r="O69" s="4" t="s">
        <v>132</v>
      </c>
      <c r="P69" s="35" t="s">
        <v>137</v>
      </c>
      <c r="Q69" s="36" t="str">
        <f t="shared" si="0"/>
        <v xml:space="preserve"> </v>
      </c>
      <c r="R69" s="36" t="str">
        <f t="shared" si="1"/>
        <v xml:space="preserve"> </v>
      </c>
      <c r="S69" s="37" t="str">
        <f t="shared" si="22"/>
        <v xml:space="preserve"> </v>
      </c>
      <c r="T69" s="37" t="str">
        <f t="shared" si="23"/>
        <v xml:space="preserve"> </v>
      </c>
      <c r="U69" s="37" t="str">
        <f t="shared" si="2"/>
        <v xml:space="preserve"> </v>
      </c>
      <c r="V69" s="37" t="str">
        <f t="shared" si="3"/>
        <v xml:space="preserve"> </v>
      </c>
      <c r="W69" s="37" t="str">
        <f t="shared" si="4"/>
        <v xml:space="preserve"> </v>
      </c>
      <c r="X69" s="37" t="str">
        <f t="shared" si="5"/>
        <v xml:space="preserve"> </v>
      </c>
      <c r="Y69" s="1" t="str">
        <f t="shared" si="6"/>
        <v xml:space="preserve"> </v>
      </c>
      <c r="Z69" s="1" t="str">
        <f t="shared" si="7"/>
        <v xml:space="preserve"> </v>
      </c>
      <c r="AA69" s="1" t="str">
        <f t="shared" si="8"/>
        <v xml:space="preserve"> </v>
      </c>
      <c r="AB69" s="1" t="str">
        <f t="shared" si="9"/>
        <v xml:space="preserve"> </v>
      </c>
      <c r="AC69" s="1" t="str">
        <f t="shared" si="10"/>
        <v xml:space="preserve"> </v>
      </c>
      <c r="AD69" s="1" t="str">
        <f t="shared" si="11"/>
        <v xml:space="preserve"> </v>
      </c>
      <c r="AE69" s="1" t="str">
        <f t="shared" si="12"/>
        <v xml:space="preserve"> </v>
      </c>
      <c r="AF69" s="1" t="str">
        <f t="shared" si="13"/>
        <v xml:space="preserve"> </v>
      </c>
      <c r="AG69" s="38" t="str">
        <f t="shared" si="14"/>
        <v xml:space="preserve"> </v>
      </c>
      <c r="AH69" s="38" t="str">
        <f t="shared" si="15"/>
        <v xml:space="preserve"> </v>
      </c>
      <c r="AI69" s="1" t="str">
        <f t="shared" si="16"/>
        <v xml:space="preserve"> </v>
      </c>
      <c r="AJ69" s="1" t="str">
        <f t="shared" si="17"/>
        <v xml:space="preserve"> </v>
      </c>
      <c r="AK69" s="25" t="str">
        <f t="shared" si="18"/>
        <v xml:space="preserve"> </v>
      </c>
      <c r="AL69" s="25" t="str">
        <f t="shared" si="19"/>
        <v xml:space="preserve"> </v>
      </c>
      <c r="AM69" s="1" t="str">
        <f t="shared" si="20"/>
        <v xml:space="preserve"> </v>
      </c>
      <c r="AN69" s="1" t="str">
        <f t="shared" si="21"/>
        <v xml:space="preserve"> </v>
      </c>
      <c r="AO69" t="s">
        <v>95</v>
      </c>
      <c r="AP69" t="s">
        <v>1244</v>
      </c>
      <c r="AQ69" s="22" t="e">
        <v>#VALUE!</v>
      </c>
      <c r="AR69" s="21" t="e">
        <v>#VALUE!</v>
      </c>
      <c r="AS69" t="s">
        <v>137</v>
      </c>
      <c r="AT69" t="e">
        <v>#VALUE!</v>
      </c>
      <c r="AU69" t="e">
        <v>#VALUE!</v>
      </c>
      <c r="AV69" t="s">
        <v>1311</v>
      </c>
    </row>
    <row r="70" spans="1:48" x14ac:dyDescent="0.25">
      <c r="A70" s="14">
        <v>7.2999999999999934E-10</v>
      </c>
      <c r="B70" t="s">
        <v>65</v>
      </c>
      <c r="C70" s="4">
        <v>19</v>
      </c>
      <c r="D70" s="4">
        <v>0</v>
      </c>
      <c r="E70" s="4">
        <v>5</v>
      </c>
      <c r="F70" s="4">
        <v>24</v>
      </c>
      <c r="G70" s="4">
        <v>31</v>
      </c>
      <c r="H70" s="4">
        <v>24.14</v>
      </c>
      <c r="I70" s="34">
        <v>713.13295343502432</v>
      </c>
      <c r="J70" s="35" t="s">
        <v>1238</v>
      </c>
      <c r="K70" s="35" t="s">
        <v>1238</v>
      </c>
      <c r="L70" s="35">
        <v>4.8196238898306527</v>
      </c>
      <c r="M70" s="35">
        <v>4.207330397062444</v>
      </c>
      <c r="N70" s="4">
        <v>-1.5780000000000001</v>
      </c>
      <c r="O70" s="4">
        <v>65.807150595882987</v>
      </c>
      <c r="P70" s="35">
        <v>0.59237779618889808</v>
      </c>
      <c r="Q70" s="36">
        <f t="shared" si="0"/>
        <v>79.166666667396669</v>
      </c>
      <c r="R70" s="36" t="str">
        <f t="shared" si="1"/>
        <v xml:space="preserve"> </v>
      </c>
      <c r="S70" s="37">
        <f t="shared" si="22"/>
        <v>0.28417564281782098</v>
      </c>
      <c r="T70" s="37" t="str">
        <f t="shared" si="23"/>
        <v/>
      </c>
      <c r="U70" s="37" t="str">
        <f t="shared" si="2"/>
        <v xml:space="preserve"> </v>
      </c>
      <c r="V70" s="37" t="str">
        <f t="shared" si="3"/>
        <v xml:space="preserve"> </v>
      </c>
      <c r="W70" s="37" t="str">
        <f t="shared" si="4"/>
        <v/>
      </c>
      <c r="X70" s="37" t="str">
        <f t="shared" si="5"/>
        <v/>
      </c>
      <c r="Y70" s="1" t="str">
        <f t="shared" si="6"/>
        <v xml:space="preserve"> </v>
      </c>
      <c r="Z70" s="1" t="str">
        <f t="shared" si="7"/>
        <v xml:space="preserve"> </v>
      </c>
      <c r="AA70" s="1" t="str">
        <f t="shared" si="8"/>
        <v xml:space="preserve"> </v>
      </c>
      <c r="AB70" s="1" t="str">
        <f t="shared" si="9"/>
        <v xml:space="preserve"> </v>
      </c>
      <c r="AC70" s="1">
        <f t="shared" si="10"/>
        <v>15</v>
      </c>
      <c r="AD70" s="1" t="str">
        <f t="shared" si="11"/>
        <v xml:space="preserve"> </v>
      </c>
      <c r="AE70" s="1">
        <f t="shared" si="12"/>
        <v>24</v>
      </c>
      <c r="AF70" s="1" t="str">
        <f t="shared" si="13"/>
        <v xml:space="preserve"> </v>
      </c>
      <c r="AG70" s="38" t="str">
        <f t="shared" si="14"/>
        <v xml:space="preserve"> </v>
      </c>
      <c r="AH70" s="38" t="str">
        <f t="shared" si="15"/>
        <v xml:space="preserve"> </v>
      </c>
      <c r="AI70" s="1" t="str">
        <f t="shared" si="16"/>
        <v xml:space="preserve"> </v>
      </c>
      <c r="AJ70" s="1" t="str">
        <f t="shared" si="17"/>
        <v xml:space="preserve"> </v>
      </c>
      <c r="AK70" s="25">
        <f t="shared" si="18"/>
        <v>65.807150596612985</v>
      </c>
      <c r="AL70" s="25" t="str">
        <f t="shared" si="19"/>
        <v xml:space="preserve"> </v>
      </c>
      <c r="AM70" s="1">
        <f t="shared" si="20"/>
        <v>5</v>
      </c>
      <c r="AN70" s="1" t="str">
        <f t="shared" si="21"/>
        <v xml:space="preserve"> </v>
      </c>
      <c r="AO70" t="s">
        <v>65</v>
      </c>
      <c r="AP70" t="s">
        <v>1239</v>
      </c>
      <c r="AQ70" s="22" t="e">
        <v>#VALUE!</v>
      </c>
      <c r="AR70" s="21">
        <v>4.7958862597125567</v>
      </c>
      <c r="AS70">
        <v>28.417564208782096</v>
      </c>
      <c r="AT70" t="e">
        <v>#VALUE!</v>
      </c>
      <c r="AU70">
        <v>-4.7958862597125567</v>
      </c>
      <c r="AV70" t="s">
        <v>1312</v>
      </c>
    </row>
    <row r="71" spans="1:48" x14ac:dyDescent="0.25">
      <c r="A71" s="14">
        <v>7.3999999999999931E-10</v>
      </c>
      <c r="B71" t="s">
        <v>900</v>
      </c>
      <c r="C71" s="4">
        <v>10</v>
      </c>
      <c r="D71" s="4">
        <v>0</v>
      </c>
      <c r="E71" s="4">
        <v>2</v>
      </c>
      <c r="F71" s="4">
        <v>12</v>
      </c>
      <c r="G71" s="4">
        <v>21.095001220703125</v>
      </c>
      <c r="H71" s="4">
        <v>16.84</v>
      </c>
      <c r="I71" s="34">
        <v>571.620305783905</v>
      </c>
      <c r="J71" s="35" t="s">
        <v>1238</v>
      </c>
      <c r="K71" s="35">
        <v>24.911242603550296</v>
      </c>
      <c r="L71" s="35">
        <v>8.0098148510286613</v>
      </c>
      <c r="M71" s="35">
        <v>6.5108759341746953</v>
      </c>
      <c r="N71" s="4">
        <v>1.0999999999999999E-2</v>
      </c>
      <c r="O71" s="4" t="s">
        <v>132</v>
      </c>
      <c r="P71" s="35">
        <v>0.2197149643705463</v>
      </c>
      <c r="Q71" s="36">
        <f t="shared" si="0"/>
        <v>83.33333333407333</v>
      </c>
      <c r="R71" s="36" t="str">
        <f t="shared" si="1"/>
        <v xml:space="preserve"> </v>
      </c>
      <c r="S71" s="37">
        <f t="shared" si="22"/>
        <v>0.25267228225443733</v>
      </c>
      <c r="T71" s="37" t="str">
        <f t="shared" si="23"/>
        <v/>
      </c>
      <c r="U71" s="37" t="str">
        <f t="shared" si="2"/>
        <v xml:space="preserve"> </v>
      </c>
      <c r="V71" s="37" t="str">
        <f t="shared" si="3"/>
        <v xml:space="preserve"> </v>
      </c>
      <c r="W71" s="37" t="str">
        <f t="shared" si="4"/>
        <v/>
      </c>
      <c r="X71" s="37" t="str">
        <f t="shared" si="5"/>
        <v/>
      </c>
      <c r="Y71" s="1" t="str">
        <f t="shared" si="6"/>
        <v xml:space="preserve"> </v>
      </c>
      <c r="Z71" s="1" t="str">
        <f t="shared" si="7"/>
        <v xml:space="preserve"> </v>
      </c>
      <c r="AA71" s="1" t="str">
        <f t="shared" si="8"/>
        <v xml:space="preserve"> </v>
      </c>
      <c r="AB71" s="1" t="str">
        <f t="shared" si="9"/>
        <v xml:space="preserve"> </v>
      </c>
      <c r="AC71" s="1">
        <f t="shared" si="10"/>
        <v>21</v>
      </c>
      <c r="AD71" s="1" t="str">
        <f t="shared" si="11"/>
        <v xml:space="preserve"> </v>
      </c>
      <c r="AE71" s="1">
        <f t="shared" si="12"/>
        <v>16</v>
      </c>
      <c r="AF71" s="1" t="str">
        <f t="shared" si="13"/>
        <v xml:space="preserve"> </v>
      </c>
      <c r="AG71" s="38" t="str">
        <f t="shared" si="14"/>
        <v xml:space="preserve"> </v>
      </c>
      <c r="AH71" s="38" t="str">
        <f t="shared" si="15"/>
        <v xml:space="preserve"> </v>
      </c>
      <c r="AI71" s="1" t="str">
        <f t="shared" si="16"/>
        <v xml:space="preserve"> </v>
      </c>
      <c r="AJ71" s="1" t="str">
        <f t="shared" si="17"/>
        <v xml:space="preserve"> </v>
      </c>
      <c r="AK71" s="25" t="str">
        <f t="shared" si="18"/>
        <v xml:space="preserve"> </v>
      </c>
      <c r="AL71" s="25" t="str">
        <f t="shared" si="19"/>
        <v xml:space="preserve"> </v>
      </c>
      <c r="AM71" s="1" t="str">
        <f t="shared" si="20"/>
        <v xml:space="preserve"> </v>
      </c>
      <c r="AN71" s="1" t="str">
        <f t="shared" si="21"/>
        <v xml:space="preserve"> </v>
      </c>
      <c r="AO71" t="s">
        <v>900</v>
      </c>
      <c r="AP71" t="s">
        <v>1313</v>
      </c>
      <c r="AQ71" s="22" t="e">
        <v>#VALUE!</v>
      </c>
      <c r="AR71" s="21">
        <v>-58.221334599362386</v>
      </c>
      <c r="AS71">
        <v>25.267228151443732</v>
      </c>
      <c r="AT71" t="e">
        <v>#VALUE!</v>
      </c>
      <c r="AU71">
        <v>58.221334599362386</v>
      </c>
      <c r="AV71" t="s">
        <v>1314</v>
      </c>
    </row>
    <row r="72" spans="1:48" x14ac:dyDescent="0.25">
      <c r="A72" s="14">
        <v>7.4999999999999927E-10</v>
      </c>
      <c r="B72" t="s">
        <v>85</v>
      </c>
      <c r="C72" s="4">
        <v>0</v>
      </c>
      <c r="D72" s="4">
        <v>0</v>
      </c>
      <c r="E72" s="4">
        <v>0</v>
      </c>
      <c r="F72" s="4">
        <v>0</v>
      </c>
      <c r="G72" s="4" t="s">
        <v>132</v>
      </c>
      <c r="H72" s="4">
        <v>14.05</v>
      </c>
      <c r="I72" s="34">
        <v>148.69965614685105</v>
      </c>
      <c r="J72" s="35" t="s">
        <v>1238</v>
      </c>
      <c r="K72" s="35" t="s">
        <v>1238</v>
      </c>
      <c r="L72" s="35" t="s">
        <v>1238</v>
      </c>
      <c r="M72" s="35" t="s">
        <v>1238</v>
      </c>
      <c r="N72" s="4" t="s">
        <v>132</v>
      </c>
      <c r="O72" s="4" t="s">
        <v>132</v>
      </c>
      <c r="P72" s="35" t="s">
        <v>137</v>
      </c>
      <c r="Q72" s="36" t="str">
        <f t="shared" ref="Q72:Q106" si="24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06" si="25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06" si="26">IF(ISERROR((IF((G72/H72-1)&gt;($S$5/100),(G72/H72-1)+A72,"")))=TRUE," ",((IF((G72/H72-1)&gt;($S$5/100),(G72/H72-1)+A72,""))))</f>
        <v xml:space="preserve"> </v>
      </c>
      <c r="T72" s="37" t="str">
        <f t="shared" si="23"/>
        <v xml:space="preserve"> </v>
      </c>
      <c r="U72" s="37" t="str">
        <f t="shared" ref="U72:U106" si="27">IF(ISERROR((IF(((J72/$J$6-1))&gt;($U$5/100),((J72/$J$6-1)),"")))=TRUE," ",((IF(((J72/$J$6-1))&gt;($U$5/100),((J72/$J$6-1)),""))))</f>
        <v xml:space="preserve"> </v>
      </c>
      <c r="V72" s="37" t="str">
        <f t="shared" ref="V72:V106" si="28">IF(ISERROR((IF(((J72/$J$6-1))&lt;($V$5/100),((J72/$J$6-1)),"")))=TRUE," ",((IF(((J72/$J$6-1))&lt;($V$5/100),((J72/$J$6-1)),""))))</f>
        <v xml:space="preserve"> </v>
      </c>
      <c r="W72" s="37" t="str">
        <f t="shared" ref="W72:W106" si="29">IF(ISERROR((IF(((L72/$L$6-1))&gt;($W$5/100),((L72/$L$6-1)),"")))=TRUE," ",((IF(((L72/$L$6-1))&gt;($W$5/100),((L72/$L$6-1)),""))))</f>
        <v xml:space="preserve"> </v>
      </c>
      <c r="X72" s="37" t="str">
        <f t="shared" ref="X72:X106" si="30">IF(ISERROR((IF(((L72/$L$6-1))&lt;($X$5/100),((L72/$L$6-1)),"")))=TRUE," ",((IF(((L72/$L$6-1))&lt;($X$5/100),((L72/$L$6-1)),""))))</f>
        <v xml:space="preserve"> </v>
      </c>
      <c r="Y72" s="1" t="str">
        <f t="shared" ref="Y72:Y106" si="31">IF(ISERROR((RANK(U72,U$7:U$391,0)))=TRUE," ",((RANK(U72,U$7:U$391,0))))</f>
        <v xml:space="preserve"> </v>
      </c>
      <c r="Z72" s="1" t="str">
        <f t="shared" ref="Z72:Z106" si="32">IF(ISERROR((RANK(V72,V$7:V$391,1)))=TRUE," ",((RANK(V72,V$7:V$391,1))))</f>
        <v xml:space="preserve"> </v>
      </c>
      <c r="AA72" s="1" t="str">
        <f t="shared" ref="AA72:AA106" si="33">IF(ISERROR((RANK(W72,W$7:W$391,0)))=TRUE," ",((RANK(W72,W$7:W$391,0))))</f>
        <v xml:space="preserve"> </v>
      </c>
      <c r="AB72" s="1" t="str">
        <f t="shared" ref="AB72:AB106" si="34">IF(ISERROR((RANK(X72,X$7:X$391,1)))=TRUE," ",((RANK(X72,X$7:X$391,1))))</f>
        <v xml:space="preserve"> </v>
      </c>
      <c r="AC72" s="1" t="str">
        <f t="shared" ref="AC72:AC106" si="35">IF(ISERROR((RANK(S72,S$7:S$391,0)))=TRUE," ",((RANK(S72,S$7:S$391,0))))</f>
        <v xml:space="preserve"> </v>
      </c>
      <c r="AD72" s="1" t="str">
        <f t="shared" ref="AD72:AD105" si="36">IF(ISERROR((RANK(T72,T$7:T$391,1)))=TRUE," ",((RANK(T72,T$7:T$391,1))))</f>
        <v xml:space="preserve"> </v>
      </c>
      <c r="AE72" s="1" t="str">
        <f t="shared" ref="AE72:AE106" si="37">IF(ISERROR((RANK(Q72,Q$7:Q$391,0)))=TRUE," ",((RANK(Q72,Q$7:Q$391,0))))</f>
        <v xml:space="preserve"> </v>
      </c>
      <c r="AF72" s="1" t="str">
        <f t="shared" ref="AF72:AF106" si="38">IF(ISERROR((RANK(R72,R$7:R$391,0)))=TRUE," ",((RANK(R72,R$7:R$391,0))))</f>
        <v xml:space="preserve"> </v>
      </c>
      <c r="AG72" s="38" t="str">
        <f t="shared" ref="AG72:AG106" si="39">IF(ISERROR((IF((AND(P72&gt;$AG$6,P72&lt;$AG$5))=TRUE,P72+A72," ")))=TRUE," ",((IF((AND(P72&gt;$AG$6,P72&lt;$AG$5))=TRUE,P72+A72," "))))</f>
        <v xml:space="preserve"> </v>
      </c>
      <c r="AH72" s="38" t="str">
        <f t="shared" ref="AH72:AH106" si="40">IF(ISERROR(((IF(P72&lt;$AH$5,P72+A72," "))))=TRUE," ",((IF(P72&lt;$AH$5,P72+A72," "))))</f>
        <v xml:space="preserve"> </v>
      </c>
      <c r="AI72" s="1" t="str">
        <f t="shared" ref="AI72:AI106" si="41">IF(ISERROR((RANK(AG72,AG$7:AG$391,0)))=TRUE," ",((RANK(AG72,AG$7:AG$391,0))))</f>
        <v xml:space="preserve"> </v>
      </c>
      <c r="AJ72" s="1" t="str">
        <f t="shared" ref="AJ72:AJ106" si="42">IF(ISERROR((RANK(AH72,AH$7:AH$391,0)))=TRUE," ",((RANK(AH72,AH$7:AH$391,0))))</f>
        <v xml:space="preserve"> </v>
      </c>
      <c r="AK72" s="25" t="str">
        <f t="shared" ref="AK72:AK106" si="43">IF(ISERROR((IF((AND(O72&lt;$AK$5,O72&gt;$AK$6))=TRUE,O72+A72," ")))=TRUE," ",((IF((AND(O72&lt;$AK$5,O72&gt;$AK$6))=TRUE,O72+A72," "))))</f>
        <v xml:space="preserve"> </v>
      </c>
      <c r="AL72" s="25" t="str">
        <f t="shared" ref="AL72:AL106" si="44">IF(ISERROR((IF(O72&lt;$AL$5,O72+A72," ")))=TRUE," ",((IF(O72&lt;$AL$5,O72+A72," "))))</f>
        <v xml:space="preserve"> </v>
      </c>
      <c r="AM72" s="1" t="str">
        <f t="shared" ref="AM72:AM106" si="45">IF(ISERROR((RANK(AK72,AK$7:AK$391,0)))=TRUE," ",((RANK(AK72,AK$7:AK$391,0))))</f>
        <v xml:space="preserve"> </v>
      </c>
      <c r="AN72" s="1" t="str">
        <f t="shared" ref="AN72:AN106" si="46">IF(ISERROR((RANK(AL72,AL$7:AL$391,0)))=TRUE," ",((RANK(AL72,AL$7:AL$391,0))))</f>
        <v xml:space="preserve"> </v>
      </c>
      <c r="AO72" t="s">
        <v>85</v>
      </c>
      <c r="AP72" t="s">
        <v>1293</v>
      </c>
      <c r="AQ72" s="22" t="e">
        <v>#VALUE!</v>
      </c>
      <c r="AR72" s="21" t="e">
        <v>#VALUE!</v>
      </c>
      <c r="AS72" t="s">
        <v>137</v>
      </c>
      <c r="AT72" t="e">
        <v>#VALUE!</v>
      </c>
      <c r="AU72" t="e">
        <v>#VALUE!</v>
      </c>
      <c r="AV72" t="s">
        <v>1315</v>
      </c>
    </row>
    <row r="73" spans="1:48" x14ac:dyDescent="0.25">
      <c r="A73" s="14">
        <v>7.5999999999999924E-10</v>
      </c>
      <c r="B73" t="s">
        <v>901</v>
      </c>
      <c r="C73" s="4">
        <v>0</v>
      </c>
      <c r="D73" s="4">
        <v>0</v>
      </c>
      <c r="E73" s="4">
        <v>0</v>
      </c>
      <c r="F73" s="4">
        <v>0</v>
      </c>
      <c r="G73" s="4" t="s">
        <v>132</v>
      </c>
      <c r="H73" s="4">
        <v>2.31</v>
      </c>
      <c r="I73" s="34">
        <v>212.52992958953939</v>
      </c>
      <c r="J73" s="35" t="s">
        <v>1238</v>
      </c>
      <c r="K73" s="35" t="s">
        <v>1238</v>
      </c>
      <c r="L73" s="35" t="s">
        <v>1238</v>
      </c>
      <c r="M73" s="35" t="s">
        <v>1238</v>
      </c>
      <c r="N73" s="4" t="s">
        <v>132</v>
      </c>
      <c r="O73" s="4" t="s">
        <v>132</v>
      </c>
      <c r="P73" s="35" t="s">
        <v>137</v>
      </c>
      <c r="Q73" s="36" t="str">
        <f t="shared" si="24"/>
        <v xml:space="preserve"> </v>
      </c>
      <c r="R73" s="36" t="str">
        <f t="shared" si="25"/>
        <v xml:space="preserve"> </v>
      </c>
      <c r="S73" s="37" t="str">
        <f t="shared" si="26"/>
        <v xml:space="preserve"> </v>
      </c>
      <c r="T73" s="37" t="str">
        <f t="shared" ref="T73:T106" si="47">IF(ISERROR((IF((G73/H73-1)&lt;($T$5/100),(G73/H73-1)+A73,"")))=TRUE," ",((IF((G73/H73-1)&lt;($T$5/100),(G73/H73-1)+A73,""))))</f>
        <v xml:space="preserve"> </v>
      </c>
      <c r="U73" s="37" t="str">
        <f t="shared" si="27"/>
        <v xml:space="preserve"> </v>
      </c>
      <c r="V73" s="37" t="str">
        <f t="shared" si="28"/>
        <v xml:space="preserve"> </v>
      </c>
      <c r="W73" s="37" t="str">
        <f t="shared" si="29"/>
        <v xml:space="preserve"> </v>
      </c>
      <c r="X73" s="37" t="str">
        <f t="shared" si="30"/>
        <v xml:space="preserve"> </v>
      </c>
      <c r="Y73" s="1" t="str">
        <f t="shared" si="31"/>
        <v xml:space="preserve"> </v>
      </c>
      <c r="Z73" s="1" t="str">
        <f t="shared" si="32"/>
        <v xml:space="preserve"> </v>
      </c>
      <c r="AA73" s="1" t="str">
        <f t="shared" si="33"/>
        <v xml:space="preserve"> </v>
      </c>
      <c r="AB73" s="1" t="str">
        <f t="shared" si="34"/>
        <v xml:space="preserve"> </v>
      </c>
      <c r="AC73" s="1" t="str">
        <f t="shared" si="35"/>
        <v xml:space="preserve"> </v>
      </c>
      <c r="AD73" s="1" t="str">
        <f t="shared" si="36"/>
        <v xml:space="preserve"> </v>
      </c>
      <c r="AE73" s="1" t="str">
        <f t="shared" si="37"/>
        <v xml:space="preserve"> </v>
      </c>
      <c r="AF73" s="1" t="str">
        <f t="shared" si="38"/>
        <v xml:space="preserve"> </v>
      </c>
      <c r="AG73" s="38" t="str">
        <f t="shared" si="39"/>
        <v xml:space="preserve"> </v>
      </c>
      <c r="AH73" s="38" t="str">
        <f t="shared" si="40"/>
        <v xml:space="preserve"> </v>
      </c>
      <c r="AI73" s="1" t="str">
        <f t="shared" si="41"/>
        <v xml:space="preserve"> </v>
      </c>
      <c r="AJ73" s="1" t="str">
        <f t="shared" si="42"/>
        <v xml:space="preserve"> </v>
      </c>
      <c r="AK73" s="25" t="str">
        <f t="shared" si="43"/>
        <v xml:space="preserve"> </v>
      </c>
      <c r="AL73" s="25" t="str">
        <f t="shared" si="44"/>
        <v xml:space="preserve"> </v>
      </c>
      <c r="AM73" s="1" t="str">
        <f t="shared" si="45"/>
        <v xml:space="preserve"> </v>
      </c>
      <c r="AN73" s="1" t="str">
        <f t="shared" si="46"/>
        <v xml:space="preserve"> </v>
      </c>
      <c r="AO73" t="s">
        <v>901</v>
      </c>
      <c r="AP73" t="s">
        <v>1248</v>
      </c>
      <c r="AQ73" s="22" t="e">
        <v>#VALUE!</v>
      </c>
      <c r="AR73" s="21" t="e">
        <v>#VALUE!</v>
      </c>
      <c r="AS73" t="s">
        <v>137</v>
      </c>
      <c r="AT73" t="e">
        <v>#VALUE!</v>
      </c>
      <c r="AU73" t="e">
        <v>#VALUE!</v>
      </c>
      <c r="AV73" t="s">
        <v>1316</v>
      </c>
    </row>
    <row r="74" spans="1:48" x14ac:dyDescent="0.25">
      <c r="A74" s="14">
        <v>7.699999999999992E-10</v>
      </c>
      <c r="B74" t="s">
        <v>89</v>
      </c>
      <c r="C74" s="4">
        <v>0</v>
      </c>
      <c r="D74" s="4">
        <v>0</v>
      </c>
      <c r="E74" s="4">
        <v>1</v>
      </c>
      <c r="F74" s="4">
        <v>1</v>
      </c>
      <c r="G74" s="4">
        <v>2.0199999809265137</v>
      </c>
      <c r="H74" s="4">
        <v>2.1800000000000002</v>
      </c>
      <c r="I74" s="34">
        <v>213.41861670696198</v>
      </c>
      <c r="J74" s="35" t="s">
        <v>1238</v>
      </c>
      <c r="K74" s="35" t="s">
        <v>1238</v>
      </c>
      <c r="L74" s="35" t="s">
        <v>1238</v>
      </c>
      <c r="M74" s="35" t="s">
        <v>1238</v>
      </c>
      <c r="N74" s="4" t="s">
        <v>132</v>
      </c>
      <c r="O74" s="4" t="s">
        <v>132</v>
      </c>
      <c r="P74" s="35" t="s">
        <v>137</v>
      </c>
      <c r="Q74" s="36" t="str">
        <f t="shared" si="24"/>
        <v xml:space="preserve"> </v>
      </c>
      <c r="R74" s="36" t="str">
        <f t="shared" si="25"/>
        <v xml:space="preserve"> </v>
      </c>
      <c r="S74" s="37" t="str">
        <f t="shared" si="26"/>
        <v/>
      </c>
      <c r="T74" s="37" t="str">
        <f t="shared" si="47"/>
        <v/>
      </c>
      <c r="U74" s="37" t="str">
        <f t="shared" si="27"/>
        <v xml:space="preserve"> </v>
      </c>
      <c r="V74" s="37" t="str">
        <f t="shared" si="28"/>
        <v xml:space="preserve"> </v>
      </c>
      <c r="W74" s="37" t="str">
        <f t="shared" si="29"/>
        <v xml:space="preserve"> </v>
      </c>
      <c r="X74" s="37" t="str">
        <f t="shared" si="30"/>
        <v xml:space="preserve"> </v>
      </c>
      <c r="Y74" s="1" t="str">
        <f t="shared" si="31"/>
        <v xml:space="preserve"> </v>
      </c>
      <c r="Z74" s="1" t="str">
        <f t="shared" si="32"/>
        <v xml:space="preserve"> </v>
      </c>
      <c r="AA74" s="1" t="str">
        <f t="shared" si="33"/>
        <v xml:space="preserve"> </v>
      </c>
      <c r="AB74" s="1" t="str">
        <f t="shared" si="34"/>
        <v xml:space="preserve"> </v>
      </c>
      <c r="AC74" s="1" t="str">
        <f t="shared" si="35"/>
        <v xml:space="preserve"> </v>
      </c>
      <c r="AD74" s="1" t="str">
        <f t="shared" si="36"/>
        <v xml:space="preserve"> </v>
      </c>
      <c r="AE74" s="1" t="str">
        <f t="shared" si="37"/>
        <v xml:space="preserve"> </v>
      </c>
      <c r="AF74" s="1" t="str">
        <f t="shared" si="38"/>
        <v xml:space="preserve"> </v>
      </c>
      <c r="AG74" s="38" t="str">
        <f t="shared" si="39"/>
        <v xml:space="preserve"> </v>
      </c>
      <c r="AH74" s="38" t="str">
        <f t="shared" si="40"/>
        <v xml:space="preserve"> </v>
      </c>
      <c r="AI74" s="1" t="str">
        <f t="shared" si="41"/>
        <v xml:space="preserve"> </v>
      </c>
      <c r="AJ74" s="1" t="str">
        <f t="shared" si="42"/>
        <v xml:space="preserve"> </v>
      </c>
      <c r="AK74" s="25" t="str">
        <f t="shared" si="43"/>
        <v xml:space="preserve"> </v>
      </c>
      <c r="AL74" s="25" t="str">
        <f t="shared" si="44"/>
        <v xml:space="preserve"> </v>
      </c>
      <c r="AM74" s="1" t="str">
        <f t="shared" si="45"/>
        <v xml:space="preserve"> </v>
      </c>
      <c r="AN74" s="1" t="str">
        <f t="shared" si="46"/>
        <v xml:space="preserve"> </v>
      </c>
      <c r="AO74" t="s">
        <v>89</v>
      </c>
      <c r="AP74" t="s">
        <v>1250</v>
      </c>
      <c r="AQ74" s="22" t="e">
        <v>#VALUE!</v>
      </c>
      <c r="AR74" s="21" t="e">
        <v>#VALUE!</v>
      </c>
      <c r="AS74">
        <v>-7.3394504162149765</v>
      </c>
      <c r="AT74" t="e">
        <v>#VALUE!</v>
      </c>
      <c r="AU74" t="e">
        <v>#VALUE!</v>
      </c>
      <c r="AV74" t="s">
        <v>1317</v>
      </c>
    </row>
    <row r="75" spans="1:48" x14ac:dyDescent="0.25">
      <c r="A75" s="14">
        <v>7.7999999999999917E-10</v>
      </c>
      <c r="B75" t="s">
        <v>67</v>
      </c>
      <c r="C75" s="4">
        <v>7</v>
      </c>
      <c r="D75" s="4">
        <v>0</v>
      </c>
      <c r="E75" s="4">
        <v>2</v>
      </c>
      <c r="F75" s="4">
        <v>9</v>
      </c>
      <c r="G75" s="4">
        <v>189</v>
      </c>
      <c r="H75" s="4">
        <v>158</v>
      </c>
      <c r="I75" s="34">
        <v>618.71819155412834</v>
      </c>
      <c r="J75" s="35">
        <v>10.415293342122611</v>
      </c>
      <c r="K75" s="35">
        <v>8.6244541484716155</v>
      </c>
      <c r="L75" s="35">
        <v>9.6404499338332599</v>
      </c>
      <c r="M75" s="35">
        <v>8.2809903890056145</v>
      </c>
      <c r="N75" s="4">
        <v>18.32</v>
      </c>
      <c r="O75" s="4">
        <v>25.051194539249146</v>
      </c>
      <c r="P75" s="35">
        <v>8.2088607594936711</v>
      </c>
      <c r="Q75" s="36">
        <f t="shared" si="24"/>
        <v>77.777777778557777</v>
      </c>
      <c r="R75" s="36" t="str">
        <f t="shared" si="25"/>
        <v xml:space="preserve"> </v>
      </c>
      <c r="S75" s="37">
        <f t="shared" si="26"/>
        <v>0.19620253242556956</v>
      </c>
      <c r="T75" s="37" t="str">
        <f t="shared" si="47"/>
        <v/>
      </c>
      <c r="U75" s="37" t="str">
        <f t="shared" si="27"/>
        <v/>
      </c>
      <c r="V75" s="37" t="str">
        <f t="shared" si="28"/>
        <v/>
      </c>
      <c r="W75" s="37" t="str">
        <f t="shared" si="29"/>
        <v/>
      </c>
      <c r="X75" s="37" t="str">
        <f t="shared" si="30"/>
        <v/>
      </c>
      <c r="Y75" s="1" t="str">
        <f t="shared" si="31"/>
        <v xml:space="preserve"> </v>
      </c>
      <c r="Z75" s="1" t="str">
        <f t="shared" si="32"/>
        <v xml:space="preserve"> </v>
      </c>
      <c r="AA75" s="1" t="str">
        <f t="shared" si="33"/>
        <v xml:space="preserve"> </v>
      </c>
      <c r="AB75" s="1" t="str">
        <f t="shared" si="34"/>
        <v xml:space="preserve"> </v>
      </c>
      <c r="AC75" s="1">
        <f t="shared" si="35"/>
        <v>34</v>
      </c>
      <c r="AD75" s="1" t="str">
        <f t="shared" si="36"/>
        <v xml:space="preserve"> </v>
      </c>
      <c r="AE75" s="1">
        <f t="shared" si="37"/>
        <v>26</v>
      </c>
      <c r="AF75" s="1" t="str">
        <f t="shared" si="38"/>
        <v xml:space="preserve"> </v>
      </c>
      <c r="AG75" s="38">
        <f t="shared" si="39"/>
        <v>8.2088607602736712</v>
      </c>
      <c r="AH75" s="38" t="str">
        <f t="shared" si="40"/>
        <v xml:space="preserve"> </v>
      </c>
      <c r="AI75" s="1">
        <f t="shared" si="41"/>
        <v>7</v>
      </c>
      <c r="AJ75" s="1" t="str">
        <f t="shared" si="42"/>
        <v xml:space="preserve"> </v>
      </c>
      <c r="AK75" s="25" t="str">
        <f t="shared" si="43"/>
        <v xml:space="preserve"> </v>
      </c>
      <c r="AL75" s="25" t="str">
        <f t="shared" si="44"/>
        <v xml:space="preserve"> </v>
      </c>
      <c r="AM75" s="1" t="str">
        <f t="shared" si="45"/>
        <v xml:space="preserve"> </v>
      </c>
      <c r="AN75" s="1" t="str">
        <f t="shared" si="46"/>
        <v xml:space="preserve"> </v>
      </c>
      <c r="AO75" t="s">
        <v>67</v>
      </c>
      <c r="AP75" t="s">
        <v>1244</v>
      </c>
      <c r="AQ75" s="22">
        <v>-67.702569606592249</v>
      </c>
      <c r="AR75" s="21">
        <v>-90.431974151505273</v>
      </c>
      <c r="AS75">
        <v>19.620253164556956</v>
      </c>
      <c r="AT75">
        <v>67.702569606592249</v>
      </c>
      <c r="AU75">
        <v>90.431974151505273</v>
      </c>
      <c r="AV75" t="s">
        <v>1318</v>
      </c>
    </row>
    <row r="76" spans="1:48" x14ac:dyDescent="0.25">
      <c r="A76" s="14">
        <v>7.8999999999999913E-10</v>
      </c>
      <c r="B76" t="s">
        <v>1203</v>
      </c>
      <c r="C76" s="4">
        <v>0</v>
      </c>
      <c r="D76" s="4">
        <v>0</v>
      </c>
      <c r="E76" s="4">
        <v>0</v>
      </c>
      <c r="F76" s="4">
        <v>0</v>
      </c>
      <c r="G76" s="4" t="s">
        <v>132</v>
      </c>
      <c r="H76" s="4">
        <v>1.77</v>
      </c>
      <c r="I76" s="34">
        <v>72.200105422653422</v>
      </c>
      <c r="J76" s="35" t="s">
        <v>1238</v>
      </c>
      <c r="K76" s="35" t="s">
        <v>1238</v>
      </c>
      <c r="L76" s="35" t="s">
        <v>1238</v>
      </c>
      <c r="M76" s="35" t="s">
        <v>1238</v>
      </c>
      <c r="N76" s="4" t="s">
        <v>132</v>
      </c>
      <c r="O76" s="4" t="s">
        <v>132</v>
      </c>
      <c r="P76" s="35" t="s">
        <v>137</v>
      </c>
      <c r="Q76" s="36" t="str">
        <f t="shared" si="24"/>
        <v xml:space="preserve"> </v>
      </c>
      <c r="R76" s="36" t="str">
        <f t="shared" si="25"/>
        <v xml:space="preserve"> </v>
      </c>
      <c r="S76" s="37" t="str">
        <f t="shared" si="26"/>
        <v xml:space="preserve"> </v>
      </c>
      <c r="T76" s="37" t="str">
        <f t="shared" si="47"/>
        <v xml:space="preserve"> </v>
      </c>
      <c r="U76" s="37" t="str">
        <f t="shared" si="27"/>
        <v xml:space="preserve"> </v>
      </c>
      <c r="V76" s="37" t="str">
        <f t="shared" si="28"/>
        <v xml:space="preserve"> </v>
      </c>
      <c r="W76" s="37" t="str">
        <f t="shared" si="29"/>
        <v xml:space="preserve"> </v>
      </c>
      <c r="X76" s="37" t="str">
        <f t="shared" si="30"/>
        <v xml:space="preserve"> </v>
      </c>
      <c r="Y76" s="1" t="str">
        <f t="shared" si="31"/>
        <v xml:space="preserve"> </v>
      </c>
      <c r="Z76" s="1" t="str">
        <f t="shared" si="32"/>
        <v xml:space="preserve"> </v>
      </c>
      <c r="AA76" s="1" t="str">
        <f t="shared" si="33"/>
        <v xml:space="preserve"> </v>
      </c>
      <c r="AB76" s="1" t="str">
        <f t="shared" si="34"/>
        <v xml:space="preserve"> </v>
      </c>
      <c r="AC76" s="1" t="str">
        <f t="shared" si="35"/>
        <v xml:space="preserve"> </v>
      </c>
      <c r="AD76" s="1" t="str">
        <f t="shared" si="36"/>
        <v xml:space="preserve"> </v>
      </c>
      <c r="AE76" s="1" t="str">
        <f t="shared" si="37"/>
        <v xml:space="preserve"> </v>
      </c>
      <c r="AF76" s="1" t="str">
        <f t="shared" si="38"/>
        <v xml:space="preserve"> </v>
      </c>
      <c r="AG76" s="38" t="str">
        <f t="shared" si="39"/>
        <v xml:space="preserve"> </v>
      </c>
      <c r="AH76" s="38" t="str">
        <f t="shared" si="40"/>
        <v xml:space="preserve"> </v>
      </c>
      <c r="AI76" s="1" t="str">
        <f t="shared" si="41"/>
        <v xml:space="preserve"> </v>
      </c>
      <c r="AJ76" s="1" t="str">
        <f t="shared" si="42"/>
        <v xml:space="preserve"> </v>
      </c>
      <c r="AK76" s="25" t="str">
        <f t="shared" si="43"/>
        <v xml:space="preserve"> </v>
      </c>
      <c r="AL76" s="25" t="str">
        <f t="shared" si="44"/>
        <v xml:space="preserve"> </v>
      </c>
      <c r="AM76" s="1" t="str">
        <f t="shared" si="45"/>
        <v xml:space="preserve"> </v>
      </c>
      <c r="AN76" s="1" t="str">
        <f t="shared" si="46"/>
        <v xml:space="preserve"> </v>
      </c>
      <c r="AO76" t="s">
        <v>1203</v>
      </c>
      <c r="AP76" t="s">
        <v>1254</v>
      </c>
      <c r="AQ76" s="22" t="e">
        <v>#VALUE!</v>
      </c>
      <c r="AR76" s="21" t="e">
        <v>#VALUE!</v>
      </c>
      <c r="AS76" t="s">
        <v>137</v>
      </c>
      <c r="AT76" t="e">
        <v>#VALUE!</v>
      </c>
      <c r="AU76" t="e">
        <v>#VALUE!</v>
      </c>
      <c r="AV76" t="s">
        <v>1319</v>
      </c>
    </row>
    <row r="77" spans="1:48" x14ac:dyDescent="0.25">
      <c r="A77" s="14">
        <v>7.999999999999991E-10</v>
      </c>
      <c r="B77" t="s">
        <v>1204</v>
      </c>
      <c r="C77" s="4">
        <v>0</v>
      </c>
      <c r="D77" s="4">
        <v>0</v>
      </c>
      <c r="E77" s="4">
        <v>0</v>
      </c>
      <c r="F77" s="4">
        <v>0</v>
      </c>
      <c r="G77" s="4" t="s">
        <v>132</v>
      </c>
      <c r="H77" s="4">
        <v>15.35</v>
      </c>
      <c r="I77" s="34">
        <v>193.13229610293294</v>
      </c>
      <c r="J77" s="35" t="s">
        <v>1238</v>
      </c>
      <c r="K77" s="35" t="s">
        <v>1238</v>
      </c>
      <c r="L77" s="35" t="s">
        <v>1238</v>
      </c>
      <c r="M77" s="35" t="s">
        <v>1238</v>
      </c>
      <c r="N77" s="4" t="s">
        <v>132</v>
      </c>
      <c r="O77" s="4" t="s">
        <v>132</v>
      </c>
      <c r="P77" s="35" t="s">
        <v>137</v>
      </c>
      <c r="Q77" s="36" t="str">
        <f t="shared" si="24"/>
        <v xml:space="preserve"> </v>
      </c>
      <c r="R77" s="36" t="str">
        <f t="shared" si="25"/>
        <v xml:space="preserve"> </v>
      </c>
      <c r="S77" s="37" t="str">
        <f t="shared" si="26"/>
        <v xml:space="preserve"> </v>
      </c>
      <c r="T77" s="37" t="str">
        <f t="shared" si="47"/>
        <v xml:space="preserve"> </v>
      </c>
      <c r="U77" s="37" t="str">
        <f t="shared" si="27"/>
        <v xml:space="preserve"> </v>
      </c>
      <c r="V77" s="37" t="str">
        <f t="shared" si="28"/>
        <v xml:space="preserve"> </v>
      </c>
      <c r="W77" s="37" t="str">
        <f t="shared" si="29"/>
        <v xml:space="preserve"> </v>
      </c>
      <c r="X77" s="37" t="str">
        <f t="shared" si="30"/>
        <v xml:space="preserve"> </v>
      </c>
      <c r="Y77" s="1" t="str">
        <f t="shared" si="31"/>
        <v xml:space="preserve"> </v>
      </c>
      <c r="Z77" s="1" t="str">
        <f t="shared" si="32"/>
        <v xml:space="preserve"> </v>
      </c>
      <c r="AA77" s="1" t="str">
        <f t="shared" si="33"/>
        <v xml:space="preserve"> </v>
      </c>
      <c r="AB77" s="1" t="str">
        <f t="shared" si="34"/>
        <v xml:space="preserve"> </v>
      </c>
      <c r="AC77" s="1" t="str">
        <f t="shared" si="35"/>
        <v xml:space="preserve"> </v>
      </c>
      <c r="AD77" s="1" t="str">
        <f t="shared" si="36"/>
        <v xml:space="preserve"> </v>
      </c>
      <c r="AE77" s="1" t="str">
        <f t="shared" si="37"/>
        <v xml:space="preserve"> </v>
      </c>
      <c r="AF77" s="1" t="str">
        <f t="shared" si="38"/>
        <v xml:space="preserve"> </v>
      </c>
      <c r="AG77" s="38" t="str">
        <f t="shared" si="39"/>
        <v xml:space="preserve"> </v>
      </c>
      <c r="AH77" s="38" t="str">
        <f t="shared" si="40"/>
        <v xml:space="preserve"> </v>
      </c>
      <c r="AI77" s="1" t="str">
        <f t="shared" si="41"/>
        <v xml:space="preserve"> </v>
      </c>
      <c r="AJ77" s="1" t="str">
        <f t="shared" si="42"/>
        <v xml:space="preserve"> </v>
      </c>
      <c r="AK77" s="25" t="str">
        <f t="shared" si="43"/>
        <v xml:space="preserve"> </v>
      </c>
      <c r="AL77" s="25" t="str">
        <f t="shared" si="44"/>
        <v xml:space="preserve"> </v>
      </c>
      <c r="AM77" s="1" t="str">
        <f t="shared" si="45"/>
        <v xml:space="preserve"> </v>
      </c>
      <c r="AN77" s="1" t="str">
        <f t="shared" si="46"/>
        <v xml:space="preserve"> </v>
      </c>
      <c r="AO77" t="s">
        <v>1204</v>
      </c>
      <c r="AP77" t="s">
        <v>1248</v>
      </c>
      <c r="AQ77" s="22" t="e">
        <v>#VALUE!</v>
      </c>
      <c r="AR77" s="21" t="e">
        <v>#VALUE!</v>
      </c>
      <c r="AS77" t="s">
        <v>137</v>
      </c>
      <c r="AT77" t="e">
        <v>#VALUE!</v>
      </c>
      <c r="AU77" t="e">
        <v>#VALUE!</v>
      </c>
      <c r="AV77" t="s">
        <v>1320</v>
      </c>
    </row>
    <row r="78" spans="1:48" x14ac:dyDescent="0.25">
      <c r="A78" s="14">
        <v>8.0999999999999906E-10</v>
      </c>
      <c r="B78" t="s">
        <v>40</v>
      </c>
      <c r="C78" s="4">
        <v>10</v>
      </c>
      <c r="D78" s="4">
        <v>0</v>
      </c>
      <c r="E78" s="4">
        <v>10</v>
      </c>
      <c r="F78" s="4">
        <v>20</v>
      </c>
      <c r="G78" s="4">
        <v>4.8000001907348633</v>
      </c>
      <c r="H78" s="4">
        <v>3.92</v>
      </c>
      <c r="I78" s="34">
        <v>1350.8419453070385</v>
      </c>
      <c r="J78" s="35">
        <v>7.9352226720647776</v>
      </c>
      <c r="K78" s="35">
        <v>5.5681818181818183</v>
      </c>
      <c r="L78" s="35">
        <v>7.8704278512917458</v>
      </c>
      <c r="M78" s="35">
        <v>6.2878222224907097</v>
      </c>
      <c r="N78" s="4">
        <v>0.49399999999999999</v>
      </c>
      <c r="O78" s="4">
        <v>19.612590799031466</v>
      </c>
      <c r="P78" s="35">
        <v>8.4948979591836746</v>
      </c>
      <c r="Q78" s="36" t="str">
        <f t="shared" si="24"/>
        <v xml:space="preserve"> </v>
      </c>
      <c r="R78" s="36" t="str">
        <f t="shared" si="25"/>
        <v xml:space="preserve"> </v>
      </c>
      <c r="S78" s="37">
        <f t="shared" si="26"/>
        <v>0.22448984538522015</v>
      </c>
      <c r="T78" s="37" t="str">
        <f t="shared" si="47"/>
        <v/>
      </c>
      <c r="U78" s="37" t="str">
        <f t="shared" si="27"/>
        <v/>
      </c>
      <c r="V78" s="37" t="str">
        <f t="shared" si="28"/>
        <v/>
      </c>
      <c r="W78" s="37" t="str">
        <f t="shared" si="29"/>
        <v/>
      </c>
      <c r="X78" s="37" t="str">
        <f t="shared" si="30"/>
        <v/>
      </c>
      <c r="Y78" s="1" t="str">
        <f t="shared" si="31"/>
        <v xml:space="preserve"> </v>
      </c>
      <c r="Z78" s="1" t="str">
        <f t="shared" si="32"/>
        <v xml:space="preserve"> </v>
      </c>
      <c r="AA78" s="1" t="str">
        <f t="shared" si="33"/>
        <v xml:space="preserve"> </v>
      </c>
      <c r="AB78" s="1" t="str">
        <f t="shared" si="34"/>
        <v xml:space="preserve"> </v>
      </c>
      <c r="AC78" s="1">
        <f t="shared" si="35"/>
        <v>29</v>
      </c>
      <c r="AD78" s="1" t="str">
        <f t="shared" si="36"/>
        <v xml:space="preserve"> </v>
      </c>
      <c r="AE78" s="1" t="str">
        <f t="shared" si="37"/>
        <v xml:space="preserve"> </v>
      </c>
      <c r="AF78" s="1" t="str">
        <f t="shared" si="38"/>
        <v xml:space="preserve"> </v>
      </c>
      <c r="AG78" s="38">
        <f t="shared" si="39"/>
        <v>8.4948979599936738</v>
      </c>
      <c r="AH78" s="38" t="str">
        <f t="shared" si="40"/>
        <v xml:space="preserve"> </v>
      </c>
      <c r="AI78" s="1">
        <f t="shared" si="41"/>
        <v>4</v>
      </c>
      <c r="AJ78" s="1" t="str">
        <f t="shared" si="42"/>
        <v xml:space="preserve"> </v>
      </c>
      <c r="AK78" s="25" t="str">
        <f t="shared" si="43"/>
        <v xml:space="preserve"> </v>
      </c>
      <c r="AL78" s="25" t="str">
        <f t="shared" si="44"/>
        <v xml:space="preserve"> </v>
      </c>
      <c r="AM78" s="1" t="str">
        <f t="shared" si="45"/>
        <v xml:space="preserve"> </v>
      </c>
      <c r="AN78" s="1" t="str">
        <f t="shared" si="46"/>
        <v xml:space="preserve"> </v>
      </c>
      <c r="AO78" t="s">
        <v>40</v>
      </c>
      <c r="AP78" t="s">
        <v>1242</v>
      </c>
      <c r="AQ78" s="22">
        <v>-27.769539348811769</v>
      </c>
      <c r="AR78" s="21">
        <v>-55.467962950410545</v>
      </c>
      <c r="AS78">
        <v>22.448984457522016</v>
      </c>
      <c r="AT78">
        <v>27.769539348811769</v>
      </c>
      <c r="AU78">
        <v>55.467962950410545</v>
      </c>
      <c r="AV78" t="s">
        <v>1321</v>
      </c>
    </row>
    <row r="79" spans="1:48" x14ac:dyDescent="0.25">
      <c r="A79" s="14">
        <v>8.1999999999999903E-10</v>
      </c>
      <c r="B79" t="s">
        <v>62</v>
      </c>
      <c r="C79" s="4">
        <v>16</v>
      </c>
      <c r="D79" s="4">
        <v>0</v>
      </c>
      <c r="E79" s="4">
        <v>4</v>
      </c>
      <c r="F79" s="4">
        <v>20</v>
      </c>
      <c r="G79" s="4">
        <v>106.57499694824219</v>
      </c>
      <c r="H79" s="4">
        <v>66.400000000000006</v>
      </c>
      <c r="I79" s="34">
        <v>1108.3247354555376</v>
      </c>
      <c r="J79" s="35">
        <v>5.4799042667326896</v>
      </c>
      <c r="K79" s="35">
        <v>4.7718289615522815</v>
      </c>
      <c r="L79" s="35">
        <v>3.7253140834872629</v>
      </c>
      <c r="M79" s="35">
        <v>3.2186814965860289</v>
      </c>
      <c r="N79" s="4">
        <v>12.117000000000001</v>
      </c>
      <c r="O79" s="4">
        <v>144.29435483870969</v>
      </c>
      <c r="P79" s="35">
        <v>0</v>
      </c>
      <c r="Q79" s="36">
        <f t="shared" si="24"/>
        <v>80.000000000819995</v>
      </c>
      <c r="R79" s="36" t="str">
        <f t="shared" si="25"/>
        <v xml:space="preserve"> </v>
      </c>
      <c r="S79" s="37">
        <f t="shared" si="26"/>
        <v>0.60504513558268347</v>
      </c>
      <c r="T79" s="37" t="str">
        <f t="shared" si="47"/>
        <v/>
      </c>
      <c r="U79" s="37" t="str">
        <f t="shared" si="27"/>
        <v/>
      </c>
      <c r="V79" s="37" t="str">
        <f t="shared" si="28"/>
        <v/>
      </c>
      <c r="W79" s="37" t="str">
        <f t="shared" si="29"/>
        <v/>
      </c>
      <c r="X79" s="37" t="str">
        <f t="shared" si="30"/>
        <v/>
      </c>
      <c r="Y79" s="1" t="str">
        <f t="shared" si="31"/>
        <v xml:space="preserve"> </v>
      </c>
      <c r="Z79" s="1" t="str">
        <f t="shared" si="32"/>
        <v xml:space="preserve"> </v>
      </c>
      <c r="AA79" s="1" t="str">
        <f t="shared" si="33"/>
        <v xml:space="preserve"> </v>
      </c>
      <c r="AB79" s="1" t="str">
        <f t="shared" si="34"/>
        <v xml:space="preserve"> </v>
      </c>
      <c r="AC79" s="1">
        <f t="shared" si="35"/>
        <v>1</v>
      </c>
      <c r="AD79" s="1" t="str">
        <f t="shared" si="36"/>
        <v xml:space="preserve"> </v>
      </c>
      <c r="AE79" s="1">
        <f t="shared" si="37"/>
        <v>20</v>
      </c>
      <c r="AF79" s="1" t="str">
        <f t="shared" si="38"/>
        <v xml:space="preserve"> </v>
      </c>
      <c r="AG79" s="38" t="str">
        <f t="shared" si="39"/>
        <v xml:space="preserve"> </v>
      </c>
      <c r="AH79" s="38" t="str">
        <f t="shared" si="40"/>
        <v xml:space="preserve"> </v>
      </c>
      <c r="AI79" s="1" t="str">
        <f t="shared" si="41"/>
        <v xml:space="preserve"> </v>
      </c>
      <c r="AJ79" s="1" t="str">
        <f t="shared" si="42"/>
        <v xml:space="preserve"> </v>
      </c>
      <c r="AK79" s="25" t="str">
        <f t="shared" si="43"/>
        <v xml:space="preserve"> </v>
      </c>
      <c r="AL79" s="25" t="str">
        <f t="shared" si="44"/>
        <v xml:space="preserve"> </v>
      </c>
      <c r="AM79" s="1" t="str">
        <f t="shared" si="45"/>
        <v xml:space="preserve"> </v>
      </c>
      <c r="AN79" s="1" t="str">
        <f t="shared" si="46"/>
        <v xml:space="preserve"> </v>
      </c>
      <c r="AO79" t="s">
        <v>62</v>
      </c>
      <c r="AP79" t="s">
        <v>1244</v>
      </c>
      <c r="AQ79" s="22">
        <v>11.764940598215357</v>
      </c>
      <c r="AR79" s="21">
        <v>26.412260825796942</v>
      </c>
      <c r="AS79">
        <v>60.50451347626835</v>
      </c>
      <c r="AT79">
        <v>-11.764940598215357</v>
      </c>
      <c r="AU79">
        <v>-26.412260825796942</v>
      </c>
      <c r="AV79" t="s">
        <v>1322</v>
      </c>
    </row>
    <row r="80" spans="1:48" x14ac:dyDescent="0.25">
      <c r="A80" s="14">
        <v>8.2999999999999899E-10</v>
      </c>
      <c r="B80" t="s">
        <v>902</v>
      </c>
      <c r="C80" s="4">
        <v>0</v>
      </c>
      <c r="D80" s="4">
        <v>0</v>
      </c>
      <c r="E80" s="4">
        <v>0</v>
      </c>
      <c r="F80" s="4">
        <v>0</v>
      </c>
      <c r="G80" s="4" t="s">
        <v>132</v>
      </c>
      <c r="H80" s="4">
        <v>2.88</v>
      </c>
      <c r="I80" s="34">
        <v>356.42866959023269</v>
      </c>
      <c r="J80" s="35" t="s">
        <v>1238</v>
      </c>
      <c r="K80" s="35" t="s">
        <v>1238</v>
      </c>
      <c r="L80" s="35" t="s">
        <v>1238</v>
      </c>
      <c r="M80" s="35" t="s">
        <v>1238</v>
      </c>
      <c r="N80" s="4" t="s">
        <v>132</v>
      </c>
      <c r="O80" s="4" t="s">
        <v>132</v>
      </c>
      <c r="P80" s="35" t="s">
        <v>137</v>
      </c>
      <c r="Q80" s="36" t="str">
        <f t="shared" si="24"/>
        <v xml:space="preserve"> </v>
      </c>
      <c r="R80" s="36" t="str">
        <f t="shared" si="25"/>
        <v xml:space="preserve"> </v>
      </c>
      <c r="S80" s="37" t="str">
        <f t="shared" si="26"/>
        <v xml:space="preserve"> </v>
      </c>
      <c r="T80" s="37" t="str">
        <f t="shared" si="47"/>
        <v xml:space="preserve"> </v>
      </c>
      <c r="U80" s="37" t="str">
        <f t="shared" si="27"/>
        <v xml:space="preserve"> </v>
      </c>
      <c r="V80" s="37" t="str">
        <f t="shared" si="28"/>
        <v xml:space="preserve"> </v>
      </c>
      <c r="W80" s="37" t="str">
        <f t="shared" si="29"/>
        <v xml:space="preserve"> </v>
      </c>
      <c r="X80" s="37" t="str">
        <f t="shared" si="30"/>
        <v xml:space="preserve"> </v>
      </c>
      <c r="Y80" s="1" t="str">
        <f t="shared" si="31"/>
        <v xml:space="preserve"> </v>
      </c>
      <c r="Z80" s="1" t="str">
        <f t="shared" si="32"/>
        <v xml:space="preserve"> </v>
      </c>
      <c r="AA80" s="1" t="str">
        <f t="shared" si="33"/>
        <v xml:space="preserve"> </v>
      </c>
      <c r="AB80" s="1" t="str">
        <f t="shared" si="34"/>
        <v xml:space="preserve"> </v>
      </c>
      <c r="AC80" s="1" t="str">
        <f t="shared" si="35"/>
        <v xml:space="preserve"> </v>
      </c>
      <c r="AD80" s="1" t="str">
        <f t="shared" si="36"/>
        <v xml:space="preserve"> </v>
      </c>
      <c r="AE80" s="1" t="str">
        <f t="shared" si="37"/>
        <v xml:space="preserve"> </v>
      </c>
      <c r="AF80" s="1" t="str">
        <f t="shared" si="38"/>
        <v xml:space="preserve"> </v>
      </c>
      <c r="AG80" s="38" t="str">
        <f t="shared" si="39"/>
        <v xml:space="preserve"> </v>
      </c>
      <c r="AH80" s="38" t="str">
        <f t="shared" si="40"/>
        <v xml:space="preserve"> </v>
      </c>
      <c r="AI80" s="1" t="str">
        <f t="shared" si="41"/>
        <v xml:space="preserve"> </v>
      </c>
      <c r="AJ80" s="1" t="str">
        <f t="shared" si="42"/>
        <v xml:space="preserve"> </v>
      </c>
      <c r="AK80" s="25" t="str">
        <f t="shared" si="43"/>
        <v xml:space="preserve"> </v>
      </c>
      <c r="AL80" s="25" t="str">
        <f t="shared" si="44"/>
        <v xml:space="preserve"> </v>
      </c>
      <c r="AM80" s="1" t="str">
        <f t="shared" si="45"/>
        <v xml:space="preserve"> </v>
      </c>
      <c r="AN80" s="1" t="str">
        <f t="shared" si="46"/>
        <v xml:space="preserve"> </v>
      </c>
      <c r="AO80" t="s">
        <v>902</v>
      </c>
      <c r="AP80" t="s">
        <v>1242</v>
      </c>
      <c r="AQ80" s="22" t="e">
        <v>#VALUE!</v>
      </c>
      <c r="AR80" s="21" t="e">
        <v>#VALUE!</v>
      </c>
      <c r="AS80" t="s">
        <v>137</v>
      </c>
      <c r="AT80" t="e">
        <v>#VALUE!</v>
      </c>
      <c r="AU80" t="e">
        <v>#VALUE!</v>
      </c>
      <c r="AV80" t="s">
        <v>1323</v>
      </c>
    </row>
    <row r="81" spans="1:48" x14ac:dyDescent="0.25">
      <c r="A81" s="14">
        <v>8.3999999999999896E-10</v>
      </c>
      <c r="B81" t="s">
        <v>93</v>
      </c>
      <c r="C81" s="4">
        <v>0</v>
      </c>
      <c r="D81" s="4">
        <v>0</v>
      </c>
      <c r="E81" s="4">
        <v>0</v>
      </c>
      <c r="F81" s="4">
        <v>0</v>
      </c>
      <c r="G81" s="4" t="s">
        <v>132</v>
      </c>
      <c r="H81" s="4">
        <v>3.14</v>
      </c>
      <c r="I81" s="34">
        <v>76.269930407097092</v>
      </c>
      <c r="J81" s="35" t="s">
        <v>1238</v>
      </c>
      <c r="K81" s="35" t="s">
        <v>1238</v>
      </c>
      <c r="L81" s="35" t="s">
        <v>1238</v>
      </c>
      <c r="M81" s="35" t="s">
        <v>1238</v>
      </c>
      <c r="N81" s="4" t="s">
        <v>132</v>
      </c>
      <c r="O81" s="4" t="s">
        <v>132</v>
      </c>
      <c r="P81" s="35" t="s">
        <v>137</v>
      </c>
      <c r="Q81" s="36" t="str">
        <f t="shared" si="24"/>
        <v xml:space="preserve"> </v>
      </c>
      <c r="R81" s="36" t="str">
        <f t="shared" si="25"/>
        <v xml:space="preserve"> </v>
      </c>
      <c r="S81" s="37" t="str">
        <f t="shared" si="26"/>
        <v xml:space="preserve"> </v>
      </c>
      <c r="T81" s="37" t="str">
        <f t="shared" si="47"/>
        <v xml:space="preserve"> </v>
      </c>
      <c r="U81" s="37" t="str">
        <f t="shared" si="27"/>
        <v xml:space="preserve"> </v>
      </c>
      <c r="V81" s="37" t="str">
        <f t="shared" si="28"/>
        <v xml:space="preserve"> </v>
      </c>
      <c r="W81" s="37" t="str">
        <f t="shared" si="29"/>
        <v xml:space="preserve"> </v>
      </c>
      <c r="X81" s="37" t="str">
        <f t="shared" si="30"/>
        <v xml:space="preserve"> </v>
      </c>
      <c r="Y81" s="1" t="str">
        <f t="shared" si="31"/>
        <v xml:space="preserve"> </v>
      </c>
      <c r="Z81" s="1" t="str">
        <f t="shared" si="32"/>
        <v xml:space="preserve"> </v>
      </c>
      <c r="AA81" s="1" t="str">
        <f t="shared" si="33"/>
        <v xml:space="preserve"> </v>
      </c>
      <c r="AB81" s="1" t="str">
        <f t="shared" si="34"/>
        <v xml:space="preserve"> </v>
      </c>
      <c r="AC81" s="1" t="str">
        <f t="shared" si="35"/>
        <v xml:space="preserve"> </v>
      </c>
      <c r="AD81" s="1" t="str">
        <f t="shared" si="36"/>
        <v xml:space="preserve"> </v>
      </c>
      <c r="AE81" s="1" t="str">
        <f t="shared" si="37"/>
        <v xml:space="preserve"> </v>
      </c>
      <c r="AF81" s="1" t="str">
        <f t="shared" si="38"/>
        <v xml:space="preserve"> </v>
      </c>
      <c r="AG81" s="38" t="str">
        <f t="shared" si="39"/>
        <v xml:space="preserve"> </v>
      </c>
      <c r="AH81" s="38" t="str">
        <f t="shared" si="40"/>
        <v xml:space="preserve"> </v>
      </c>
      <c r="AI81" s="1" t="str">
        <f t="shared" si="41"/>
        <v xml:space="preserve"> </v>
      </c>
      <c r="AJ81" s="1" t="str">
        <f t="shared" si="42"/>
        <v xml:space="preserve"> </v>
      </c>
      <c r="AK81" s="25" t="str">
        <f t="shared" si="43"/>
        <v xml:space="preserve"> </v>
      </c>
      <c r="AL81" s="25" t="str">
        <f t="shared" si="44"/>
        <v xml:space="preserve"> </v>
      </c>
      <c r="AM81" s="1" t="str">
        <f t="shared" si="45"/>
        <v xml:space="preserve"> </v>
      </c>
      <c r="AN81" s="1" t="str">
        <f t="shared" si="46"/>
        <v xml:space="preserve"> </v>
      </c>
      <c r="AO81" t="s">
        <v>93</v>
      </c>
      <c r="AP81" t="s">
        <v>1250</v>
      </c>
      <c r="AQ81" s="22" t="e">
        <v>#VALUE!</v>
      </c>
      <c r="AR81" s="21" t="e">
        <v>#VALUE!</v>
      </c>
      <c r="AS81" t="s">
        <v>137</v>
      </c>
      <c r="AT81" t="e">
        <v>#VALUE!</v>
      </c>
      <c r="AU81" t="e">
        <v>#VALUE!</v>
      </c>
      <c r="AV81" t="s">
        <v>1324</v>
      </c>
    </row>
    <row r="82" spans="1:48" x14ac:dyDescent="0.25">
      <c r="A82" s="14">
        <v>8.4999999999999893E-10</v>
      </c>
      <c r="B82" t="s">
        <v>35</v>
      </c>
      <c r="C82" s="4">
        <v>14</v>
      </c>
      <c r="D82" s="4">
        <v>0</v>
      </c>
      <c r="E82" s="4">
        <v>0</v>
      </c>
      <c r="F82" s="4">
        <v>14</v>
      </c>
      <c r="G82" s="4">
        <v>13.600000381469727</v>
      </c>
      <c r="H82" s="4">
        <v>9.4</v>
      </c>
      <c r="I82" s="34">
        <v>3129.4539251438796</v>
      </c>
      <c r="J82" s="35">
        <v>4.6580773042616448</v>
      </c>
      <c r="K82" s="35">
        <v>3.6761830269847482</v>
      </c>
      <c r="L82" s="35">
        <v>6.087909734686801</v>
      </c>
      <c r="M82" s="35">
        <v>4.9064560626433602</v>
      </c>
      <c r="N82" s="4">
        <v>2.0180000000000002</v>
      </c>
      <c r="O82" s="4">
        <v>-10.191366266132606</v>
      </c>
      <c r="P82" s="35">
        <v>3.978723404255319</v>
      </c>
      <c r="Q82" s="36">
        <f t="shared" si="24"/>
        <v>100.00000000084999</v>
      </c>
      <c r="R82" s="36" t="str">
        <f t="shared" si="25"/>
        <v xml:space="preserve"> </v>
      </c>
      <c r="S82" s="37">
        <f t="shared" si="26"/>
        <v>0.44680855207018361</v>
      </c>
      <c r="T82" s="37" t="str">
        <f t="shared" si="47"/>
        <v/>
      </c>
      <c r="U82" s="37" t="str">
        <f t="shared" si="27"/>
        <v/>
      </c>
      <c r="V82" s="37" t="str">
        <f t="shared" si="28"/>
        <v/>
      </c>
      <c r="W82" s="37" t="str">
        <f t="shared" si="29"/>
        <v/>
      </c>
      <c r="X82" s="37" t="str">
        <f t="shared" si="30"/>
        <v/>
      </c>
      <c r="Y82" s="1" t="str">
        <f t="shared" si="31"/>
        <v xml:space="preserve"> </v>
      </c>
      <c r="Z82" s="1" t="str">
        <f t="shared" si="32"/>
        <v xml:space="preserve"> </v>
      </c>
      <c r="AA82" s="1" t="str">
        <f t="shared" si="33"/>
        <v xml:space="preserve"> </v>
      </c>
      <c r="AB82" s="1" t="str">
        <f t="shared" si="34"/>
        <v xml:space="preserve"> </v>
      </c>
      <c r="AC82" s="1">
        <f t="shared" si="35"/>
        <v>6</v>
      </c>
      <c r="AD82" s="1" t="str">
        <f t="shared" si="36"/>
        <v xml:space="preserve"> </v>
      </c>
      <c r="AE82" s="1">
        <f t="shared" si="37"/>
        <v>2</v>
      </c>
      <c r="AF82" s="1" t="str">
        <f t="shared" si="38"/>
        <v xml:space="preserve"> </v>
      </c>
      <c r="AG82" s="38">
        <f t="shared" si="39"/>
        <v>3.9787234051053191</v>
      </c>
      <c r="AH82" s="38" t="str">
        <f t="shared" si="40"/>
        <v xml:space="preserve"> </v>
      </c>
      <c r="AI82" s="1">
        <f t="shared" si="41"/>
        <v>20</v>
      </c>
      <c r="AJ82" s="1" t="str">
        <f t="shared" si="42"/>
        <v xml:space="preserve"> </v>
      </c>
      <c r="AK82" s="25" t="str">
        <f t="shared" si="43"/>
        <v xml:space="preserve"> </v>
      </c>
      <c r="AL82" s="25" t="str">
        <f t="shared" si="44"/>
        <v xml:space="preserve"> </v>
      </c>
      <c r="AM82" s="1" t="str">
        <f t="shared" si="45"/>
        <v xml:space="preserve"> </v>
      </c>
      <c r="AN82" s="1" t="str">
        <f t="shared" si="46"/>
        <v xml:space="preserve"> </v>
      </c>
      <c r="AO82" t="s">
        <v>35</v>
      </c>
      <c r="AP82" t="s">
        <v>1246</v>
      </c>
      <c r="AQ82" s="22">
        <v>24.997644551063104</v>
      </c>
      <c r="AR82" s="21">
        <v>-20.257112187667104</v>
      </c>
      <c r="AS82">
        <v>44.680855122018357</v>
      </c>
      <c r="AT82">
        <v>-24.997644551063104</v>
      </c>
      <c r="AU82">
        <v>20.257112187667104</v>
      </c>
      <c r="AV82" t="s">
        <v>1325</v>
      </c>
    </row>
    <row r="83" spans="1:48" x14ac:dyDescent="0.25">
      <c r="A83" s="14">
        <v>8.5999999999999889E-10</v>
      </c>
      <c r="B83" t="s">
        <v>73</v>
      </c>
      <c r="C83" s="4">
        <v>0</v>
      </c>
      <c r="D83" s="4">
        <v>0</v>
      </c>
      <c r="E83" s="4">
        <v>0</v>
      </c>
      <c r="F83" s="4">
        <v>0</v>
      </c>
      <c r="G83" s="4" t="s">
        <v>132</v>
      </c>
      <c r="H83" s="4">
        <v>9.7899999999999991</v>
      </c>
      <c r="I83" s="34">
        <v>1325.8222806110421</v>
      </c>
      <c r="J83" s="35" t="s">
        <v>1238</v>
      </c>
      <c r="K83" s="35" t="s">
        <v>1238</v>
      </c>
      <c r="L83" s="35" t="s">
        <v>1238</v>
      </c>
      <c r="M83" s="35" t="s">
        <v>1238</v>
      </c>
      <c r="N83" s="4" t="s">
        <v>132</v>
      </c>
      <c r="O83" s="4" t="s">
        <v>132</v>
      </c>
      <c r="P83" s="35" t="s">
        <v>137</v>
      </c>
      <c r="Q83" s="36" t="str">
        <f t="shared" si="24"/>
        <v xml:space="preserve"> </v>
      </c>
      <c r="R83" s="36" t="str">
        <f t="shared" si="25"/>
        <v xml:space="preserve"> </v>
      </c>
      <c r="S83" s="37" t="str">
        <f t="shared" si="26"/>
        <v xml:space="preserve"> </v>
      </c>
      <c r="T83" s="37" t="str">
        <f t="shared" si="47"/>
        <v xml:space="preserve"> </v>
      </c>
      <c r="U83" s="37" t="str">
        <f t="shared" si="27"/>
        <v xml:space="preserve"> </v>
      </c>
      <c r="V83" s="37" t="str">
        <f t="shared" si="28"/>
        <v xml:space="preserve"> </v>
      </c>
      <c r="W83" s="37" t="str">
        <f t="shared" si="29"/>
        <v xml:space="preserve"> </v>
      </c>
      <c r="X83" s="37" t="str">
        <f t="shared" si="30"/>
        <v xml:space="preserve"> </v>
      </c>
      <c r="Y83" s="1" t="str">
        <f t="shared" si="31"/>
        <v xml:space="preserve"> </v>
      </c>
      <c r="Z83" s="1" t="str">
        <f t="shared" si="32"/>
        <v xml:space="preserve"> </v>
      </c>
      <c r="AA83" s="1" t="str">
        <f t="shared" si="33"/>
        <v xml:space="preserve"> </v>
      </c>
      <c r="AB83" s="1" t="str">
        <f t="shared" si="34"/>
        <v xml:space="preserve"> </v>
      </c>
      <c r="AC83" s="1" t="str">
        <f t="shared" si="35"/>
        <v xml:space="preserve"> </v>
      </c>
      <c r="AD83" s="1" t="str">
        <f t="shared" si="36"/>
        <v xml:space="preserve"> </v>
      </c>
      <c r="AE83" s="1" t="str">
        <f t="shared" si="37"/>
        <v xml:space="preserve"> </v>
      </c>
      <c r="AF83" s="1" t="str">
        <f t="shared" si="38"/>
        <v xml:space="preserve"> </v>
      </c>
      <c r="AG83" s="38" t="str">
        <f t="shared" si="39"/>
        <v xml:space="preserve"> </v>
      </c>
      <c r="AH83" s="38" t="str">
        <f t="shared" si="40"/>
        <v xml:space="preserve"> </v>
      </c>
      <c r="AI83" s="1" t="str">
        <f t="shared" si="41"/>
        <v xml:space="preserve"> </v>
      </c>
      <c r="AJ83" s="1" t="str">
        <f t="shared" si="42"/>
        <v xml:space="preserve"> </v>
      </c>
      <c r="AK83" s="25" t="str">
        <f t="shared" si="43"/>
        <v xml:space="preserve"> </v>
      </c>
      <c r="AL83" s="25" t="str">
        <f t="shared" si="44"/>
        <v xml:space="preserve"> </v>
      </c>
      <c r="AM83" s="1" t="str">
        <f t="shared" si="45"/>
        <v xml:space="preserve"> </v>
      </c>
      <c r="AN83" s="1" t="str">
        <f t="shared" si="46"/>
        <v xml:space="preserve"> </v>
      </c>
      <c r="AO83" t="s">
        <v>73</v>
      </c>
      <c r="AP83" t="s">
        <v>1242</v>
      </c>
      <c r="AQ83" s="22" t="e">
        <v>#VALUE!</v>
      </c>
      <c r="AR83" s="21" t="e">
        <v>#VALUE!</v>
      </c>
      <c r="AS83" t="s">
        <v>137</v>
      </c>
      <c r="AT83" t="e">
        <v>#VALUE!</v>
      </c>
      <c r="AU83" t="e">
        <v>#VALUE!</v>
      </c>
      <c r="AV83" t="s">
        <v>1326</v>
      </c>
    </row>
    <row r="84" spans="1:48" x14ac:dyDescent="0.25">
      <c r="A84" s="14">
        <v>8.6999999999999886E-10</v>
      </c>
      <c r="B84" t="s">
        <v>46</v>
      </c>
      <c r="C84" s="4">
        <v>8</v>
      </c>
      <c r="D84" s="4">
        <v>0</v>
      </c>
      <c r="E84" s="4">
        <v>5</v>
      </c>
      <c r="F84" s="4">
        <v>13</v>
      </c>
      <c r="G84" s="4">
        <v>6.3000001907348633</v>
      </c>
      <c r="H84" s="4">
        <v>5.16</v>
      </c>
      <c r="I84" s="34">
        <v>1894.3346663007692</v>
      </c>
      <c r="J84" s="35">
        <v>5.7333333333333334</v>
      </c>
      <c r="K84" s="35">
        <v>6.0492379835873393</v>
      </c>
      <c r="L84" s="35">
        <v>5.4286364114706656</v>
      </c>
      <c r="M84" s="35">
        <v>4.6682496535731453</v>
      </c>
      <c r="N84" s="4">
        <v>0.85299999999999998</v>
      </c>
      <c r="O84" s="4">
        <v>1.1862396204033225</v>
      </c>
      <c r="P84" s="35">
        <v>4.7480620155038755</v>
      </c>
      <c r="Q84" s="36" t="str">
        <f t="shared" si="24"/>
        <v xml:space="preserve"> </v>
      </c>
      <c r="R84" s="36" t="str">
        <f t="shared" si="25"/>
        <v xml:space="preserve"> </v>
      </c>
      <c r="S84" s="37">
        <f t="shared" si="26"/>
        <v>0.22093027039226035</v>
      </c>
      <c r="T84" s="37" t="str">
        <f t="shared" si="47"/>
        <v/>
      </c>
      <c r="U84" s="37" t="str">
        <f t="shared" si="27"/>
        <v/>
      </c>
      <c r="V84" s="37" t="str">
        <f t="shared" si="28"/>
        <v/>
      </c>
      <c r="W84" s="37" t="str">
        <f t="shared" si="29"/>
        <v/>
      </c>
      <c r="X84" s="37" t="str">
        <f t="shared" si="30"/>
        <v/>
      </c>
      <c r="Y84" s="1" t="str">
        <f t="shared" si="31"/>
        <v xml:space="preserve"> </v>
      </c>
      <c r="Z84" s="1" t="str">
        <f t="shared" si="32"/>
        <v xml:space="preserve"> </v>
      </c>
      <c r="AA84" s="1" t="str">
        <f t="shared" si="33"/>
        <v xml:space="preserve"> </v>
      </c>
      <c r="AB84" s="1" t="str">
        <f t="shared" si="34"/>
        <v xml:space="preserve"> </v>
      </c>
      <c r="AC84" s="1">
        <f t="shared" si="35"/>
        <v>30</v>
      </c>
      <c r="AD84" s="1" t="str">
        <f t="shared" si="36"/>
        <v xml:space="preserve"> </v>
      </c>
      <c r="AE84" s="1" t="str">
        <f t="shared" si="37"/>
        <v xml:space="preserve"> </v>
      </c>
      <c r="AF84" s="1" t="str">
        <f t="shared" si="38"/>
        <v xml:space="preserve"> </v>
      </c>
      <c r="AG84" s="38">
        <f t="shared" si="39"/>
        <v>4.7480620163738756</v>
      </c>
      <c r="AH84" s="38" t="str">
        <f t="shared" si="40"/>
        <v xml:space="preserve"> </v>
      </c>
      <c r="AI84" s="1">
        <f t="shared" si="41"/>
        <v>15</v>
      </c>
      <c r="AJ84" s="1" t="str">
        <f t="shared" si="42"/>
        <v xml:space="preserve"> </v>
      </c>
      <c r="AK84" s="25" t="str">
        <f t="shared" si="43"/>
        <v xml:space="preserve"> </v>
      </c>
      <c r="AL84" s="25" t="str">
        <f t="shared" si="44"/>
        <v xml:space="preserve"> </v>
      </c>
      <c r="AM84" s="1" t="str">
        <f t="shared" si="45"/>
        <v xml:space="preserve"> </v>
      </c>
      <c r="AN84" s="1" t="str">
        <f t="shared" si="46"/>
        <v xml:space="preserve"> </v>
      </c>
      <c r="AO84" t="s">
        <v>46</v>
      </c>
      <c r="AP84" t="s">
        <v>1244</v>
      </c>
      <c r="AQ84" s="22">
        <v>7.6843348691340241</v>
      </c>
      <c r="AR84" s="21">
        <v>-7.2342012958357405</v>
      </c>
      <c r="AS84">
        <v>22.093026952226037</v>
      </c>
      <c r="AT84">
        <v>-7.6843348691340241</v>
      </c>
      <c r="AU84">
        <v>7.2342012958357405</v>
      </c>
      <c r="AV84" t="s">
        <v>1327</v>
      </c>
    </row>
    <row r="85" spans="1:48" x14ac:dyDescent="0.25">
      <c r="A85" s="14">
        <v>8.7999999999999882E-10</v>
      </c>
      <c r="B85" t="s">
        <v>68</v>
      </c>
      <c r="C85" s="4">
        <v>0</v>
      </c>
      <c r="D85" s="4">
        <v>0</v>
      </c>
      <c r="E85" s="4">
        <v>0</v>
      </c>
      <c r="F85" s="4">
        <v>0</v>
      </c>
      <c r="G85" s="4" t="s">
        <v>132</v>
      </c>
      <c r="H85" s="4">
        <v>1.24</v>
      </c>
      <c r="I85" s="34">
        <v>234.29056582711075</v>
      </c>
      <c r="J85" s="35" t="s">
        <v>1238</v>
      </c>
      <c r="K85" s="35" t="s">
        <v>1238</v>
      </c>
      <c r="L85" s="35" t="s">
        <v>1238</v>
      </c>
      <c r="M85" s="35" t="s">
        <v>1238</v>
      </c>
      <c r="N85" s="4" t="s">
        <v>132</v>
      </c>
      <c r="O85" s="4" t="s">
        <v>132</v>
      </c>
      <c r="P85" s="35" t="s">
        <v>137</v>
      </c>
      <c r="Q85" s="36" t="str">
        <f t="shared" si="24"/>
        <v xml:space="preserve"> </v>
      </c>
      <c r="R85" s="36" t="str">
        <f t="shared" si="25"/>
        <v xml:space="preserve"> </v>
      </c>
      <c r="S85" s="37" t="str">
        <f t="shared" si="26"/>
        <v xml:space="preserve"> </v>
      </c>
      <c r="T85" s="37" t="str">
        <f t="shared" si="47"/>
        <v xml:space="preserve"> </v>
      </c>
      <c r="U85" s="37" t="str">
        <f t="shared" si="27"/>
        <v xml:space="preserve"> </v>
      </c>
      <c r="V85" s="37" t="str">
        <f t="shared" si="28"/>
        <v xml:space="preserve"> </v>
      </c>
      <c r="W85" s="37" t="str">
        <f t="shared" si="29"/>
        <v xml:space="preserve"> </v>
      </c>
      <c r="X85" s="37" t="str">
        <f t="shared" si="30"/>
        <v xml:space="preserve"> </v>
      </c>
      <c r="Y85" s="1" t="str">
        <f t="shared" si="31"/>
        <v xml:space="preserve"> </v>
      </c>
      <c r="Z85" s="1" t="str">
        <f t="shared" si="32"/>
        <v xml:space="preserve"> </v>
      </c>
      <c r="AA85" s="1" t="str">
        <f t="shared" si="33"/>
        <v xml:space="preserve"> </v>
      </c>
      <c r="AB85" s="1" t="str">
        <f t="shared" si="34"/>
        <v xml:space="preserve"> </v>
      </c>
      <c r="AC85" s="1" t="str">
        <f t="shared" si="35"/>
        <v xml:space="preserve"> </v>
      </c>
      <c r="AD85" s="1" t="str">
        <f t="shared" si="36"/>
        <v xml:space="preserve"> </v>
      </c>
      <c r="AE85" s="1" t="str">
        <f t="shared" si="37"/>
        <v xml:space="preserve"> </v>
      </c>
      <c r="AF85" s="1" t="str">
        <f t="shared" si="38"/>
        <v xml:space="preserve"> </v>
      </c>
      <c r="AG85" s="38" t="str">
        <f t="shared" si="39"/>
        <v xml:space="preserve"> </v>
      </c>
      <c r="AH85" s="38" t="str">
        <f t="shared" si="40"/>
        <v xml:space="preserve"> </v>
      </c>
      <c r="AI85" s="1" t="str">
        <f t="shared" si="41"/>
        <v xml:space="preserve"> </v>
      </c>
      <c r="AJ85" s="1" t="str">
        <f t="shared" si="42"/>
        <v xml:space="preserve"> </v>
      </c>
      <c r="AK85" s="25" t="str">
        <f t="shared" si="43"/>
        <v xml:space="preserve"> </v>
      </c>
      <c r="AL85" s="25" t="str">
        <f t="shared" si="44"/>
        <v xml:space="preserve"> </v>
      </c>
      <c r="AM85" s="1" t="str">
        <f t="shared" si="45"/>
        <v xml:space="preserve"> </v>
      </c>
      <c r="AN85" s="1" t="str">
        <f t="shared" si="46"/>
        <v xml:space="preserve"> </v>
      </c>
      <c r="AO85" t="s">
        <v>68</v>
      </c>
      <c r="AP85" t="s">
        <v>1246</v>
      </c>
      <c r="AQ85" s="22" t="e">
        <v>#VALUE!</v>
      </c>
      <c r="AR85" s="21" t="e">
        <v>#VALUE!</v>
      </c>
      <c r="AS85" t="s">
        <v>137</v>
      </c>
      <c r="AT85" t="e">
        <v>#VALUE!</v>
      </c>
      <c r="AU85" t="e">
        <v>#VALUE!</v>
      </c>
      <c r="AV85" t="s">
        <v>1328</v>
      </c>
    </row>
    <row r="86" spans="1:48" x14ac:dyDescent="0.25">
      <c r="A86" s="14">
        <v>8.8999999999999879E-10</v>
      </c>
      <c r="B86" t="s">
        <v>54</v>
      </c>
      <c r="C86" s="4">
        <v>8</v>
      </c>
      <c r="D86" s="4">
        <v>0</v>
      </c>
      <c r="E86" s="4">
        <v>3</v>
      </c>
      <c r="F86" s="4">
        <v>11</v>
      </c>
      <c r="G86" s="4">
        <v>8.6000003814697266</v>
      </c>
      <c r="H86" s="4">
        <v>6.25</v>
      </c>
      <c r="I86" s="34">
        <v>1019.7755003199636</v>
      </c>
      <c r="J86" s="35">
        <v>5.2083333333333339</v>
      </c>
      <c r="K86" s="35" t="s">
        <v>1238</v>
      </c>
      <c r="L86" s="35">
        <v>5.7310678314491259</v>
      </c>
      <c r="M86" s="35">
        <v>4.9761993574870598</v>
      </c>
      <c r="N86" s="4" t="s">
        <v>132</v>
      </c>
      <c r="O86" s="4" t="s">
        <v>132</v>
      </c>
      <c r="P86" s="35" t="s">
        <v>137</v>
      </c>
      <c r="Q86" s="36">
        <f t="shared" si="24"/>
        <v>72.727272728162731</v>
      </c>
      <c r="R86" s="36" t="str">
        <f t="shared" si="25"/>
        <v xml:space="preserve"> </v>
      </c>
      <c r="S86" s="37">
        <f t="shared" si="26"/>
        <v>0.37600006192515617</v>
      </c>
      <c r="T86" s="37" t="str">
        <f t="shared" si="47"/>
        <v/>
      </c>
      <c r="U86" s="37" t="str">
        <f t="shared" si="27"/>
        <v/>
      </c>
      <c r="V86" s="37" t="str">
        <f t="shared" si="28"/>
        <v/>
      </c>
      <c r="W86" s="37" t="str">
        <f t="shared" si="29"/>
        <v/>
      </c>
      <c r="X86" s="37" t="str">
        <f t="shared" si="30"/>
        <v/>
      </c>
      <c r="Y86" s="1" t="str">
        <f t="shared" si="31"/>
        <v xml:space="preserve"> </v>
      </c>
      <c r="Z86" s="1" t="str">
        <f t="shared" si="32"/>
        <v xml:space="preserve"> </v>
      </c>
      <c r="AA86" s="1" t="str">
        <f t="shared" si="33"/>
        <v xml:space="preserve"> </v>
      </c>
      <c r="AB86" s="1" t="str">
        <f t="shared" si="34"/>
        <v xml:space="preserve"> </v>
      </c>
      <c r="AC86" s="1">
        <f t="shared" si="35"/>
        <v>8</v>
      </c>
      <c r="AD86" s="1" t="str">
        <f t="shared" si="36"/>
        <v xml:space="preserve"> </v>
      </c>
      <c r="AE86" s="1">
        <f t="shared" si="37"/>
        <v>28</v>
      </c>
      <c r="AF86" s="1" t="str">
        <f t="shared" si="38"/>
        <v xml:space="preserve"> </v>
      </c>
      <c r="AG86" s="38" t="str">
        <f t="shared" si="39"/>
        <v xml:space="preserve"> </v>
      </c>
      <c r="AH86" s="38" t="str">
        <f t="shared" si="40"/>
        <v xml:space="preserve"> </v>
      </c>
      <c r="AI86" s="1" t="str">
        <f t="shared" si="41"/>
        <v xml:space="preserve"> </v>
      </c>
      <c r="AJ86" s="1" t="str">
        <f t="shared" si="42"/>
        <v xml:space="preserve"> </v>
      </c>
      <c r="AK86" s="25" t="str">
        <f t="shared" si="43"/>
        <v xml:space="preserve"> </v>
      </c>
      <c r="AL86" s="25" t="str">
        <f t="shared" si="44"/>
        <v xml:space="preserve"> </v>
      </c>
      <c r="AM86" s="1" t="str">
        <f t="shared" si="45"/>
        <v xml:space="preserve"> </v>
      </c>
      <c r="AN86" s="1" t="str">
        <f t="shared" si="46"/>
        <v xml:space="preserve"> </v>
      </c>
      <c r="AO86" t="s">
        <v>54</v>
      </c>
      <c r="AP86" t="s">
        <v>1242</v>
      </c>
      <c r="AQ86" s="22">
        <v>16.137658856408088</v>
      </c>
      <c r="AR86" s="21">
        <v>-13.208259845719317</v>
      </c>
      <c r="AS86">
        <v>37.600006103515618</v>
      </c>
      <c r="AT86">
        <v>-16.137658856408088</v>
      </c>
      <c r="AU86">
        <v>13.208259845719317</v>
      </c>
      <c r="AV86" t="s">
        <v>1329</v>
      </c>
    </row>
    <row r="87" spans="1:48" x14ac:dyDescent="0.25">
      <c r="A87" s="14">
        <v>8.9999999999999875E-10</v>
      </c>
      <c r="B87" t="s">
        <v>903</v>
      </c>
      <c r="C87" s="4">
        <v>11</v>
      </c>
      <c r="D87" s="4">
        <v>0</v>
      </c>
      <c r="E87" s="4">
        <v>1</v>
      </c>
      <c r="F87" s="4">
        <v>12</v>
      </c>
      <c r="G87" s="4">
        <v>13.630000114440918</v>
      </c>
      <c r="H87" s="4">
        <v>8.86</v>
      </c>
      <c r="I87" s="34">
        <v>884.6245943701158</v>
      </c>
      <c r="J87" s="35" t="s">
        <v>1238</v>
      </c>
      <c r="K87" s="35" t="s">
        <v>1238</v>
      </c>
      <c r="L87" s="35">
        <v>4.7720951086956527</v>
      </c>
      <c r="M87" s="35">
        <v>3.8806844831158069</v>
      </c>
      <c r="N87" s="4">
        <v>-0.313</v>
      </c>
      <c r="O87" s="4" t="s">
        <v>132</v>
      </c>
      <c r="P87" s="35">
        <v>0.27088036117381492</v>
      </c>
      <c r="Q87" s="36">
        <f t="shared" si="24"/>
        <v>91.666666667566673</v>
      </c>
      <c r="R87" s="36" t="str">
        <f t="shared" si="25"/>
        <v xml:space="preserve"> </v>
      </c>
      <c r="S87" s="37">
        <f t="shared" si="26"/>
        <v>0.53837473164953942</v>
      </c>
      <c r="T87" s="37" t="str">
        <f t="shared" si="47"/>
        <v/>
      </c>
      <c r="U87" s="37" t="str">
        <f t="shared" si="27"/>
        <v xml:space="preserve"> </v>
      </c>
      <c r="V87" s="37" t="str">
        <f t="shared" si="28"/>
        <v xml:space="preserve"> </v>
      </c>
      <c r="W87" s="37" t="str">
        <f t="shared" si="29"/>
        <v/>
      </c>
      <c r="X87" s="37" t="str">
        <f t="shared" si="30"/>
        <v/>
      </c>
      <c r="Y87" s="1" t="str">
        <f t="shared" si="31"/>
        <v xml:space="preserve"> </v>
      </c>
      <c r="Z87" s="1" t="str">
        <f t="shared" si="32"/>
        <v xml:space="preserve"> </v>
      </c>
      <c r="AA87" s="1" t="str">
        <f t="shared" si="33"/>
        <v xml:space="preserve"> </v>
      </c>
      <c r="AB87" s="1" t="str">
        <f t="shared" si="34"/>
        <v xml:space="preserve"> </v>
      </c>
      <c r="AC87" s="1">
        <f t="shared" si="35"/>
        <v>2</v>
      </c>
      <c r="AD87" s="1" t="str">
        <f t="shared" si="36"/>
        <v xml:space="preserve"> </v>
      </c>
      <c r="AE87" s="1">
        <f t="shared" si="37"/>
        <v>11</v>
      </c>
      <c r="AF87" s="1" t="str">
        <f t="shared" si="38"/>
        <v xml:space="preserve"> </v>
      </c>
      <c r="AG87" s="38" t="str">
        <f t="shared" si="39"/>
        <v xml:space="preserve"> </v>
      </c>
      <c r="AH87" s="38" t="str">
        <f t="shared" si="40"/>
        <v xml:space="preserve"> </v>
      </c>
      <c r="AI87" s="1" t="str">
        <f t="shared" si="41"/>
        <v xml:space="preserve"> </v>
      </c>
      <c r="AJ87" s="1" t="str">
        <f t="shared" si="42"/>
        <v xml:space="preserve"> </v>
      </c>
      <c r="AK87" s="25" t="str">
        <f t="shared" si="43"/>
        <v xml:space="preserve"> </v>
      </c>
      <c r="AL87" s="25" t="str">
        <f t="shared" si="44"/>
        <v xml:space="preserve"> </v>
      </c>
      <c r="AM87" s="1" t="str">
        <f t="shared" si="45"/>
        <v xml:space="preserve"> </v>
      </c>
      <c r="AN87" s="1" t="str">
        <f t="shared" si="46"/>
        <v xml:space="preserve"> </v>
      </c>
      <c r="AO87" t="s">
        <v>903</v>
      </c>
      <c r="AP87" t="s">
        <v>1239</v>
      </c>
      <c r="AQ87" s="22" t="e">
        <v>#VALUE!</v>
      </c>
      <c r="AR87" s="21">
        <v>5.7347428154411739</v>
      </c>
      <c r="AS87">
        <v>53.837473074953948</v>
      </c>
      <c r="AT87" t="e">
        <v>#VALUE!</v>
      </c>
      <c r="AU87">
        <v>-5.7347428154411739</v>
      </c>
      <c r="AV87" t="s">
        <v>1330</v>
      </c>
    </row>
    <row r="88" spans="1:48" x14ac:dyDescent="0.25">
      <c r="A88" s="14">
        <v>9.0999999999999872E-10</v>
      </c>
      <c r="B88" t="s">
        <v>51</v>
      </c>
      <c r="C88" s="4">
        <v>12</v>
      </c>
      <c r="D88" s="4">
        <v>0</v>
      </c>
      <c r="E88" s="4">
        <v>4</v>
      </c>
      <c r="F88" s="4">
        <v>16</v>
      </c>
      <c r="G88" s="4">
        <v>35.900001525878906</v>
      </c>
      <c r="H88" s="4">
        <v>24.08</v>
      </c>
      <c r="I88" s="34">
        <v>1427.3287790228371</v>
      </c>
      <c r="J88" s="35">
        <v>10.083752093802344</v>
      </c>
      <c r="K88" s="35">
        <v>10.645446507515473</v>
      </c>
      <c r="L88" s="35">
        <v>5.539437726004242</v>
      </c>
      <c r="M88" s="35">
        <v>4.6542360747902904</v>
      </c>
      <c r="N88" s="4">
        <v>2.262</v>
      </c>
      <c r="O88" s="4">
        <v>-65.306748466257687</v>
      </c>
      <c r="P88" s="35">
        <v>4.9335548172757475</v>
      </c>
      <c r="Q88" s="36">
        <f t="shared" si="24"/>
        <v>75.000000000910006</v>
      </c>
      <c r="R88" s="36" t="str">
        <f t="shared" si="25"/>
        <v xml:space="preserve"> </v>
      </c>
      <c r="S88" s="37">
        <f t="shared" si="26"/>
        <v>0.49086385165247964</v>
      </c>
      <c r="T88" s="37" t="str">
        <f t="shared" si="47"/>
        <v/>
      </c>
      <c r="U88" s="37" t="str">
        <f t="shared" si="27"/>
        <v/>
      </c>
      <c r="V88" s="37" t="str">
        <f t="shared" si="28"/>
        <v/>
      </c>
      <c r="W88" s="37" t="str">
        <f t="shared" si="29"/>
        <v/>
      </c>
      <c r="X88" s="37" t="str">
        <f t="shared" si="30"/>
        <v/>
      </c>
      <c r="Y88" s="1" t="str">
        <f t="shared" si="31"/>
        <v xml:space="preserve"> </v>
      </c>
      <c r="Z88" s="1" t="str">
        <f t="shared" si="32"/>
        <v xml:space="preserve"> </v>
      </c>
      <c r="AA88" s="1" t="str">
        <f t="shared" si="33"/>
        <v xml:space="preserve"> </v>
      </c>
      <c r="AB88" s="1" t="str">
        <f t="shared" si="34"/>
        <v xml:space="preserve"> </v>
      </c>
      <c r="AC88" s="1">
        <f t="shared" si="35"/>
        <v>4</v>
      </c>
      <c r="AD88" s="1" t="str">
        <f t="shared" si="36"/>
        <v xml:space="preserve"> </v>
      </c>
      <c r="AE88" s="1">
        <f t="shared" si="37"/>
        <v>27</v>
      </c>
      <c r="AF88" s="1" t="str">
        <f t="shared" si="38"/>
        <v xml:space="preserve"> </v>
      </c>
      <c r="AG88" s="38">
        <f t="shared" si="39"/>
        <v>4.9335548181857476</v>
      </c>
      <c r="AH88" s="38" t="str">
        <f t="shared" si="40"/>
        <v xml:space="preserve"> </v>
      </c>
      <c r="AI88" s="1">
        <f t="shared" si="41"/>
        <v>14</v>
      </c>
      <c r="AJ88" s="1" t="str">
        <f t="shared" si="42"/>
        <v xml:space="preserve"> </v>
      </c>
      <c r="AK88" s="25" t="str">
        <f t="shared" si="43"/>
        <v xml:space="preserve"> </v>
      </c>
      <c r="AL88" s="25">
        <f t="shared" si="44"/>
        <v>-65.306748465347681</v>
      </c>
      <c r="AM88" s="1" t="str">
        <f t="shared" si="45"/>
        <v xml:space="preserve"> </v>
      </c>
      <c r="AN88" s="1">
        <f t="shared" si="46"/>
        <v>1</v>
      </c>
      <c r="AO88" t="s">
        <v>51</v>
      </c>
      <c r="AP88" t="s">
        <v>1244</v>
      </c>
      <c r="AQ88" s="22">
        <v>-62.36423515478937</v>
      </c>
      <c r="AR88" s="21">
        <v>-9.4229075502149975</v>
      </c>
      <c r="AS88">
        <v>49.086385074247964</v>
      </c>
      <c r="AT88">
        <v>62.36423515478937</v>
      </c>
      <c r="AU88">
        <v>9.4229075502149975</v>
      </c>
      <c r="AV88" t="s">
        <v>1331</v>
      </c>
    </row>
    <row r="89" spans="1:48" x14ac:dyDescent="0.25">
      <c r="A89" s="14">
        <v>9.1999999999999868E-10</v>
      </c>
      <c r="B89" t="s">
        <v>31</v>
      </c>
      <c r="C89" s="4">
        <v>17</v>
      </c>
      <c r="D89" s="4">
        <v>0</v>
      </c>
      <c r="E89" s="4">
        <v>7</v>
      </c>
      <c r="F89" s="4">
        <v>24</v>
      </c>
      <c r="G89" s="4">
        <v>18</v>
      </c>
      <c r="H89" s="4">
        <v>14.16</v>
      </c>
      <c r="I89" s="34">
        <v>5082.8874217548009</v>
      </c>
      <c r="J89" s="35">
        <v>10.298181818181819</v>
      </c>
      <c r="K89" s="35">
        <v>7.8973786949247078</v>
      </c>
      <c r="L89" s="35">
        <v>3.9351278429616001</v>
      </c>
      <c r="M89" s="35">
        <v>3.4556300682458372</v>
      </c>
      <c r="N89" s="4">
        <v>1.7929999999999999</v>
      </c>
      <c r="O89" s="4">
        <v>58.81310894596988</v>
      </c>
      <c r="P89" s="35">
        <v>7.0974576271186454</v>
      </c>
      <c r="Q89" s="36">
        <f t="shared" si="24"/>
        <v>70.833333334253325</v>
      </c>
      <c r="R89" s="36" t="str">
        <f t="shared" si="25"/>
        <v xml:space="preserve"> </v>
      </c>
      <c r="S89" s="37">
        <f t="shared" si="26"/>
        <v>0.27118644159796607</v>
      </c>
      <c r="T89" s="37" t="str">
        <f t="shared" si="47"/>
        <v/>
      </c>
      <c r="U89" s="37" t="str">
        <f t="shared" si="27"/>
        <v/>
      </c>
      <c r="V89" s="37" t="str">
        <f t="shared" si="28"/>
        <v/>
      </c>
      <c r="W89" s="37" t="str">
        <f t="shared" si="29"/>
        <v/>
      </c>
      <c r="X89" s="37" t="str">
        <f t="shared" si="30"/>
        <v/>
      </c>
      <c r="Y89" s="1" t="str">
        <f t="shared" si="31"/>
        <v xml:space="preserve"> </v>
      </c>
      <c r="Z89" s="1" t="str">
        <f t="shared" si="32"/>
        <v xml:space="preserve"> </v>
      </c>
      <c r="AA89" s="1" t="str">
        <f t="shared" si="33"/>
        <v xml:space="preserve"> </v>
      </c>
      <c r="AB89" s="1" t="str">
        <f t="shared" si="34"/>
        <v xml:space="preserve"> </v>
      </c>
      <c r="AC89" s="1">
        <f t="shared" si="35"/>
        <v>17</v>
      </c>
      <c r="AD89" s="1" t="str">
        <f t="shared" si="36"/>
        <v xml:space="preserve"> </v>
      </c>
      <c r="AE89" s="1">
        <f t="shared" si="37"/>
        <v>30</v>
      </c>
      <c r="AF89" s="1" t="str">
        <f t="shared" si="38"/>
        <v xml:space="preserve"> </v>
      </c>
      <c r="AG89" s="38">
        <f t="shared" si="39"/>
        <v>7.0974576280386454</v>
      </c>
      <c r="AH89" s="38" t="str">
        <f t="shared" si="40"/>
        <v xml:space="preserve"> </v>
      </c>
      <c r="AI89" s="1">
        <f t="shared" si="41"/>
        <v>8</v>
      </c>
      <c r="AJ89" s="1" t="str">
        <f t="shared" si="42"/>
        <v xml:space="preserve"> </v>
      </c>
      <c r="AK89" s="25">
        <f t="shared" si="43"/>
        <v>58.813108946889876</v>
      </c>
      <c r="AL89" s="25" t="str">
        <f t="shared" si="44"/>
        <v xml:space="preserve"> </v>
      </c>
      <c r="AM89" s="1">
        <f t="shared" si="45"/>
        <v>11</v>
      </c>
      <c r="AN89" s="1" t="str">
        <f t="shared" si="46"/>
        <v xml:space="preserve"> </v>
      </c>
      <c r="AO89" t="s">
        <v>31</v>
      </c>
      <c r="AP89" t="s">
        <v>1262</v>
      </c>
      <c r="AQ89" s="22">
        <v>-65.816890264659051</v>
      </c>
      <c r="AR89" s="21">
        <v>22.267718953262161</v>
      </c>
      <c r="AS89">
        <v>27.118644067796605</v>
      </c>
      <c r="AT89">
        <v>65.816890264659051</v>
      </c>
      <c r="AU89">
        <v>-22.267718953262161</v>
      </c>
      <c r="AV89" t="s">
        <v>1332</v>
      </c>
    </row>
    <row r="90" spans="1:48" x14ac:dyDescent="0.25">
      <c r="A90" s="14">
        <v>9.2999999999999865E-10</v>
      </c>
      <c r="B90" t="s">
        <v>38</v>
      </c>
      <c r="C90" s="4">
        <v>16</v>
      </c>
      <c r="D90" s="4">
        <v>1</v>
      </c>
      <c r="E90" s="4">
        <v>8</v>
      </c>
      <c r="F90" s="4">
        <v>25</v>
      </c>
      <c r="G90" s="4">
        <v>17.735000610351563</v>
      </c>
      <c r="H90" s="4">
        <v>13.86</v>
      </c>
      <c r="I90" s="34">
        <v>3120.8067263231806</v>
      </c>
      <c r="J90" s="35">
        <v>6.3403476669716374</v>
      </c>
      <c r="K90" s="35">
        <v>4.5970149253731343</v>
      </c>
      <c r="L90" s="35">
        <v>6.4428351210739292</v>
      </c>
      <c r="M90" s="35">
        <v>5.007975636241091</v>
      </c>
      <c r="N90" s="4">
        <v>2.1859999999999999</v>
      </c>
      <c r="O90" s="4">
        <v>-25.417946093483458</v>
      </c>
      <c r="P90" s="35">
        <v>0.52669552669552666</v>
      </c>
      <c r="Q90" s="36" t="str">
        <f t="shared" si="24"/>
        <v xml:space="preserve"> </v>
      </c>
      <c r="R90" s="36" t="str">
        <f t="shared" si="25"/>
        <v xml:space="preserve"> </v>
      </c>
      <c r="S90" s="37">
        <f t="shared" si="26"/>
        <v>0.27958157454843885</v>
      </c>
      <c r="T90" s="37" t="str">
        <f t="shared" si="47"/>
        <v/>
      </c>
      <c r="U90" s="37" t="str">
        <f t="shared" si="27"/>
        <v/>
      </c>
      <c r="V90" s="37" t="str">
        <f t="shared" si="28"/>
        <v/>
      </c>
      <c r="W90" s="37" t="str">
        <f t="shared" si="29"/>
        <v/>
      </c>
      <c r="X90" s="37" t="str">
        <f t="shared" si="30"/>
        <v/>
      </c>
      <c r="Y90" s="1" t="str">
        <f t="shared" si="31"/>
        <v xml:space="preserve"> </v>
      </c>
      <c r="Z90" s="1" t="str">
        <f t="shared" si="32"/>
        <v xml:space="preserve"> </v>
      </c>
      <c r="AA90" s="1" t="str">
        <f t="shared" si="33"/>
        <v xml:space="preserve"> </v>
      </c>
      <c r="AB90" s="1" t="str">
        <f t="shared" si="34"/>
        <v xml:space="preserve"> </v>
      </c>
      <c r="AC90" s="1">
        <f t="shared" si="35"/>
        <v>16</v>
      </c>
      <c r="AD90" s="1" t="str">
        <f t="shared" si="36"/>
        <v xml:space="preserve"> </v>
      </c>
      <c r="AE90" s="1" t="str">
        <f t="shared" si="37"/>
        <v xml:space="preserve"> </v>
      </c>
      <c r="AF90" s="1" t="str">
        <f t="shared" si="38"/>
        <v xml:space="preserve"> </v>
      </c>
      <c r="AG90" s="38" t="str">
        <f t="shared" si="39"/>
        <v xml:space="preserve"> </v>
      </c>
      <c r="AH90" s="38" t="str">
        <f t="shared" si="40"/>
        <v xml:space="preserve"> </v>
      </c>
      <c r="AI90" s="1" t="str">
        <f t="shared" si="41"/>
        <v xml:space="preserve"> </v>
      </c>
      <c r="AJ90" s="1" t="str">
        <f t="shared" si="42"/>
        <v xml:space="preserve"> </v>
      </c>
      <c r="AK90" s="25" t="str">
        <f t="shared" si="43"/>
        <v xml:space="preserve"> </v>
      </c>
      <c r="AL90" s="25" t="str">
        <f t="shared" si="44"/>
        <v xml:space="preserve"> </v>
      </c>
      <c r="AM90" s="1" t="str">
        <f t="shared" si="45"/>
        <v xml:space="preserve"> </v>
      </c>
      <c r="AN90" s="1" t="str">
        <f t="shared" si="46"/>
        <v xml:space="preserve"> </v>
      </c>
      <c r="AO90" t="s">
        <v>38</v>
      </c>
      <c r="AP90" t="s">
        <v>1244</v>
      </c>
      <c r="AQ90" s="22">
        <v>-2.0895486111780714</v>
      </c>
      <c r="AR90" s="21">
        <v>-27.268106743946241</v>
      </c>
      <c r="AS90">
        <v>27.958157361843881</v>
      </c>
      <c r="AT90">
        <v>2.0895486111780714</v>
      </c>
      <c r="AU90">
        <v>27.268106743946241</v>
      </c>
      <c r="AV90" t="s">
        <v>1333</v>
      </c>
    </row>
    <row r="91" spans="1:48" x14ac:dyDescent="0.25">
      <c r="A91" s="14">
        <v>9.3999999999999862E-10</v>
      </c>
      <c r="B91" t="s">
        <v>53</v>
      </c>
      <c r="C91" s="4">
        <v>11</v>
      </c>
      <c r="D91" s="4">
        <v>0</v>
      </c>
      <c r="E91" s="4">
        <v>3</v>
      </c>
      <c r="F91" s="4">
        <v>14</v>
      </c>
      <c r="G91" s="4">
        <v>25.174999237060547</v>
      </c>
      <c r="H91" s="4">
        <v>16.75</v>
      </c>
      <c r="I91" s="34">
        <v>1011.2093861172759</v>
      </c>
      <c r="J91" s="35">
        <v>3.6192739844425237</v>
      </c>
      <c r="K91" s="35">
        <v>5.9292035398230087</v>
      </c>
      <c r="L91" s="35">
        <v>1.1804798438351187</v>
      </c>
      <c r="M91" s="35">
        <v>2.0565968048086045</v>
      </c>
      <c r="N91" s="4">
        <v>2.8250000000000002</v>
      </c>
      <c r="O91" s="4">
        <v>-26.432291666666657</v>
      </c>
      <c r="P91" s="35">
        <v>6.6865671641791051</v>
      </c>
      <c r="Q91" s="36">
        <f t="shared" si="24"/>
        <v>78.571428572368575</v>
      </c>
      <c r="R91" s="36" t="str">
        <f t="shared" si="25"/>
        <v xml:space="preserve"> </v>
      </c>
      <c r="S91" s="37">
        <f t="shared" si="26"/>
        <v>0.50298503001824157</v>
      </c>
      <c r="T91" s="37" t="str">
        <f t="shared" si="47"/>
        <v/>
      </c>
      <c r="U91" s="37" t="str">
        <f t="shared" si="27"/>
        <v/>
      </c>
      <c r="V91" s="37">
        <f t="shared" si="28"/>
        <v>-0.41724008401514356</v>
      </c>
      <c r="W91" s="37" t="str">
        <f t="shared" si="29"/>
        <v/>
      </c>
      <c r="X91" s="37">
        <f t="shared" si="30"/>
        <v>-0.76681471440597337</v>
      </c>
      <c r="Y91" s="1" t="str">
        <f t="shared" si="31"/>
        <v xml:space="preserve"> </v>
      </c>
      <c r="Z91" s="1">
        <f t="shared" si="32"/>
        <v>1</v>
      </c>
      <c r="AA91" s="1" t="str">
        <f t="shared" si="33"/>
        <v xml:space="preserve"> </v>
      </c>
      <c r="AB91" s="1">
        <f t="shared" si="34"/>
        <v>1</v>
      </c>
      <c r="AC91" s="1">
        <f t="shared" si="35"/>
        <v>3</v>
      </c>
      <c r="AD91" s="1" t="str">
        <f t="shared" si="36"/>
        <v xml:space="preserve"> </v>
      </c>
      <c r="AE91" s="1">
        <f t="shared" si="37"/>
        <v>25</v>
      </c>
      <c r="AF91" s="1" t="str">
        <f t="shared" si="38"/>
        <v xml:space="preserve"> </v>
      </c>
      <c r="AG91" s="38">
        <f t="shared" si="39"/>
        <v>6.6865671651191052</v>
      </c>
      <c r="AH91" s="38" t="str">
        <f t="shared" si="40"/>
        <v xml:space="preserve"> </v>
      </c>
      <c r="AI91" s="1">
        <f t="shared" si="41"/>
        <v>10</v>
      </c>
      <c r="AJ91" s="1" t="str">
        <f t="shared" si="42"/>
        <v xml:space="preserve"> </v>
      </c>
      <c r="AK91" s="25" t="str">
        <f t="shared" si="43"/>
        <v xml:space="preserve"> </v>
      </c>
      <c r="AL91" s="25" t="str">
        <f t="shared" si="44"/>
        <v xml:space="preserve"> </v>
      </c>
      <c r="AM91" s="1" t="str">
        <f t="shared" si="45"/>
        <v xml:space="preserve"> </v>
      </c>
      <c r="AN91" s="1" t="str">
        <f t="shared" si="46"/>
        <v xml:space="preserve"> </v>
      </c>
      <c r="AO91" t="s">
        <v>53</v>
      </c>
      <c r="AP91" t="s">
        <v>1244</v>
      </c>
      <c r="AQ91" s="22">
        <v>41.724008401514354</v>
      </c>
      <c r="AR91" s="21">
        <v>76.681471440597335</v>
      </c>
      <c r="AS91">
        <v>50.298502907824158</v>
      </c>
      <c r="AT91">
        <v>-41.724008401514354</v>
      </c>
      <c r="AU91">
        <v>-76.681471440597335</v>
      </c>
      <c r="AV91" t="s">
        <v>1334</v>
      </c>
    </row>
    <row r="92" spans="1:48" x14ac:dyDescent="0.25">
      <c r="A92" s="14">
        <v>9.4999999999999858E-10</v>
      </c>
      <c r="B92" t="s">
        <v>96</v>
      </c>
      <c r="C92" s="4">
        <v>0</v>
      </c>
      <c r="D92" s="4">
        <v>0</v>
      </c>
      <c r="E92" s="4">
        <v>0</v>
      </c>
      <c r="F92" s="4">
        <v>0</v>
      </c>
      <c r="G92" s="4" t="s">
        <v>132</v>
      </c>
      <c r="H92" s="4">
        <v>6.88</v>
      </c>
      <c r="I92" s="34">
        <v>129.09542013650483</v>
      </c>
      <c r="J92" s="35" t="s">
        <v>1238</v>
      </c>
      <c r="K92" s="35" t="s">
        <v>1238</v>
      </c>
      <c r="L92" s="35" t="s">
        <v>1238</v>
      </c>
      <c r="M92" s="35" t="s">
        <v>1238</v>
      </c>
      <c r="N92" s="4" t="s">
        <v>132</v>
      </c>
      <c r="O92" s="4" t="s">
        <v>132</v>
      </c>
      <c r="P92" s="35" t="s">
        <v>137</v>
      </c>
      <c r="Q92" s="36" t="str">
        <f t="shared" si="24"/>
        <v xml:space="preserve"> </v>
      </c>
      <c r="R92" s="36" t="str">
        <f t="shared" si="25"/>
        <v xml:space="preserve"> </v>
      </c>
      <c r="S92" s="37" t="str">
        <f t="shared" si="26"/>
        <v xml:space="preserve"> </v>
      </c>
      <c r="T92" s="37" t="str">
        <f t="shared" si="47"/>
        <v xml:space="preserve"> </v>
      </c>
      <c r="U92" s="37" t="str">
        <f t="shared" si="27"/>
        <v xml:space="preserve"> </v>
      </c>
      <c r="V92" s="37" t="str">
        <f t="shared" si="28"/>
        <v xml:space="preserve"> </v>
      </c>
      <c r="W92" s="37" t="str">
        <f t="shared" si="29"/>
        <v xml:space="preserve"> </v>
      </c>
      <c r="X92" s="37" t="str">
        <f t="shared" si="30"/>
        <v xml:space="preserve"> </v>
      </c>
      <c r="Y92" s="1" t="str">
        <f t="shared" si="31"/>
        <v xml:space="preserve"> </v>
      </c>
      <c r="Z92" s="1" t="str">
        <f t="shared" si="32"/>
        <v xml:space="preserve"> </v>
      </c>
      <c r="AA92" s="1" t="str">
        <f t="shared" si="33"/>
        <v xml:space="preserve"> </v>
      </c>
      <c r="AB92" s="1" t="str">
        <f t="shared" si="34"/>
        <v xml:space="preserve"> </v>
      </c>
      <c r="AC92" s="1" t="str">
        <f t="shared" si="35"/>
        <v xml:space="preserve"> </v>
      </c>
      <c r="AD92" s="1" t="str">
        <f t="shared" si="36"/>
        <v xml:space="preserve"> </v>
      </c>
      <c r="AE92" s="1" t="str">
        <f t="shared" si="37"/>
        <v xml:space="preserve"> </v>
      </c>
      <c r="AF92" s="1" t="str">
        <f t="shared" si="38"/>
        <v xml:space="preserve"> </v>
      </c>
      <c r="AG92" s="38" t="str">
        <f t="shared" si="39"/>
        <v xml:space="preserve"> </v>
      </c>
      <c r="AH92" s="38" t="str">
        <f t="shared" si="40"/>
        <v xml:space="preserve"> </v>
      </c>
      <c r="AI92" s="1" t="str">
        <f t="shared" si="41"/>
        <v xml:space="preserve"> </v>
      </c>
      <c r="AJ92" s="1" t="str">
        <f t="shared" si="42"/>
        <v xml:space="preserve"> </v>
      </c>
      <c r="AK92" s="25" t="str">
        <f t="shared" si="43"/>
        <v xml:space="preserve"> </v>
      </c>
      <c r="AL92" s="25" t="str">
        <f t="shared" si="44"/>
        <v xml:space="preserve"> </v>
      </c>
      <c r="AM92" s="1" t="str">
        <f t="shared" si="45"/>
        <v xml:space="preserve"> </v>
      </c>
      <c r="AN92" s="1" t="str">
        <f t="shared" si="46"/>
        <v xml:space="preserve"> </v>
      </c>
      <c r="AO92" t="s">
        <v>96</v>
      </c>
      <c r="AP92" t="s">
        <v>1244</v>
      </c>
      <c r="AQ92" s="22" t="e">
        <v>#VALUE!</v>
      </c>
      <c r="AR92" s="21" t="e">
        <v>#VALUE!</v>
      </c>
      <c r="AS92" t="s">
        <v>137</v>
      </c>
      <c r="AT92" t="e">
        <v>#VALUE!</v>
      </c>
      <c r="AU92" t="e">
        <v>#VALUE!</v>
      </c>
      <c r="AV92" t="s">
        <v>1335</v>
      </c>
    </row>
    <row r="93" spans="1:48" x14ac:dyDescent="0.25">
      <c r="A93" s="14">
        <v>9.5999999999999855E-10</v>
      </c>
      <c r="B93" t="s">
        <v>44</v>
      </c>
      <c r="C93" s="4">
        <v>19</v>
      </c>
      <c r="D93" s="4">
        <v>0</v>
      </c>
      <c r="E93" s="4">
        <v>5</v>
      </c>
      <c r="F93" s="4">
        <v>24</v>
      </c>
      <c r="G93" s="4">
        <v>32.25</v>
      </c>
      <c r="H93" s="4">
        <v>25.92</v>
      </c>
      <c r="I93" s="34">
        <v>2114.6064774634765</v>
      </c>
      <c r="J93" s="35">
        <v>8.941014142807866</v>
      </c>
      <c r="K93" s="35">
        <v>7.8474114441416898</v>
      </c>
      <c r="L93" s="35">
        <v>5.6053415379815199</v>
      </c>
      <c r="M93" s="35">
        <v>5.0244056006421118</v>
      </c>
      <c r="N93" s="4">
        <v>3.3029999999999999</v>
      </c>
      <c r="O93" s="4">
        <v>11.474856564292942</v>
      </c>
      <c r="P93" s="35">
        <v>6.9367283950617287</v>
      </c>
      <c r="Q93" s="36">
        <f t="shared" si="24"/>
        <v>79.166666667626671</v>
      </c>
      <c r="R93" s="36" t="str">
        <f t="shared" si="25"/>
        <v xml:space="preserve"> </v>
      </c>
      <c r="S93" s="37">
        <f t="shared" si="26"/>
        <v>0.24421296392296279</v>
      </c>
      <c r="T93" s="37" t="str">
        <f t="shared" si="47"/>
        <v/>
      </c>
      <c r="U93" s="37" t="str">
        <f t="shared" si="27"/>
        <v/>
      </c>
      <c r="V93" s="37" t="str">
        <f t="shared" si="28"/>
        <v/>
      </c>
      <c r="W93" s="37" t="str">
        <f t="shared" si="29"/>
        <v/>
      </c>
      <c r="X93" s="37" t="str">
        <f t="shared" si="30"/>
        <v/>
      </c>
      <c r="Y93" s="1" t="str">
        <f t="shared" si="31"/>
        <v xml:space="preserve"> </v>
      </c>
      <c r="Z93" s="1" t="str">
        <f t="shared" si="32"/>
        <v xml:space="preserve"> </v>
      </c>
      <c r="AA93" s="1" t="str">
        <f t="shared" si="33"/>
        <v xml:space="preserve"> </v>
      </c>
      <c r="AB93" s="1" t="str">
        <f t="shared" si="34"/>
        <v xml:space="preserve"> </v>
      </c>
      <c r="AC93" s="1">
        <f t="shared" si="35"/>
        <v>24</v>
      </c>
      <c r="AD93" s="1" t="str">
        <f t="shared" si="36"/>
        <v xml:space="preserve"> </v>
      </c>
      <c r="AE93" s="1">
        <f t="shared" si="37"/>
        <v>23</v>
      </c>
      <c r="AF93" s="1" t="str">
        <f t="shared" si="38"/>
        <v xml:space="preserve"> </v>
      </c>
      <c r="AG93" s="38">
        <f t="shared" si="39"/>
        <v>6.9367283960217287</v>
      </c>
      <c r="AH93" s="38" t="str">
        <f t="shared" si="40"/>
        <v xml:space="preserve"> </v>
      </c>
      <c r="AI93" s="1">
        <f t="shared" si="41"/>
        <v>9</v>
      </c>
      <c r="AJ93" s="1" t="str">
        <f t="shared" si="42"/>
        <v xml:space="preserve"> </v>
      </c>
      <c r="AK93" s="25" t="str">
        <f t="shared" si="43"/>
        <v xml:space="preserve"> </v>
      </c>
      <c r="AL93" s="25" t="str">
        <f t="shared" si="44"/>
        <v xml:space="preserve"> </v>
      </c>
      <c r="AM93" s="1" t="str">
        <f t="shared" si="45"/>
        <v xml:space="preserve"> </v>
      </c>
      <c r="AN93" s="1" t="str">
        <f t="shared" si="46"/>
        <v xml:space="preserve"> </v>
      </c>
      <c r="AO93" t="s">
        <v>44</v>
      </c>
      <c r="AP93" t="s">
        <v>1248</v>
      </c>
      <c r="AQ93" s="22">
        <v>-43.964360617055974</v>
      </c>
      <c r="AR93" s="21">
        <v>-10.724734031870952</v>
      </c>
      <c r="AS93">
        <v>24.42129629629628</v>
      </c>
      <c r="AT93">
        <v>43.964360617055974</v>
      </c>
      <c r="AU93">
        <v>10.724734031870952</v>
      </c>
      <c r="AV93" t="s">
        <v>1336</v>
      </c>
    </row>
    <row r="94" spans="1:48" x14ac:dyDescent="0.25">
      <c r="A94" s="14">
        <v>9.6999999999999851E-10</v>
      </c>
      <c r="B94" t="s">
        <v>59</v>
      </c>
      <c r="C94" s="4">
        <v>8</v>
      </c>
      <c r="D94" s="4">
        <v>0</v>
      </c>
      <c r="E94" s="4">
        <v>4</v>
      </c>
      <c r="F94" s="4">
        <v>12</v>
      </c>
      <c r="G94" s="4">
        <v>4.3000001907348633</v>
      </c>
      <c r="H94" s="4">
        <v>3.6</v>
      </c>
      <c r="I94" s="34">
        <v>734.23836023037381</v>
      </c>
      <c r="J94" s="35">
        <v>5.7784911717495993</v>
      </c>
      <c r="K94" s="35">
        <v>4.556962025316456</v>
      </c>
      <c r="L94" s="35">
        <v>5.0956035623931797</v>
      </c>
      <c r="M94" s="35">
        <v>4.3688487190746388</v>
      </c>
      <c r="N94" s="4">
        <v>0.79</v>
      </c>
      <c r="O94" s="4">
        <v>34.353741496598659</v>
      </c>
      <c r="P94" s="35">
        <v>4.4444444444444446</v>
      </c>
      <c r="Q94" s="36" t="str">
        <f t="shared" si="24"/>
        <v xml:space="preserve"> </v>
      </c>
      <c r="R94" s="36" t="str">
        <f t="shared" si="25"/>
        <v xml:space="preserve"> </v>
      </c>
      <c r="S94" s="37">
        <f t="shared" si="26"/>
        <v>0.19444449839635083</v>
      </c>
      <c r="T94" s="37" t="str">
        <f t="shared" si="47"/>
        <v/>
      </c>
      <c r="U94" s="37" t="str">
        <f t="shared" si="27"/>
        <v/>
      </c>
      <c r="V94" s="37" t="str">
        <f t="shared" si="28"/>
        <v/>
      </c>
      <c r="W94" s="37" t="str">
        <f t="shared" si="29"/>
        <v/>
      </c>
      <c r="X94" s="37" t="str">
        <f t="shared" si="30"/>
        <v/>
      </c>
      <c r="Y94" s="1" t="str">
        <f t="shared" si="31"/>
        <v xml:space="preserve"> </v>
      </c>
      <c r="Z94" s="1" t="str">
        <f t="shared" si="32"/>
        <v xml:space="preserve"> </v>
      </c>
      <c r="AA94" s="1" t="str">
        <f t="shared" si="33"/>
        <v xml:space="preserve"> </v>
      </c>
      <c r="AB94" s="1" t="str">
        <f t="shared" si="34"/>
        <v xml:space="preserve"> </v>
      </c>
      <c r="AC94" s="1">
        <f t="shared" si="35"/>
        <v>35</v>
      </c>
      <c r="AD94" s="1" t="str">
        <f t="shared" si="36"/>
        <v xml:space="preserve"> </v>
      </c>
      <c r="AE94" s="1" t="str">
        <f t="shared" si="37"/>
        <v xml:space="preserve"> </v>
      </c>
      <c r="AF94" s="1" t="str">
        <f t="shared" si="38"/>
        <v xml:space="preserve"> </v>
      </c>
      <c r="AG94" s="38">
        <f t="shared" si="39"/>
        <v>4.4444444454144447</v>
      </c>
      <c r="AH94" s="38" t="str">
        <f t="shared" si="40"/>
        <v xml:space="preserve"> </v>
      </c>
      <c r="AI94" s="1">
        <f t="shared" si="41"/>
        <v>16</v>
      </c>
      <c r="AJ94" s="1" t="str">
        <f t="shared" si="42"/>
        <v xml:space="preserve"> </v>
      </c>
      <c r="AK94" s="25" t="str">
        <f t="shared" si="43"/>
        <v xml:space="preserve"> </v>
      </c>
      <c r="AL94" s="25" t="str">
        <f t="shared" si="44"/>
        <v xml:space="preserve"> </v>
      </c>
      <c r="AM94" s="1" t="str">
        <f t="shared" si="45"/>
        <v xml:space="preserve"> </v>
      </c>
      <c r="AN94" s="1" t="str">
        <f t="shared" si="46"/>
        <v xml:space="preserve"> </v>
      </c>
      <c r="AO94" t="s">
        <v>59</v>
      </c>
      <c r="AP94" t="s">
        <v>1244</v>
      </c>
      <c r="AQ94" s="22">
        <v>6.9572227954241894</v>
      </c>
      <c r="AR94" s="21">
        <v>-0.65565949100230281</v>
      </c>
      <c r="AS94">
        <v>19.444449742635083</v>
      </c>
      <c r="AT94">
        <v>-6.9572227954241894</v>
      </c>
      <c r="AU94">
        <v>0.65565949100230281</v>
      </c>
      <c r="AV94" t="s">
        <v>1337</v>
      </c>
    </row>
    <row r="95" spans="1:48" x14ac:dyDescent="0.25">
      <c r="A95" s="14">
        <v>9.7999999999999848E-10</v>
      </c>
      <c r="B95" t="s">
        <v>58</v>
      </c>
      <c r="C95" s="4">
        <v>12</v>
      </c>
      <c r="D95" s="4">
        <v>0</v>
      </c>
      <c r="E95" s="4">
        <v>1</v>
      </c>
      <c r="F95" s="4">
        <v>13</v>
      </c>
      <c r="G95" s="4">
        <v>1.5399999618530273</v>
      </c>
      <c r="H95" s="4">
        <v>1.27</v>
      </c>
      <c r="I95" s="34">
        <v>580.21143550710542</v>
      </c>
      <c r="J95" s="35">
        <v>5.08</v>
      </c>
      <c r="K95" s="35">
        <v>4.2333333333333334</v>
      </c>
      <c r="L95" s="35" t="s">
        <v>1238</v>
      </c>
      <c r="M95" s="35" t="s">
        <v>1238</v>
      </c>
      <c r="N95" s="4">
        <v>0.3</v>
      </c>
      <c r="O95" s="4">
        <v>14.942528735632173</v>
      </c>
      <c r="P95" s="35" t="s">
        <v>137</v>
      </c>
      <c r="Q95" s="36">
        <f t="shared" si="24"/>
        <v>92.307692308672301</v>
      </c>
      <c r="R95" s="36" t="str">
        <f t="shared" si="25"/>
        <v xml:space="preserve"> </v>
      </c>
      <c r="S95" s="37">
        <f t="shared" si="26"/>
        <v>0.212598396139864</v>
      </c>
      <c r="T95" s="37" t="str">
        <f t="shared" si="47"/>
        <v/>
      </c>
      <c r="U95" s="37" t="str">
        <f t="shared" si="27"/>
        <v/>
      </c>
      <c r="V95" s="37" t="str">
        <f t="shared" si="28"/>
        <v/>
      </c>
      <c r="W95" s="37" t="str">
        <f t="shared" si="29"/>
        <v xml:space="preserve"> </v>
      </c>
      <c r="X95" s="37" t="str">
        <f t="shared" si="30"/>
        <v xml:space="preserve"> </v>
      </c>
      <c r="Y95" s="1" t="str">
        <f t="shared" si="31"/>
        <v xml:space="preserve"> </v>
      </c>
      <c r="Z95" s="1" t="str">
        <f t="shared" si="32"/>
        <v xml:space="preserve"> </v>
      </c>
      <c r="AA95" s="1" t="str">
        <f t="shared" si="33"/>
        <v xml:space="preserve"> </v>
      </c>
      <c r="AB95" s="1" t="str">
        <f t="shared" si="34"/>
        <v xml:space="preserve"> </v>
      </c>
      <c r="AC95" s="1">
        <f t="shared" si="35"/>
        <v>31</v>
      </c>
      <c r="AD95" s="1" t="str">
        <f t="shared" si="36"/>
        <v xml:space="preserve"> </v>
      </c>
      <c r="AE95" s="1">
        <f t="shared" si="37"/>
        <v>10</v>
      </c>
      <c r="AF95" s="1" t="str">
        <f t="shared" si="38"/>
        <v xml:space="preserve"> </v>
      </c>
      <c r="AG95" s="38" t="str">
        <f t="shared" si="39"/>
        <v xml:space="preserve"> </v>
      </c>
      <c r="AH95" s="38" t="str">
        <f t="shared" si="40"/>
        <v xml:space="preserve"> </v>
      </c>
      <c r="AI95" s="1" t="str">
        <f t="shared" si="41"/>
        <v xml:space="preserve"> </v>
      </c>
      <c r="AJ95" s="1" t="str">
        <f t="shared" si="42"/>
        <v xml:space="preserve"> </v>
      </c>
      <c r="AK95" s="25" t="str">
        <f t="shared" si="43"/>
        <v xml:space="preserve"> </v>
      </c>
      <c r="AL95" s="25" t="str">
        <f t="shared" si="44"/>
        <v xml:space="preserve"> </v>
      </c>
      <c r="AM95" s="1" t="str">
        <f t="shared" si="45"/>
        <v xml:space="preserve"> </v>
      </c>
      <c r="AN95" s="1" t="str">
        <f t="shared" si="46"/>
        <v xml:space="preserve"> </v>
      </c>
      <c r="AO95" t="s">
        <v>58</v>
      </c>
      <c r="AP95" t="s">
        <v>1246</v>
      </c>
      <c r="AQ95" s="22">
        <v>18.204026942186204</v>
      </c>
      <c r="AR95" s="21" t="e">
        <v>#VALUE!</v>
      </c>
      <c r="AS95">
        <v>21.2598395159864</v>
      </c>
      <c r="AT95">
        <v>-18.204026942186204</v>
      </c>
      <c r="AU95" t="e">
        <v>#VALUE!</v>
      </c>
      <c r="AV95" t="s">
        <v>1338</v>
      </c>
    </row>
    <row r="96" spans="1:48" x14ac:dyDescent="0.25">
      <c r="A96" s="14">
        <v>9.8999999999999844E-10</v>
      </c>
      <c r="B96" t="s">
        <v>47</v>
      </c>
      <c r="C96" s="4">
        <v>18</v>
      </c>
      <c r="D96" s="4">
        <v>1</v>
      </c>
      <c r="E96" s="4">
        <v>2</v>
      </c>
      <c r="F96" s="4">
        <v>21</v>
      </c>
      <c r="G96" s="4">
        <v>9.3500003814697266</v>
      </c>
      <c r="H96" s="4">
        <v>8.4</v>
      </c>
      <c r="I96" s="34">
        <v>4797.0239535051087</v>
      </c>
      <c r="J96" s="35">
        <v>12.389380530973451</v>
      </c>
      <c r="K96" s="35">
        <v>8.2433758586849848</v>
      </c>
      <c r="L96" s="35">
        <v>4.0849088576951562</v>
      </c>
      <c r="M96" s="35">
        <v>3.6895718324167954</v>
      </c>
      <c r="N96" s="4">
        <v>1.0190000000000001</v>
      </c>
      <c r="O96" s="4">
        <v>48.11046511627908</v>
      </c>
      <c r="P96" s="35">
        <v>8.4880952380952372</v>
      </c>
      <c r="Q96" s="36">
        <f t="shared" si="24"/>
        <v>85.714285715275707</v>
      </c>
      <c r="R96" s="36" t="str">
        <f t="shared" si="25"/>
        <v xml:space="preserve"> </v>
      </c>
      <c r="S96" s="37" t="str">
        <f t="shared" si="26"/>
        <v/>
      </c>
      <c r="T96" s="37" t="str">
        <f t="shared" si="47"/>
        <v/>
      </c>
      <c r="U96" s="37" t="str">
        <f t="shared" si="27"/>
        <v/>
      </c>
      <c r="V96" s="37" t="str">
        <f t="shared" si="28"/>
        <v/>
      </c>
      <c r="W96" s="37" t="str">
        <f t="shared" si="29"/>
        <v/>
      </c>
      <c r="X96" s="37" t="str">
        <f t="shared" si="30"/>
        <v/>
      </c>
      <c r="Y96" s="1" t="str">
        <f t="shared" si="31"/>
        <v xml:space="preserve"> </v>
      </c>
      <c r="Z96" s="1" t="str">
        <f t="shared" si="32"/>
        <v xml:space="preserve"> </v>
      </c>
      <c r="AA96" s="1" t="str">
        <f t="shared" si="33"/>
        <v xml:space="preserve"> </v>
      </c>
      <c r="AB96" s="1" t="str">
        <f t="shared" si="34"/>
        <v xml:space="preserve"> </v>
      </c>
      <c r="AC96" s="1" t="str">
        <f t="shared" si="35"/>
        <v xml:space="preserve"> </v>
      </c>
      <c r="AD96" s="1" t="str">
        <f t="shared" si="36"/>
        <v xml:space="preserve"> </v>
      </c>
      <c r="AE96" s="1">
        <f t="shared" si="37"/>
        <v>13</v>
      </c>
      <c r="AF96" s="1" t="str">
        <f t="shared" si="38"/>
        <v xml:space="preserve"> </v>
      </c>
      <c r="AG96" s="38">
        <f t="shared" si="39"/>
        <v>8.4880952390852364</v>
      </c>
      <c r="AH96" s="38" t="str">
        <f t="shared" si="40"/>
        <v xml:space="preserve"> </v>
      </c>
      <c r="AI96" s="1">
        <f t="shared" si="41"/>
        <v>5</v>
      </c>
      <c r="AJ96" s="1" t="str">
        <f t="shared" si="42"/>
        <v xml:space="preserve"> </v>
      </c>
      <c r="AK96" s="25" t="str">
        <f t="shared" si="43"/>
        <v xml:space="preserve"> </v>
      </c>
      <c r="AL96" s="25" t="str">
        <f t="shared" si="44"/>
        <v xml:space="preserve"> </v>
      </c>
      <c r="AM96" s="1" t="str">
        <f t="shared" si="45"/>
        <v xml:space="preserve"> </v>
      </c>
      <c r="AN96" s="1" t="str">
        <f t="shared" si="46"/>
        <v xml:space="preserve"> </v>
      </c>
      <c r="AO96" t="s">
        <v>47</v>
      </c>
      <c r="AP96" t="s">
        <v>1262</v>
      </c>
      <c r="AQ96" s="22">
        <v>-99.488471676084103</v>
      </c>
      <c r="AR96" s="21">
        <v>19.309029833781889</v>
      </c>
      <c r="AS96">
        <v>11.309528350830078</v>
      </c>
      <c r="AT96">
        <v>99.488471676084103</v>
      </c>
      <c r="AU96">
        <v>-19.309029833781889</v>
      </c>
      <c r="AV96" t="s">
        <v>1339</v>
      </c>
    </row>
    <row r="97" spans="1:48" x14ac:dyDescent="0.25">
      <c r="A97" s="14">
        <v>9.9999999999999841E-10</v>
      </c>
      <c r="B97" t="s">
        <v>61</v>
      </c>
      <c r="C97" s="4">
        <v>10</v>
      </c>
      <c r="D97" s="4">
        <v>0</v>
      </c>
      <c r="E97" s="4">
        <v>2</v>
      </c>
      <c r="F97" s="4">
        <v>12</v>
      </c>
      <c r="G97" s="4">
        <v>68.75</v>
      </c>
      <c r="H97" s="4">
        <v>61.5</v>
      </c>
      <c r="I97" s="34">
        <v>535.53608297750918</v>
      </c>
      <c r="J97" s="35">
        <v>33.207343412526996</v>
      </c>
      <c r="K97" s="35">
        <v>15.166461159062887</v>
      </c>
      <c r="L97" s="35">
        <v>10.858864208168665</v>
      </c>
      <c r="M97" s="35">
        <v>7.3383669279581936</v>
      </c>
      <c r="N97" s="4">
        <v>4.0549999999999997</v>
      </c>
      <c r="O97" s="4">
        <v>93.371483071053873</v>
      </c>
      <c r="P97" s="35">
        <v>5.9788617886178859</v>
      </c>
      <c r="Q97" s="36">
        <f t="shared" si="24"/>
        <v>83.333333334333332</v>
      </c>
      <c r="R97" s="36" t="str">
        <f t="shared" si="25"/>
        <v xml:space="preserve"> </v>
      </c>
      <c r="S97" s="37" t="str">
        <f t="shared" si="26"/>
        <v/>
      </c>
      <c r="T97" s="37" t="str">
        <f t="shared" si="47"/>
        <v/>
      </c>
      <c r="U97" s="37">
        <f t="shared" si="27"/>
        <v>4.3469034785287963</v>
      </c>
      <c r="V97" s="37" t="str">
        <f t="shared" si="28"/>
        <v/>
      </c>
      <c r="W97" s="37" t="str">
        <f t="shared" si="29"/>
        <v/>
      </c>
      <c r="X97" s="37" t="str">
        <f t="shared" si="30"/>
        <v/>
      </c>
      <c r="Y97" s="1">
        <f t="shared" si="31"/>
        <v>1</v>
      </c>
      <c r="Z97" s="1" t="str">
        <f t="shared" si="32"/>
        <v xml:space="preserve"> </v>
      </c>
      <c r="AA97" s="1" t="str">
        <f t="shared" si="33"/>
        <v xml:space="preserve"> </v>
      </c>
      <c r="AB97" s="1" t="str">
        <f t="shared" si="34"/>
        <v xml:space="preserve"> </v>
      </c>
      <c r="AC97" s="1" t="str">
        <f t="shared" si="35"/>
        <v xml:space="preserve"> </v>
      </c>
      <c r="AD97" s="1" t="str">
        <f t="shared" si="36"/>
        <v xml:space="preserve"> </v>
      </c>
      <c r="AE97" s="1">
        <f t="shared" si="37"/>
        <v>15</v>
      </c>
      <c r="AF97" s="1" t="str">
        <f t="shared" si="38"/>
        <v xml:space="preserve"> </v>
      </c>
      <c r="AG97" s="38">
        <f t="shared" si="39"/>
        <v>5.9788617896178859</v>
      </c>
      <c r="AH97" s="38" t="str">
        <f t="shared" si="40"/>
        <v xml:space="preserve"> </v>
      </c>
      <c r="AI97" s="1">
        <f t="shared" si="41"/>
        <v>13</v>
      </c>
      <c r="AJ97" s="1" t="str">
        <f t="shared" si="42"/>
        <v xml:space="preserve"> </v>
      </c>
      <c r="AK97" s="25">
        <f t="shared" si="43"/>
        <v>93.371483072053877</v>
      </c>
      <c r="AL97" s="25" t="str">
        <f t="shared" si="44"/>
        <v xml:space="preserve"> </v>
      </c>
      <c r="AM97" s="1">
        <f t="shared" si="45"/>
        <v>1</v>
      </c>
      <c r="AN97" s="1" t="str">
        <f t="shared" si="46"/>
        <v xml:space="preserve"> </v>
      </c>
      <c r="AO97" t="s">
        <v>61</v>
      </c>
      <c r="AP97" t="s">
        <v>1244</v>
      </c>
      <c r="AQ97" s="22">
        <v>-434.69034785287965</v>
      </c>
      <c r="AR97" s="21">
        <v>-114.49983791186469</v>
      </c>
      <c r="AS97">
        <v>11.788617886178866</v>
      </c>
      <c r="AT97">
        <v>434.69034785287965</v>
      </c>
      <c r="AU97">
        <v>114.49983791186469</v>
      </c>
      <c r="AV97" t="s">
        <v>1340</v>
      </c>
    </row>
    <row r="98" spans="1:48" x14ac:dyDescent="0.25">
      <c r="A98" s="14">
        <v>1.0099999999999984E-9</v>
      </c>
      <c r="B98" t="s">
        <v>1205</v>
      </c>
      <c r="C98" s="4">
        <v>0</v>
      </c>
      <c r="D98" s="4">
        <v>0</v>
      </c>
      <c r="E98" s="4">
        <v>0</v>
      </c>
      <c r="F98" s="4">
        <v>0</v>
      </c>
      <c r="G98" s="4" t="s">
        <v>132</v>
      </c>
      <c r="H98" s="4">
        <v>10.8</v>
      </c>
      <c r="I98" s="34">
        <v>480.45621340034739</v>
      </c>
      <c r="J98" s="35" t="s">
        <v>1238</v>
      </c>
      <c r="K98" s="35" t="s">
        <v>1238</v>
      </c>
      <c r="L98" s="35" t="s">
        <v>1238</v>
      </c>
      <c r="M98" s="35" t="s">
        <v>1238</v>
      </c>
      <c r="N98" s="4" t="s">
        <v>132</v>
      </c>
      <c r="O98" s="4" t="s">
        <v>132</v>
      </c>
      <c r="P98" s="35" t="s">
        <v>137</v>
      </c>
      <c r="Q98" s="36" t="str">
        <f t="shared" si="24"/>
        <v xml:space="preserve"> </v>
      </c>
      <c r="R98" s="36" t="str">
        <f t="shared" si="25"/>
        <v xml:space="preserve"> </v>
      </c>
      <c r="S98" s="37" t="str">
        <f t="shared" si="26"/>
        <v xml:space="preserve"> </v>
      </c>
      <c r="T98" s="37" t="str">
        <f t="shared" si="47"/>
        <v xml:space="preserve"> </v>
      </c>
      <c r="U98" s="37" t="str">
        <f t="shared" si="27"/>
        <v xml:space="preserve"> </v>
      </c>
      <c r="V98" s="37" t="str">
        <f t="shared" si="28"/>
        <v xml:space="preserve"> </v>
      </c>
      <c r="W98" s="37" t="str">
        <f t="shared" si="29"/>
        <v xml:space="preserve"> </v>
      </c>
      <c r="X98" s="37" t="str">
        <f t="shared" si="30"/>
        <v xml:space="preserve"> </v>
      </c>
      <c r="Y98" s="1" t="str">
        <f t="shared" si="31"/>
        <v xml:space="preserve"> </v>
      </c>
      <c r="Z98" s="1" t="str">
        <f t="shared" si="32"/>
        <v xml:space="preserve"> </v>
      </c>
      <c r="AA98" s="1" t="str">
        <f t="shared" si="33"/>
        <v xml:space="preserve"> </v>
      </c>
      <c r="AB98" s="1" t="str">
        <f t="shared" si="34"/>
        <v xml:space="preserve"> </v>
      </c>
      <c r="AC98" s="1" t="str">
        <f t="shared" si="35"/>
        <v xml:space="preserve"> </v>
      </c>
      <c r="AD98" s="1" t="str">
        <f t="shared" si="36"/>
        <v xml:space="preserve"> </v>
      </c>
      <c r="AE98" s="1" t="str">
        <f t="shared" si="37"/>
        <v xml:space="preserve"> </v>
      </c>
      <c r="AF98" s="1" t="str">
        <f t="shared" si="38"/>
        <v xml:space="preserve"> </v>
      </c>
      <c r="AG98" s="38" t="str">
        <f t="shared" si="39"/>
        <v xml:space="preserve"> </v>
      </c>
      <c r="AH98" s="38" t="str">
        <f t="shared" si="40"/>
        <v xml:space="preserve"> </v>
      </c>
      <c r="AI98" s="1" t="str">
        <f t="shared" si="41"/>
        <v xml:space="preserve"> </v>
      </c>
      <c r="AJ98" s="1" t="str">
        <f t="shared" si="42"/>
        <v xml:space="preserve"> </v>
      </c>
      <c r="AK98" s="25" t="str">
        <f t="shared" si="43"/>
        <v xml:space="preserve"> </v>
      </c>
      <c r="AL98" s="25" t="str">
        <f t="shared" si="44"/>
        <v xml:space="preserve"> </v>
      </c>
      <c r="AM98" s="1" t="str">
        <f t="shared" si="45"/>
        <v xml:space="preserve"> </v>
      </c>
      <c r="AN98" s="1" t="str">
        <f t="shared" si="46"/>
        <v xml:space="preserve"> </v>
      </c>
      <c r="AO98" t="s">
        <v>1205</v>
      </c>
      <c r="AP98" t="s">
        <v>1239</v>
      </c>
      <c r="AQ98" s="22" t="e">
        <v>#VALUE!</v>
      </c>
      <c r="AR98" s="21" t="e">
        <v>#VALUE!</v>
      </c>
      <c r="AS98" t="s">
        <v>137</v>
      </c>
      <c r="AT98" t="e">
        <v>#VALUE!</v>
      </c>
      <c r="AU98" t="e">
        <v>#VALUE!</v>
      </c>
      <c r="AV98" t="s">
        <v>1341</v>
      </c>
    </row>
    <row r="99" spans="1:48" x14ac:dyDescent="0.25">
      <c r="A99" s="14">
        <v>1.0199999999999983E-9</v>
      </c>
      <c r="B99" t="s">
        <v>30</v>
      </c>
      <c r="C99" s="4">
        <v>11</v>
      </c>
      <c r="D99" s="4">
        <v>3</v>
      </c>
      <c r="E99" s="4">
        <v>12</v>
      </c>
      <c r="F99" s="4">
        <v>26</v>
      </c>
      <c r="G99" s="4">
        <v>146</v>
      </c>
      <c r="H99" s="4">
        <v>111</v>
      </c>
      <c r="I99" s="34">
        <v>4535.3954418623161</v>
      </c>
      <c r="J99" s="35" t="s">
        <v>1238</v>
      </c>
      <c r="K99" s="35">
        <v>7.1867918420200709</v>
      </c>
      <c r="L99" s="35">
        <v>9.2149312995035775</v>
      </c>
      <c r="M99" s="35">
        <v>5.4285550422109665</v>
      </c>
      <c r="N99" s="4">
        <v>15.445</v>
      </c>
      <c r="O99" s="4">
        <v>635.47619047619048</v>
      </c>
      <c r="P99" s="35">
        <v>11.859459459459458</v>
      </c>
      <c r="Q99" s="36" t="str">
        <f t="shared" si="24"/>
        <v xml:space="preserve"> </v>
      </c>
      <c r="R99" s="36" t="str">
        <f t="shared" si="25"/>
        <v xml:space="preserve"> </v>
      </c>
      <c r="S99" s="37">
        <f t="shared" si="26"/>
        <v>0.3153153163353154</v>
      </c>
      <c r="T99" s="37" t="str">
        <f t="shared" si="47"/>
        <v/>
      </c>
      <c r="U99" s="37" t="str">
        <f t="shared" si="27"/>
        <v xml:space="preserve"> </v>
      </c>
      <c r="V99" s="37" t="str">
        <f t="shared" si="28"/>
        <v xml:space="preserve"> </v>
      </c>
      <c r="W99" s="37" t="str">
        <f t="shared" si="29"/>
        <v/>
      </c>
      <c r="X99" s="37" t="str">
        <f t="shared" si="30"/>
        <v/>
      </c>
      <c r="Y99" s="1" t="str">
        <f t="shared" si="31"/>
        <v xml:space="preserve"> </v>
      </c>
      <c r="Z99" s="1" t="str">
        <f t="shared" si="32"/>
        <v xml:space="preserve"> </v>
      </c>
      <c r="AA99" s="1" t="str">
        <f t="shared" si="33"/>
        <v xml:space="preserve"> </v>
      </c>
      <c r="AB99" s="1" t="str">
        <f t="shared" si="34"/>
        <v xml:space="preserve"> </v>
      </c>
      <c r="AC99" s="1">
        <f t="shared" si="35"/>
        <v>13</v>
      </c>
      <c r="AD99" s="1" t="str">
        <f t="shared" si="36"/>
        <v xml:space="preserve"> </v>
      </c>
      <c r="AE99" s="1" t="str">
        <f t="shared" si="37"/>
        <v xml:space="preserve"> </v>
      </c>
      <c r="AF99" s="1" t="str">
        <f t="shared" si="38"/>
        <v xml:space="preserve"> </v>
      </c>
      <c r="AG99" s="38">
        <f t="shared" si="39"/>
        <v>11.859459460479458</v>
      </c>
      <c r="AH99" s="38" t="str">
        <f t="shared" si="40"/>
        <v xml:space="preserve"> </v>
      </c>
      <c r="AI99" s="1">
        <f t="shared" si="41"/>
        <v>1</v>
      </c>
      <c r="AJ99" s="1" t="str">
        <f t="shared" si="42"/>
        <v xml:space="preserve"> </v>
      </c>
      <c r="AK99" s="25" t="str">
        <f t="shared" si="43"/>
        <v xml:space="preserve"> </v>
      </c>
      <c r="AL99" s="25" t="str">
        <f t="shared" si="44"/>
        <v xml:space="preserve"> </v>
      </c>
      <c r="AM99" s="1" t="str">
        <f t="shared" si="45"/>
        <v xml:space="preserve"> </v>
      </c>
      <c r="AN99" s="1" t="str">
        <f t="shared" si="46"/>
        <v xml:space="preserve"> </v>
      </c>
      <c r="AO99" t="s">
        <v>30</v>
      </c>
      <c r="AP99" t="s">
        <v>1295</v>
      </c>
      <c r="AQ99" s="22" t="e">
        <v>#VALUE!</v>
      </c>
      <c r="AR99" s="21">
        <v>-82.026520658170909</v>
      </c>
      <c r="AS99">
        <v>31.531531531531542</v>
      </c>
      <c r="AT99" t="e">
        <v>#VALUE!</v>
      </c>
      <c r="AU99">
        <v>82.026520658170909</v>
      </c>
      <c r="AV99" t="s">
        <v>1342</v>
      </c>
    </row>
    <row r="100" spans="1:48" x14ac:dyDescent="0.25">
      <c r="A100" s="14">
        <v>1.0299999999999983E-9</v>
      </c>
      <c r="B100" t="s">
        <v>50</v>
      </c>
      <c r="C100" s="4">
        <v>13</v>
      </c>
      <c r="D100" s="4">
        <v>0</v>
      </c>
      <c r="E100" s="4">
        <v>3</v>
      </c>
      <c r="F100" s="4">
        <v>16</v>
      </c>
      <c r="G100" s="4">
        <v>29.899999618530273</v>
      </c>
      <c r="H100" s="4">
        <v>22.02</v>
      </c>
      <c r="I100" s="34">
        <v>1228.7625806127353</v>
      </c>
      <c r="J100" s="35">
        <v>9.0245901639344268</v>
      </c>
      <c r="K100" s="35">
        <v>9.0135079819893562</v>
      </c>
      <c r="L100" s="35">
        <v>7.8251043743050515</v>
      </c>
      <c r="M100" s="35">
        <v>6.8594891648395162</v>
      </c>
      <c r="N100" s="4">
        <v>2.44</v>
      </c>
      <c r="O100" s="4">
        <v>19.082479258174718</v>
      </c>
      <c r="P100" s="35">
        <v>3.2561307901907357</v>
      </c>
      <c r="Q100" s="36">
        <f t="shared" si="24"/>
        <v>81.250000001030003</v>
      </c>
      <c r="R100" s="36" t="str">
        <f t="shared" si="25"/>
        <v xml:space="preserve"> </v>
      </c>
      <c r="S100" s="37">
        <f t="shared" si="26"/>
        <v>0.35785647780249208</v>
      </c>
      <c r="T100" s="37" t="str">
        <f t="shared" si="47"/>
        <v/>
      </c>
      <c r="U100" s="37" t="str">
        <f t="shared" si="27"/>
        <v/>
      </c>
      <c r="V100" s="37" t="str">
        <f t="shared" si="28"/>
        <v/>
      </c>
      <c r="W100" s="37" t="str">
        <f t="shared" si="29"/>
        <v/>
      </c>
      <c r="X100" s="37" t="str">
        <f t="shared" si="30"/>
        <v/>
      </c>
      <c r="Y100" s="1" t="str">
        <f t="shared" si="31"/>
        <v xml:space="preserve"> </v>
      </c>
      <c r="Z100" s="1" t="str">
        <f t="shared" si="32"/>
        <v xml:space="preserve"> </v>
      </c>
      <c r="AA100" s="1" t="str">
        <f t="shared" si="33"/>
        <v xml:space="preserve"> </v>
      </c>
      <c r="AB100" s="1" t="str">
        <f t="shared" si="34"/>
        <v xml:space="preserve"> </v>
      </c>
      <c r="AC100" s="1">
        <f t="shared" si="35"/>
        <v>10</v>
      </c>
      <c r="AD100" s="1" t="str">
        <f t="shared" si="36"/>
        <v xml:space="preserve"> </v>
      </c>
      <c r="AE100" s="1">
        <f t="shared" si="37"/>
        <v>18</v>
      </c>
      <c r="AF100" s="1" t="str">
        <f t="shared" si="38"/>
        <v xml:space="preserve"> </v>
      </c>
      <c r="AG100" s="38">
        <f t="shared" si="39"/>
        <v>3.2561307912207358</v>
      </c>
      <c r="AH100" s="38" t="str">
        <f t="shared" si="40"/>
        <v xml:space="preserve"> </v>
      </c>
      <c r="AI100" s="1">
        <f t="shared" si="41"/>
        <v>25</v>
      </c>
      <c r="AJ100" s="1" t="str">
        <f t="shared" si="42"/>
        <v xml:space="preserve"> </v>
      </c>
      <c r="AK100" s="25" t="str">
        <f t="shared" si="43"/>
        <v xml:space="preserve"> </v>
      </c>
      <c r="AL100" s="25" t="str">
        <f t="shared" si="44"/>
        <v xml:space="preserve"> </v>
      </c>
      <c r="AM100" s="1" t="str">
        <f t="shared" si="45"/>
        <v xml:space="preserve"> </v>
      </c>
      <c r="AN100" s="1" t="str">
        <f t="shared" si="46"/>
        <v xml:space="preserve"> </v>
      </c>
      <c r="AO100" t="s">
        <v>50</v>
      </c>
      <c r="AP100" t="s">
        <v>1239</v>
      </c>
      <c r="AQ100" s="22">
        <v>-45.310065729722801</v>
      </c>
      <c r="AR100" s="21">
        <v>-54.572668720657248</v>
      </c>
      <c r="AS100">
        <v>35.785647677249209</v>
      </c>
      <c r="AT100">
        <v>45.310065729722801</v>
      </c>
      <c r="AU100">
        <v>54.572668720657248</v>
      </c>
      <c r="AV100" t="s">
        <v>1343</v>
      </c>
    </row>
    <row r="101" spans="1:48" x14ac:dyDescent="0.25">
      <c r="A101" s="14">
        <v>1.0399999999999983E-9</v>
      </c>
      <c r="B101" t="s">
        <v>42</v>
      </c>
      <c r="C101" s="4">
        <v>17</v>
      </c>
      <c r="D101" s="4">
        <v>1</v>
      </c>
      <c r="E101" s="4">
        <v>8</v>
      </c>
      <c r="F101" s="4">
        <v>26</v>
      </c>
      <c r="G101" s="4">
        <v>7.3499999046325684</v>
      </c>
      <c r="H101" s="4">
        <v>5.82</v>
      </c>
      <c r="I101" s="34">
        <v>2374.037364744875</v>
      </c>
      <c r="J101" s="35">
        <v>5.1964285714285712</v>
      </c>
      <c r="K101" s="35">
        <v>3.0631578947368419</v>
      </c>
      <c r="L101" s="35" t="s">
        <v>1238</v>
      </c>
      <c r="M101" s="35" t="s">
        <v>1238</v>
      </c>
      <c r="N101" s="4">
        <v>1.9000000000000001</v>
      </c>
      <c r="O101" s="4">
        <v>4.5104510451045146</v>
      </c>
      <c r="P101" s="35">
        <v>0.96219931271477666</v>
      </c>
      <c r="Q101" s="36" t="str">
        <f t="shared" si="24"/>
        <v xml:space="preserve"> </v>
      </c>
      <c r="R101" s="36" t="str">
        <f t="shared" si="25"/>
        <v xml:space="preserve"> </v>
      </c>
      <c r="S101" s="37">
        <f t="shared" si="26"/>
        <v>0.26288658259198761</v>
      </c>
      <c r="T101" s="37" t="str">
        <f t="shared" si="47"/>
        <v/>
      </c>
      <c r="U101" s="37" t="str">
        <f t="shared" si="27"/>
        <v/>
      </c>
      <c r="V101" s="37" t="str">
        <f t="shared" si="28"/>
        <v/>
      </c>
      <c r="W101" s="37" t="str">
        <f t="shared" si="29"/>
        <v xml:space="preserve"> </v>
      </c>
      <c r="X101" s="37" t="str">
        <f t="shared" si="30"/>
        <v xml:space="preserve"> </v>
      </c>
      <c r="Y101" s="1" t="str">
        <f t="shared" si="31"/>
        <v xml:space="preserve"> </v>
      </c>
      <c r="Z101" s="1" t="str">
        <f t="shared" si="32"/>
        <v xml:space="preserve"> </v>
      </c>
      <c r="AA101" s="1" t="str">
        <f t="shared" si="33"/>
        <v xml:space="preserve"> </v>
      </c>
      <c r="AB101" s="1" t="str">
        <f t="shared" si="34"/>
        <v xml:space="preserve"> </v>
      </c>
      <c r="AC101" s="1">
        <f t="shared" si="35"/>
        <v>18</v>
      </c>
      <c r="AD101" s="1" t="str">
        <f t="shared" si="36"/>
        <v xml:space="preserve"> </v>
      </c>
      <c r="AE101" s="1" t="str">
        <f t="shared" si="37"/>
        <v xml:space="preserve"> </v>
      </c>
      <c r="AF101" s="1" t="str">
        <f t="shared" si="38"/>
        <v xml:space="preserve"> </v>
      </c>
      <c r="AG101" s="38" t="str">
        <f t="shared" si="39"/>
        <v xml:space="preserve"> </v>
      </c>
      <c r="AH101" s="38" t="str">
        <f t="shared" si="40"/>
        <v xml:space="preserve"> </v>
      </c>
      <c r="AI101" s="1" t="str">
        <f t="shared" si="41"/>
        <v xml:space="preserve"> </v>
      </c>
      <c r="AJ101" s="1" t="str">
        <f t="shared" si="42"/>
        <v xml:space="preserve"> </v>
      </c>
      <c r="AK101" s="25" t="str">
        <f t="shared" si="43"/>
        <v xml:space="preserve"> </v>
      </c>
      <c r="AL101" s="25" t="str">
        <f t="shared" si="44"/>
        <v xml:space="preserve"> </v>
      </c>
      <c r="AM101" s="1" t="str">
        <f t="shared" si="45"/>
        <v xml:space="preserve"> </v>
      </c>
      <c r="AN101" s="1" t="str">
        <f t="shared" si="46"/>
        <v xml:space="preserve"> </v>
      </c>
      <c r="AO101" t="s">
        <v>42</v>
      </c>
      <c r="AP101" t="s">
        <v>1246</v>
      </c>
      <c r="AQ101" s="22">
        <v>16.329344207593454</v>
      </c>
      <c r="AR101" s="21" t="e">
        <v>#VALUE!</v>
      </c>
      <c r="AS101">
        <v>26.288658155198764</v>
      </c>
      <c r="AT101">
        <v>-16.329344207593454</v>
      </c>
      <c r="AU101" t="e">
        <v>#VALUE!</v>
      </c>
      <c r="AV101" t="s">
        <v>1344</v>
      </c>
    </row>
    <row r="102" spans="1:48" x14ac:dyDescent="0.25">
      <c r="A102" s="14">
        <v>1.0499999999999982E-9</v>
      </c>
      <c r="B102" t="s">
        <v>1206</v>
      </c>
      <c r="C102" s="4">
        <v>0</v>
      </c>
      <c r="D102" s="4">
        <v>0</v>
      </c>
      <c r="E102" s="4">
        <v>0</v>
      </c>
      <c r="F102" s="4">
        <v>0</v>
      </c>
      <c r="G102" s="4" t="s">
        <v>132</v>
      </c>
      <c r="H102" s="4">
        <v>21.68</v>
      </c>
      <c r="I102" s="34">
        <v>247.61780788569226</v>
      </c>
      <c r="J102" s="35" t="s">
        <v>1238</v>
      </c>
      <c r="K102" s="35" t="s">
        <v>1238</v>
      </c>
      <c r="L102" s="35" t="s">
        <v>1238</v>
      </c>
      <c r="M102" s="35" t="s">
        <v>1238</v>
      </c>
      <c r="N102" s="4" t="s">
        <v>132</v>
      </c>
      <c r="O102" s="4" t="s">
        <v>132</v>
      </c>
      <c r="P102" s="35" t="s">
        <v>137</v>
      </c>
      <c r="Q102" s="36" t="str">
        <f t="shared" si="24"/>
        <v xml:space="preserve"> </v>
      </c>
      <c r="R102" s="36" t="str">
        <f t="shared" si="25"/>
        <v xml:space="preserve"> </v>
      </c>
      <c r="S102" s="37" t="str">
        <f t="shared" si="26"/>
        <v xml:space="preserve"> </v>
      </c>
      <c r="T102" s="37" t="str">
        <f t="shared" si="47"/>
        <v xml:space="preserve"> </v>
      </c>
      <c r="U102" s="37" t="str">
        <f t="shared" si="27"/>
        <v xml:space="preserve"> </v>
      </c>
      <c r="V102" s="37" t="str">
        <f t="shared" si="28"/>
        <v xml:space="preserve"> </v>
      </c>
      <c r="W102" s="37" t="str">
        <f t="shared" si="29"/>
        <v xml:space="preserve"> </v>
      </c>
      <c r="X102" s="37" t="str">
        <f t="shared" si="30"/>
        <v xml:space="preserve"> </v>
      </c>
      <c r="Y102" s="1" t="str">
        <f t="shared" si="31"/>
        <v xml:space="preserve"> </v>
      </c>
      <c r="Z102" s="1" t="str">
        <f t="shared" si="32"/>
        <v xml:space="preserve"> </v>
      </c>
      <c r="AA102" s="1" t="str">
        <f t="shared" si="33"/>
        <v xml:space="preserve"> </v>
      </c>
      <c r="AB102" s="1" t="str">
        <f t="shared" si="34"/>
        <v xml:space="preserve"> </v>
      </c>
      <c r="AC102" s="1" t="str">
        <f t="shared" si="35"/>
        <v xml:space="preserve"> </v>
      </c>
      <c r="AD102" s="1" t="str">
        <f t="shared" si="36"/>
        <v xml:space="preserve"> </v>
      </c>
      <c r="AE102" s="1" t="str">
        <f t="shared" si="37"/>
        <v xml:space="preserve"> </v>
      </c>
      <c r="AF102" s="1" t="str">
        <f t="shared" si="38"/>
        <v xml:space="preserve"> </v>
      </c>
      <c r="AG102" s="38" t="str">
        <f t="shared" si="39"/>
        <v xml:space="preserve"> </v>
      </c>
      <c r="AH102" s="38" t="str">
        <f t="shared" si="40"/>
        <v xml:space="preserve"> </v>
      </c>
      <c r="AI102" s="1" t="str">
        <f t="shared" si="41"/>
        <v xml:space="preserve"> </v>
      </c>
      <c r="AJ102" s="1" t="str">
        <f t="shared" si="42"/>
        <v xml:space="preserve"> </v>
      </c>
      <c r="AK102" s="25" t="str">
        <f t="shared" si="43"/>
        <v xml:space="preserve"> </v>
      </c>
      <c r="AL102" s="25" t="str">
        <f t="shared" si="44"/>
        <v xml:space="preserve"> </v>
      </c>
      <c r="AM102" s="1" t="str">
        <f t="shared" si="45"/>
        <v xml:space="preserve"> </v>
      </c>
      <c r="AN102" s="1" t="str">
        <f t="shared" si="46"/>
        <v xml:space="preserve"> </v>
      </c>
      <c r="AO102" t="s">
        <v>1206</v>
      </c>
      <c r="AP102" t="s">
        <v>1246</v>
      </c>
      <c r="AQ102" s="22" t="e">
        <v>#VALUE!</v>
      </c>
      <c r="AR102" s="21" t="e">
        <v>#VALUE!</v>
      </c>
      <c r="AS102" t="s">
        <v>137</v>
      </c>
      <c r="AT102" t="e">
        <v>#VALUE!</v>
      </c>
      <c r="AU102" t="e">
        <v>#VALUE!</v>
      </c>
      <c r="AV102" t="s">
        <v>1345</v>
      </c>
    </row>
    <row r="103" spans="1:48" x14ac:dyDescent="0.25">
      <c r="A103" s="14">
        <v>1.0599999999999982E-9</v>
      </c>
      <c r="B103" t="s">
        <v>71</v>
      </c>
      <c r="C103" s="4">
        <v>2</v>
      </c>
      <c r="D103" s="4">
        <v>0</v>
      </c>
      <c r="E103" s="4">
        <v>1</v>
      </c>
      <c r="F103" s="4">
        <v>3</v>
      </c>
      <c r="G103" s="4">
        <v>18.709999084472656</v>
      </c>
      <c r="H103" s="4">
        <v>16.059999999999999</v>
      </c>
      <c r="I103" s="34">
        <v>879.034696994873</v>
      </c>
      <c r="J103" s="35">
        <v>23.970149253731339</v>
      </c>
      <c r="K103" s="35">
        <v>9.0224719101123583</v>
      </c>
      <c r="L103" s="35">
        <v>4.7834994516341309</v>
      </c>
      <c r="M103" s="35">
        <v>4.6134914321980123</v>
      </c>
      <c r="N103" s="4">
        <v>0.67</v>
      </c>
      <c r="O103" s="4">
        <v>-39.421338155515372</v>
      </c>
      <c r="P103" s="35" t="s">
        <v>137</v>
      </c>
      <c r="Q103" s="36" t="str">
        <f t="shared" si="24"/>
        <v xml:space="preserve"> </v>
      </c>
      <c r="R103" s="36" t="str">
        <f t="shared" si="25"/>
        <v xml:space="preserve"> </v>
      </c>
      <c r="S103" s="37">
        <f t="shared" si="26"/>
        <v>0.16500617070337845</v>
      </c>
      <c r="T103" s="37" t="str">
        <f t="shared" si="47"/>
        <v/>
      </c>
      <c r="U103" s="37">
        <f t="shared" si="27"/>
        <v>2.8595702412401263</v>
      </c>
      <c r="V103" s="37" t="str">
        <f t="shared" si="28"/>
        <v/>
      </c>
      <c r="W103" s="37" t="str">
        <f t="shared" si="29"/>
        <v/>
      </c>
      <c r="X103" s="37" t="str">
        <f t="shared" si="30"/>
        <v/>
      </c>
      <c r="Y103" s="1">
        <f t="shared" si="31"/>
        <v>4</v>
      </c>
      <c r="Z103" s="1" t="str">
        <f t="shared" si="32"/>
        <v xml:space="preserve"> </v>
      </c>
      <c r="AA103" s="1" t="str">
        <f t="shared" si="33"/>
        <v xml:space="preserve"> </v>
      </c>
      <c r="AB103" s="1" t="str">
        <f t="shared" si="34"/>
        <v xml:space="preserve"> </v>
      </c>
      <c r="AC103" s="1">
        <f t="shared" si="35"/>
        <v>37</v>
      </c>
      <c r="AD103" s="1" t="str">
        <f t="shared" si="36"/>
        <v xml:space="preserve"> </v>
      </c>
      <c r="AE103" s="1" t="str">
        <f t="shared" si="37"/>
        <v xml:space="preserve"> </v>
      </c>
      <c r="AF103" s="1" t="str">
        <f t="shared" si="38"/>
        <v xml:space="preserve"> </v>
      </c>
      <c r="AG103" s="38" t="str">
        <f t="shared" si="39"/>
        <v xml:space="preserve"> </v>
      </c>
      <c r="AH103" s="38" t="str">
        <f t="shared" si="40"/>
        <v xml:space="preserve"> </v>
      </c>
      <c r="AI103" s="1" t="str">
        <f t="shared" si="41"/>
        <v xml:space="preserve"> </v>
      </c>
      <c r="AJ103" s="1" t="str">
        <f t="shared" si="42"/>
        <v xml:space="preserve"> </v>
      </c>
      <c r="AK103" s="25" t="str">
        <f t="shared" si="43"/>
        <v xml:space="preserve"> </v>
      </c>
      <c r="AL103" s="25" t="str">
        <f t="shared" si="44"/>
        <v xml:space="preserve"> </v>
      </c>
      <c r="AM103" s="1" t="str">
        <f t="shared" si="45"/>
        <v xml:space="preserve"> </v>
      </c>
      <c r="AN103" s="1" t="str">
        <f t="shared" si="46"/>
        <v xml:space="preserve"> </v>
      </c>
      <c r="AO103" t="s">
        <v>71</v>
      </c>
      <c r="AP103" t="s">
        <v>1248</v>
      </c>
      <c r="AQ103" s="22">
        <v>-285.95702412401261</v>
      </c>
      <c r="AR103" s="21">
        <v>5.5094679004132558</v>
      </c>
      <c r="AS103">
        <v>16.500616964337844</v>
      </c>
      <c r="AT103">
        <v>285.95702412401261</v>
      </c>
      <c r="AU103">
        <v>-5.5094679004132558</v>
      </c>
      <c r="AV103" t="s">
        <v>1346</v>
      </c>
    </row>
    <row r="104" spans="1:48" x14ac:dyDescent="0.25">
      <c r="A104" s="14">
        <v>1.0699999999999982E-9</v>
      </c>
      <c r="B104" t="s">
        <v>74</v>
      </c>
      <c r="C104" s="4">
        <v>8</v>
      </c>
      <c r="D104" s="4">
        <v>0</v>
      </c>
      <c r="E104" s="4">
        <v>0</v>
      </c>
      <c r="F104" s="4">
        <v>8</v>
      </c>
      <c r="G104" s="4">
        <v>9.9499998092651367</v>
      </c>
      <c r="H104" s="4">
        <v>8.0500000000000007</v>
      </c>
      <c r="I104" s="34">
        <v>196.75653101954359</v>
      </c>
      <c r="J104" s="35">
        <v>13.416666666666668</v>
      </c>
      <c r="K104" s="35">
        <v>8.9444444444444446</v>
      </c>
      <c r="L104" s="35">
        <v>8.2453027808003156</v>
      </c>
      <c r="M104" s="35">
        <v>6.0630214706863939</v>
      </c>
      <c r="N104" s="4">
        <v>0.6</v>
      </c>
      <c r="O104" s="4">
        <v>18.811881188118807</v>
      </c>
      <c r="P104" s="35">
        <v>3.726708074534161</v>
      </c>
      <c r="Q104" s="36">
        <f t="shared" si="24"/>
        <v>100.00000000107001</v>
      </c>
      <c r="R104" s="36" t="str">
        <f t="shared" si="25"/>
        <v xml:space="preserve"> </v>
      </c>
      <c r="S104" s="37">
        <f t="shared" si="26"/>
        <v>0.23602482209672485</v>
      </c>
      <c r="T104" s="37" t="str">
        <f t="shared" si="47"/>
        <v/>
      </c>
      <c r="U104" s="37" t="str">
        <f t="shared" si="27"/>
        <v/>
      </c>
      <c r="V104" s="37" t="str">
        <f t="shared" si="28"/>
        <v/>
      </c>
      <c r="W104" s="37" t="str">
        <f t="shared" si="29"/>
        <v/>
      </c>
      <c r="X104" s="37" t="str">
        <f t="shared" si="30"/>
        <v/>
      </c>
      <c r="Y104" s="1" t="str">
        <f t="shared" si="31"/>
        <v xml:space="preserve"> </v>
      </c>
      <c r="Z104" s="1" t="str">
        <f t="shared" si="32"/>
        <v xml:space="preserve"> </v>
      </c>
      <c r="AA104" s="1" t="str">
        <f t="shared" si="33"/>
        <v xml:space="preserve"> </v>
      </c>
      <c r="AB104" s="1" t="str">
        <f t="shared" si="34"/>
        <v xml:space="preserve"> </v>
      </c>
      <c r="AC104" s="1">
        <f t="shared" si="35"/>
        <v>27</v>
      </c>
      <c r="AD104" s="1" t="str">
        <f t="shared" si="36"/>
        <v xml:space="preserve"> </v>
      </c>
      <c r="AE104" s="1">
        <f t="shared" si="37"/>
        <v>1</v>
      </c>
      <c r="AF104" s="1" t="str">
        <f t="shared" si="38"/>
        <v xml:space="preserve"> </v>
      </c>
      <c r="AG104" s="38">
        <f t="shared" si="39"/>
        <v>3.7267080756041611</v>
      </c>
      <c r="AH104" s="38" t="str">
        <f t="shared" si="40"/>
        <v xml:space="preserve"> </v>
      </c>
      <c r="AI104" s="1">
        <f t="shared" si="41"/>
        <v>23</v>
      </c>
      <c r="AJ104" s="1" t="str">
        <f t="shared" si="42"/>
        <v xml:space="preserve"> </v>
      </c>
      <c r="AK104" s="25" t="str">
        <f t="shared" si="43"/>
        <v xml:space="preserve"> </v>
      </c>
      <c r="AL104" s="25" t="str">
        <f t="shared" si="44"/>
        <v xml:space="preserve"> </v>
      </c>
      <c r="AM104" s="1" t="str">
        <f t="shared" si="45"/>
        <v xml:space="preserve"> </v>
      </c>
      <c r="AN104" s="1" t="str">
        <f t="shared" si="46"/>
        <v xml:space="preserve"> </v>
      </c>
      <c r="AO104" t="s">
        <v>74</v>
      </c>
      <c r="AP104" t="s">
        <v>1248</v>
      </c>
      <c r="AQ104" s="22">
        <v>-116.02939078589279</v>
      </c>
      <c r="AR104" s="21">
        <v>-62.873029454172546</v>
      </c>
      <c r="AS104">
        <v>23.602482102672482</v>
      </c>
      <c r="AT104">
        <v>116.02939078589279</v>
      </c>
      <c r="AU104">
        <v>62.873029454172546</v>
      </c>
      <c r="AV104" t="s">
        <v>1347</v>
      </c>
    </row>
    <row r="105" spans="1:48" x14ac:dyDescent="0.25">
      <c r="A105" s="14">
        <v>1.0799999999999981E-9</v>
      </c>
      <c r="B105" t="s">
        <v>45</v>
      </c>
      <c r="C105" s="4">
        <v>14</v>
      </c>
      <c r="D105" s="4">
        <v>2</v>
      </c>
      <c r="E105" s="4">
        <v>9</v>
      </c>
      <c r="F105" s="4">
        <v>25</v>
      </c>
      <c r="G105" s="4">
        <v>3.445000171661377</v>
      </c>
      <c r="H105" s="4">
        <v>2.58</v>
      </c>
      <c r="I105" s="34">
        <v>3555.8988078997259</v>
      </c>
      <c r="J105" s="35">
        <v>5.2653061224489797</v>
      </c>
      <c r="K105" s="35">
        <v>3.7664233576642334</v>
      </c>
      <c r="L105" s="35" t="s">
        <v>1238</v>
      </c>
      <c r="M105" s="35" t="s">
        <v>1238</v>
      </c>
      <c r="N105" s="4">
        <v>0.68500000000000005</v>
      </c>
      <c r="O105" s="4">
        <v>60.798122065727711</v>
      </c>
      <c r="P105" s="35">
        <v>0</v>
      </c>
      <c r="Q105" s="36" t="str">
        <f t="shared" si="24"/>
        <v xml:space="preserve"> </v>
      </c>
      <c r="R105" s="36" t="str">
        <f t="shared" si="25"/>
        <v xml:space="preserve"> </v>
      </c>
      <c r="S105" s="37">
        <f t="shared" si="26"/>
        <v>0.33527138544487467</v>
      </c>
      <c r="T105" s="37" t="str">
        <f t="shared" si="47"/>
        <v/>
      </c>
      <c r="U105" s="37" t="str">
        <f t="shared" si="27"/>
        <v/>
      </c>
      <c r="V105" s="37" t="str">
        <f t="shared" si="28"/>
        <v/>
      </c>
      <c r="W105" s="37" t="str">
        <f t="shared" si="29"/>
        <v xml:space="preserve"> </v>
      </c>
      <c r="X105" s="37" t="str">
        <f t="shared" si="30"/>
        <v xml:space="preserve"> </v>
      </c>
      <c r="Y105" s="1" t="str">
        <f t="shared" si="31"/>
        <v xml:space="preserve"> </v>
      </c>
      <c r="Z105" s="1" t="str">
        <f t="shared" si="32"/>
        <v xml:space="preserve"> </v>
      </c>
      <c r="AA105" s="1" t="str">
        <f t="shared" si="33"/>
        <v xml:space="preserve"> </v>
      </c>
      <c r="AB105" s="1" t="str">
        <f t="shared" si="34"/>
        <v xml:space="preserve"> </v>
      </c>
      <c r="AC105" s="1">
        <f t="shared" si="35"/>
        <v>12</v>
      </c>
      <c r="AD105" s="1" t="str">
        <f t="shared" si="36"/>
        <v xml:space="preserve"> </v>
      </c>
      <c r="AE105" s="1" t="str">
        <f t="shared" si="37"/>
        <v xml:space="preserve"> </v>
      </c>
      <c r="AF105" s="1" t="str">
        <f t="shared" si="38"/>
        <v xml:space="preserve"> </v>
      </c>
      <c r="AG105" s="38" t="str">
        <f t="shared" si="39"/>
        <v xml:space="preserve"> </v>
      </c>
      <c r="AH105" s="38" t="str">
        <f t="shared" si="40"/>
        <v xml:space="preserve"> </v>
      </c>
      <c r="AI105" s="1" t="str">
        <f t="shared" si="41"/>
        <v xml:space="preserve"> </v>
      </c>
      <c r="AJ105" s="1" t="str">
        <f t="shared" si="42"/>
        <v xml:space="preserve"> </v>
      </c>
      <c r="AK105" s="25">
        <f t="shared" si="43"/>
        <v>60.798122066807707</v>
      </c>
      <c r="AL105" s="25" t="str">
        <f t="shared" si="44"/>
        <v xml:space="preserve"> </v>
      </c>
      <c r="AM105" s="1">
        <f t="shared" si="45"/>
        <v>9</v>
      </c>
      <c r="AN105" s="1" t="str">
        <f t="shared" si="46"/>
        <v xml:space="preserve"> </v>
      </c>
      <c r="AO105" t="s">
        <v>45</v>
      </c>
      <c r="AP105" t="s">
        <v>1246</v>
      </c>
      <c r="AQ105" s="22">
        <v>15.220307532878186</v>
      </c>
      <c r="AR105" s="21" t="e">
        <v>#VALUE!</v>
      </c>
      <c r="AS105">
        <v>33.527138436487469</v>
      </c>
      <c r="AT105">
        <v>-15.220307532878186</v>
      </c>
      <c r="AU105" t="e">
        <v>#VALUE!</v>
      </c>
      <c r="AV105" t="s">
        <v>1348</v>
      </c>
    </row>
    <row r="106" spans="1:48" x14ac:dyDescent="0.25">
      <c r="A106" s="14">
        <v>1.0899999999999981E-9</v>
      </c>
      <c r="B106" t="s">
        <v>75</v>
      </c>
      <c r="C106" s="4">
        <v>1</v>
      </c>
      <c r="D106" s="4">
        <v>0</v>
      </c>
      <c r="E106" s="4">
        <v>2</v>
      </c>
      <c r="F106" s="4">
        <v>3</v>
      </c>
      <c r="G106" s="4">
        <v>1.7599999904632568</v>
      </c>
      <c r="H106" s="4">
        <v>1.52</v>
      </c>
      <c r="I106" s="34">
        <v>496.01880335563033</v>
      </c>
      <c r="J106" s="35">
        <v>21.714285714285712</v>
      </c>
      <c r="K106" s="35" t="s">
        <v>1238</v>
      </c>
      <c r="L106" s="35">
        <v>7.2105627338488398</v>
      </c>
      <c r="M106" s="35">
        <v>6.5489682827367472</v>
      </c>
      <c r="N106" s="4">
        <v>7.0000000000000007E-2</v>
      </c>
      <c r="O106" s="4">
        <v>900</v>
      </c>
      <c r="P106" s="35" t="s">
        <v>137</v>
      </c>
      <c r="Q106" s="36" t="str">
        <f t="shared" si="24"/>
        <v xml:space="preserve"> </v>
      </c>
      <c r="R106" s="36" t="str">
        <f t="shared" si="25"/>
        <v xml:space="preserve"> </v>
      </c>
      <c r="S106" s="37">
        <f t="shared" si="26"/>
        <v>0.15789473165793214</v>
      </c>
      <c r="T106" s="37" t="str">
        <f t="shared" si="47"/>
        <v/>
      </c>
      <c r="U106" s="37">
        <f t="shared" si="27"/>
        <v>2.4963408056208372</v>
      </c>
      <c r="V106" s="37" t="str">
        <f t="shared" si="28"/>
        <v/>
      </c>
      <c r="W106" s="37" t="str">
        <f t="shared" si="29"/>
        <v/>
      </c>
      <c r="X106" s="37" t="str">
        <f t="shared" si="30"/>
        <v/>
      </c>
      <c r="Y106" s="1">
        <f t="shared" si="31"/>
        <v>6</v>
      </c>
      <c r="Z106" s="1" t="str">
        <f t="shared" si="32"/>
        <v xml:space="preserve"> </v>
      </c>
      <c r="AA106" s="1" t="str">
        <f t="shared" si="33"/>
        <v xml:space="preserve"> </v>
      </c>
      <c r="AB106" s="1" t="str">
        <f t="shared" si="34"/>
        <v xml:space="preserve"> </v>
      </c>
      <c r="AC106" s="1">
        <f t="shared" si="35"/>
        <v>39</v>
      </c>
      <c r="AD106" s="1" t="str">
        <f>IF(ISERROR((RANK(T106,T$7:T$391,1)))=TRUE," ",((RANK(T106,T$7:T$391,1))))</f>
        <v xml:space="preserve"> </v>
      </c>
      <c r="AE106" s="1" t="str">
        <f t="shared" si="37"/>
        <v xml:space="preserve"> </v>
      </c>
      <c r="AF106" s="1" t="str">
        <f t="shared" si="38"/>
        <v xml:space="preserve"> </v>
      </c>
      <c r="AG106" s="38" t="str">
        <f t="shared" si="39"/>
        <v xml:space="preserve"> </v>
      </c>
      <c r="AH106" s="38" t="str">
        <f t="shared" si="40"/>
        <v xml:space="preserve"> </v>
      </c>
      <c r="AI106" s="1" t="str">
        <f t="shared" si="41"/>
        <v xml:space="preserve"> </v>
      </c>
      <c r="AJ106" s="1" t="str">
        <f t="shared" si="42"/>
        <v xml:space="preserve"> </v>
      </c>
      <c r="AK106" s="25" t="str">
        <f t="shared" si="43"/>
        <v xml:space="preserve"> </v>
      </c>
      <c r="AL106" s="25" t="str">
        <f t="shared" si="44"/>
        <v xml:space="preserve"> </v>
      </c>
      <c r="AM106" s="1" t="str">
        <f t="shared" si="45"/>
        <v xml:space="preserve"> </v>
      </c>
      <c r="AN106" s="1" t="str">
        <f t="shared" si="46"/>
        <v xml:space="preserve"> </v>
      </c>
      <c r="AO106" t="s">
        <v>75</v>
      </c>
      <c r="AP106" t="s">
        <v>1250</v>
      </c>
      <c r="AQ106" s="22">
        <v>-249.63408056208371</v>
      </c>
      <c r="AR106" s="21">
        <v>-42.433362091443946</v>
      </c>
      <c r="AS106">
        <v>15.789473056793213</v>
      </c>
      <c r="AT106">
        <v>249.63408056208371</v>
      </c>
      <c r="AU106">
        <v>42.433362091443946</v>
      </c>
      <c r="AV106" t="s">
        <v>1349</v>
      </c>
    </row>
    <row r="107" spans="1:48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C000"/>
  </sheetPr>
  <dimension ref="A1:AV511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867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1192</v>
      </c>
      <c r="P2" s="2" t="s">
        <v>25</v>
      </c>
    </row>
    <row r="3" spans="1:48" x14ac:dyDescent="0.25">
      <c r="B3" s="24">
        <f ca="1">NOW()</f>
        <v>43886.338026851852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1" t="s">
        <v>12</v>
      </c>
      <c r="D4" s="191"/>
      <c r="E4" s="191"/>
      <c r="F4" s="191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880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867</v>
      </c>
      <c r="C6" s="31"/>
      <c r="D6" s="31"/>
      <c r="E6" s="31"/>
      <c r="F6" s="31"/>
      <c r="G6" s="32"/>
      <c r="H6" s="32"/>
      <c r="I6" s="33"/>
      <c r="J6" s="32">
        <v>18.580308973427748</v>
      </c>
      <c r="K6" s="32">
        <v>16.701367884012345</v>
      </c>
      <c r="L6" s="32">
        <v>13.023011579801093</v>
      </c>
      <c r="M6" s="32">
        <v>12.057940656204011</v>
      </c>
      <c r="N6" s="32"/>
      <c r="O6" s="32"/>
      <c r="P6" s="32">
        <v>1.9530598067510052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587</v>
      </c>
      <c r="C7" s="4">
        <v>9</v>
      </c>
      <c r="D7" s="4">
        <v>1</v>
      </c>
      <c r="E7" s="4">
        <v>7</v>
      </c>
      <c r="F7" s="4">
        <v>17</v>
      </c>
      <c r="G7" s="4">
        <v>90</v>
      </c>
      <c r="H7" s="4">
        <v>80.5</v>
      </c>
      <c r="I7" s="34">
        <v>24955</v>
      </c>
      <c r="J7" s="35">
        <v>26.094003241491087</v>
      </c>
      <c r="K7" s="35">
        <v>23.558677202224171</v>
      </c>
      <c r="L7" s="35">
        <v>20.36869111853208</v>
      </c>
      <c r="M7" s="35">
        <v>18.247028439614674</v>
      </c>
      <c r="N7" s="4">
        <v>3.4170000000000003</v>
      </c>
      <c r="O7" s="4">
        <v>9.8713826366559605</v>
      </c>
      <c r="P7" s="35">
        <v>0.89440993788819878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>IF(ISERROR((RANK(U7,U$7:U$391,0)))=TRUE," ",((RANK(U7,U$7:U$391,0))))</f>
        <v xml:space="preserve"> </v>
      </c>
      <c r="Z7" s="1" t="str">
        <f>IF(ISERROR((RANK(V7,V$7:V$391,1)))=TRUE," ",((RANK(V7,V$7:V$391,1))))</f>
        <v xml:space="preserve"> </v>
      </c>
      <c r="AA7" s="1" t="str">
        <f>IF(ISERROR((RANK(W7,W$7:W$391,0)))=TRUE," ",((RANK(W7,W$7:W$391,0))))</f>
        <v xml:space="preserve"> </v>
      </c>
      <c r="AB7" s="1" t="str">
        <f>IF(ISERROR((RANK(X7,X$7:X$391,1)))=TRUE," ",((RANK(X7,X$7:X$391,1))))</f>
        <v xml:space="preserve"> </v>
      </c>
      <c r="AC7" s="1" t="str">
        <f>IF(ISERROR((RANK(S7,S$7:S$391,0)))=TRUE," ",((RANK(S7,S$7:S$391,0))))</f>
        <v xml:space="preserve"> </v>
      </c>
      <c r="AD7" s="1" t="str">
        <f>IF(ISERROR((RANK(T7,T$7:T$391,1)))=TRUE," ",((RANK(T7,T$7:T$391,1))))</f>
        <v xml:space="preserve"> </v>
      </c>
      <c r="AE7" s="1" t="str">
        <f>IF(ISERROR((RANK(Q7,Q$7:Q$391,0)))=TRUE," ",((RANK(Q7,Q$7:Q$391,0))))</f>
        <v xml:space="preserve"> </v>
      </c>
      <c r="AF7" s="1" t="str">
        <f>IF(ISERROR((RANK(R7,R$7:R$391,0)))=TRUE," ",((RANK(R7,R$7:R$391,0))))</f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587</v>
      </c>
      <c r="AP7" t="s">
        <v>1313</v>
      </c>
      <c r="AQ7" s="22">
        <v>-40.439016804343233</v>
      </c>
      <c r="AR7" s="21">
        <v>-56.405382838822462</v>
      </c>
      <c r="AS7">
        <v>11.801242236024834</v>
      </c>
      <c r="AT7">
        <v>40.439016804343233</v>
      </c>
      <c r="AU7">
        <v>56.405382838822462</v>
      </c>
      <c r="AV7" t="s">
        <v>1350</v>
      </c>
    </row>
    <row r="8" spans="1:48" x14ac:dyDescent="0.25">
      <c r="A8" s="14">
        <v>1.1000000000000001E-10</v>
      </c>
      <c r="B8" t="s">
        <v>465</v>
      </c>
      <c r="C8" s="4">
        <v>11</v>
      </c>
      <c r="D8" s="4">
        <v>3</v>
      </c>
      <c r="E8" s="4">
        <v>6</v>
      </c>
      <c r="F8" s="4">
        <v>20</v>
      </c>
      <c r="G8" s="4">
        <v>34</v>
      </c>
      <c r="H8" s="4">
        <v>25.45</v>
      </c>
      <c r="I8" s="34">
        <v>10843.195034799999</v>
      </c>
      <c r="J8" s="35">
        <v>5.1917584659322724</v>
      </c>
      <c r="K8" s="35">
        <v>4.96876220226474</v>
      </c>
      <c r="L8" s="35">
        <v>5.463234294083799</v>
      </c>
      <c r="M8" s="35">
        <v>5.2365788432634446</v>
      </c>
      <c r="N8" s="4">
        <v>5.1219999999999999</v>
      </c>
      <c r="O8" s="4">
        <v>4.5306122448979487</v>
      </c>
      <c r="P8" s="35">
        <v>1.6110019646365423</v>
      </c>
      <c r="Q8" s="36" t="str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71" si="2">IF(ISERROR((IF((G8/H8-1)&gt;($S$5/100),(G8/H8-1)+A8,"")))=TRUE," ",((IF((G8/H8-1)&gt;($S$5/100),(G8/H8-1)+A8,""))))</f>
        <v>0.33595284883298637</v>
      </c>
      <c r="T8" s="37" t="str">
        <f t="shared" ref="T8:T71" si="3">IF(ISERROR((IF((G8/H8-1)&lt;($T$5/100),(G8/H8-1)+A8,"")))=TRUE," ",((IF((G8/H8-1)&lt;($T$5/100),(G8/H8-1)+A8,""))))</f>
        <v/>
      </c>
      <c r="U8" s="37" t="str">
        <f t="shared" ref="U8:U71" si="4">IF(ISERROR((IF(((J8/$J$6-1))&gt;($U$5/100),((J8/$J$6-1)),"")))=TRUE," ",((IF(((J8/$J$6-1))&gt;($U$5/100),((J8/$J$6-1)),""))))</f>
        <v/>
      </c>
      <c r="V8" s="37">
        <f t="shared" ref="V8:V71" si="5">IF(ISERROR((IF(((J8/$J$6-1))&lt;($V$5/100),((J8/$J$6-1)),"")))=TRUE," ",((IF(((J8/$J$6-1))&lt;($V$5/100),((J8/$J$6-1)),""))))</f>
        <v>-0.72057738795640258</v>
      </c>
      <c r="W8" s="37" t="str">
        <f t="shared" ref="W8:W71" si="6">IF(ISERROR((IF(((L8/$L$6-1))&gt;($W$5/100),((L8/$L$6-1)),"")))=TRUE," ",((IF(((L8/$L$6-1))&gt;($W$5/100),((L8/$L$6-1)),""))))</f>
        <v/>
      </c>
      <c r="X8" s="37">
        <f t="shared" ref="X8:X71" si="7">IF(ISERROR((IF(((L8/$L$6-1))&lt;($X$5/100),((L8/$L$6-1)),"")))=TRUE," ",((IF(((L8/$L$6-1))&lt;($X$5/100),((L8/$L$6-1)),""))))</f>
        <v>-0.58049378512744576</v>
      </c>
      <c r="Y8" s="1" t="str">
        <f t="shared" ref="Y8:AA71" si="8">IF(ISERROR((RANK(U8,U$7:U$391,0)))=TRUE," ",((RANK(U8,U$7:U$391,0))))</f>
        <v xml:space="preserve"> </v>
      </c>
      <c r="Z8" s="1">
        <f t="shared" ref="Z8:Z71" si="9">IF(ISERROR((RANK(V8,V$7:V$391,1)))=TRUE," ",((RANK(V8,V$7:V$391,1))))</f>
        <v>4</v>
      </c>
      <c r="AA8" s="1" t="str">
        <f t="shared" si="8"/>
        <v xml:space="preserve"> </v>
      </c>
      <c r="AB8" s="1">
        <f t="shared" ref="AB8:AB71" si="10">IF(ISERROR((RANK(X8,X$7:X$391,1)))=TRUE," ",((RANK(X8,X$7:X$391,1))))</f>
        <v>24</v>
      </c>
      <c r="AC8" s="1">
        <f t="shared" ref="AC8:AC39" si="11">IF(ISERROR((RANK(S8,S$7:S$391,0)))=TRUE," ",((RANK(S8,S$7:S$391,0))))</f>
        <v>24</v>
      </c>
      <c r="AD8" s="1" t="str">
        <f t="shared" ref="AD8:AD71" si="12">IF(ISERROR((RANK(T8,T$7:T$391,1)))=TRUE," ",((RANK(T8,T$7:T$391,1))))</f>
        <v xml:space="preserve"> </v>
      </c>
      <c r="AE8" s="1" t="str">
        <f t="shared" ref="AE8:AF71" si="13">IF(ISERROR((RANK(Q8,Q$7:Q$391,0)))=TRUE," ",((RANK(Q8,Q$7:Q$391,0))))</f>
        <v xml:space="preserve"> </v>
      </c>
      <c r="AF8" s="1" t="str">
        <f t="shared" si="13"/>
        <v xml:space="preserve"> </v>
      </c>
      <c r="AG8" s="38" t="str">
        <f t="shared" ref="AG8:AG71" si="14">IF(ISERROR((IF((AND(P8&gt;$AG$6,P8&lt;$AG$5))=TRUE,P8+A8," ")))=TRUE," ",((IF((AND(P8&gt;$AG$6,P8&lt;$AG$5))=TRUE,P8+A8," "))))</f>
        <v xml:space="preserve"> </v>
      </c>
      <c r="AH8" s="38" t="str">
        <f t="shared" ref="AH8:AH71" si="15">IF(ISERROR(((IF(P8&lt;$AH$5,P8+A8," "))))=TRUE," ",((IF(P8&lt;$AH$5,P8+A8," "))))</f>
        <v xml:space="preserve"> </v>
      </c>
      <c r="AI8" s="1" t="str">
        <f t="shared" ref="AI8:AJ71" si="16">IF(ISERROR((RANK(AG8,AG$7:AG$391,0)))=TRUE," ",((RANK(AG8,AG$7:AG$391,0))))</f>
        <v xml:space="preserve"> </v>
      </c>
      <c r="AJ8" s="1" t="str">
        <f t="shared" si="16"/>
        <v xml:space="preserve"> </v>
      </c>
      <c r="AK8" s="25" t="str">
        <f t="shared" ref="AK8:AK71" si="17">IF(ISERROR((IF((AND(O8&lt;$AK$5,O8&gt;$AK$6))=TRUE,O8+A8," ")))=TRUE," ",((IF((AND(O8&lt;$AK$5,O8&gt;$AK$6))=TRUE,O8+A8," "))))</f>
        <v xml:space="preserve"> </v>
      </c>
      <c r="AL8" s="25" t="str">
        <f t="shared" ref="AL8:AL71" si="18">IF(ISERROR((IF(O8&lt;$AL$5,O8+A8," ")))=TRUE," ",((IF(O8&lt;$AL$5,O8+A8," "))))</f>
        <v xml:space="preserve"> </v>
      </c>
      <c r="AM8" s="1" t="str">
        <f t="shared" ref="AM8:AN71" si="19">IF(ISERROR((RANK(AK8,AK$7:AK$391,0)))=TRUE," ",((RANK(AK8,AK$7:AK$391,0))))</f>
        <v xml:space="preserve"> </v>
      </c>
      <c r="AN8" s="1" t="str">
        <f t="shared" si="19"/>
        <v xml:space="preserve"> </v>
      </c>
      <c r="AO8" t="s">
        <v>465</v>
      </c>
      <c r="AP8" t="s">
        <v>1244</v>
      </c>
      <c r="AQ8" s="22">
        <v>72.057738795640262</v>
      </c>
      <c r="AR8" s="21">
        <v>58.049378512744575</v>
      </c>
      <c r="AS8">
        <v>33.595284872298635</v>
      </c>
      <c r="AT8">
        <v>-72.057738795640262</v>
      </c>
      <c r="AU8">
        <v>-58.049378512744575</v>
      </c>
      <c r="AV8" t="s">
        <v>1351</v>
      </c>
    </row>
    <row r="9" spans="1:48" x14ac:dyDescent="0.25">
      <c r="A9" s="14">
        <v>1.2E-10</v>
      </c>
      <c r="B9" t="s">
        <v>662</v>
      </c>
      <c r="C9" s="4">
        <v>12</v>
      </c>
      <c r="D9" s="4">
        <v>2</v>
      </c>
      <c r="E9" s="4">
        <v>9</v>
      </c>
      <c r="F9" s="4">
        <v>23</v>
      </c>
      <c r="G9" s="4">
        <v>170</v>
      </c>
      <c r="H9" s="4">
        <v>139.91</v>
      </c>
      <c r="I9" s="34">
        <v>9687.1083073099999</v>
      </c>
      <c r="J9" s="35">
        <v>17.649804465749966</v>
      </c>
      <c r="K9" s="35">
        <v>15.571508069003896</v>
      </c>
      <c r="L9" s="35">
        <v>9.8850627009678043</v>
      </c>
      <c r="M9" s="35">
        <v>9.139395504471711</v>
      </c>
      <c r="N9" s="4">
        <v>8.9849999999999994</v>
      </c>
      <c r="O9" s="4">
        <v>9.706959706959708</v>
      </c>
      <c r="P9" s="35">
        <v>0.17153884640125797</v>
      </c>
      <c r="Q9" s="36" t="str">
        <f t="shared" si="0"/>
        <v xml:space="preserve"> </v>
      </c>
      <c r="R9" s="36" t="str">
        <f t="shared" si="1"/>
        <v xml:space="preserve"> </v>
      </c>
      <c r="S9" s="37">
        <f t="shared" si="2"/>
        <v>0.21506682879557726</v>
      </c>
      <c r="T9" s="37" t="str">
        <f t="shared" si="3"/>
        <v/>
      </c>
      <c r="U9" s="37" t="str">
        <f t="shared" si="4"/>
        <v/>
      </c>
      <c r="V9" s="37" t="str">
        <f t="shared" si="5"/>
        <v/>
      </c>
      <c r="W9" s="37" t="str">
        <f t="shared" si="6"/>
        <v/>
      </c>
      <c r="X9" s="37" t="str">
        <f t="shared" si="7"/>
        <v/>
      </c>
      <c r="Y9" s="1" t="str">
        <f t="shared" si="8"/>
        <v xml:space="preserve"> </v>
      </c>
      <c r="Z9" s="1" t="str">
        <f t="shared" si="9"/>
        <v xml:space="preserve"> </v>
      </c>
      <c r="AA9" s="1" t="str">
        <f t="shared" si="8"/>
        <v xml:space="preserve"> </v>
      </c>
      <c r="AB9" s="1" t="str">
        <f t="shared" si="10"/>
        <v xml:space="preserve"> </v>
      </c>
      <c r="AC9" s="1">
        <f t="shared" si="11"/>
        <v>72</v>
      </c>
      <c r="AD9" s="1" t="str">
        <f t="shared" si="12"/>
        <v xml:space="preserve"> </v>
      </c>
      <c r="AE9" s="1" t="str">
        <f t="shared" si="13"/>
        <v xml:space="preserve"> </v>
      </c>
      <c r="AF9" s="1" t="str">
        <f t="shared" si="13"/>
        <v xml:space="preserve"> </v>
      </c>
      <c r="AG9" s="38" t="str">
        <f t="shared" si="14"/>
        <v xml:space="preserve"> </v>
      </c>
      <c r="AH9" s="38" t="str">
        <f t="shared" si="15"/>
        <v xml:space="preserve"> </v>
      </c>
      <c r="AI9" s="1" t="str">
        <f t="shared" si="16"/>
        <v xml:space="preserve"> </v>
      </c>
      <c r="AJ9" s="1" t="str">
        <f t="shared" si="16"/>
        <v xml:space="preserve"> </v>
      </c>
      <c r="AK9" s="25" t="str">
        <f t="shared" si="17"/>
        <v xml:space="preserve"> </v>
      </c>
      <c r="AL9" s="25" t="str">
        <f t="shared" si="18"/>
        <v xml:space="preserve"> </v>
      </c>
      <c r="AM9" s="1" t="str">
        <f t="shared" si="19"/>
        <v xml:space="preserve"> </v>
      </c>
      <c r="AN9" s="1" t="str">
        <f t="shared" si="19"/>
        <v xml:space="preserve"> </v>
      </c>
      <c r="AO9" t="s">
        <v>662</v>
      </c>
      <c r="AP9" t="s">
        <v>1248</v>
      </c>
      <c r="AQ9" s="22">
        <v>5.0080141778509946</v>
      </c>
      <c r="AR9" s="21">
        <v>24.095416483390832</v>
      </c>
      <c r="AS9">
        <v>21.506682867557725</v>
      </c>
      <c r="AT9">
        <v>-5.0080141778509946</v>
      </c>
      <c r="AU9">
        <v>-24.095416483390832</v>
      </c>
      <c r="AV9" t="s">
        <v>1352</v>
      </c>
    </row>
    <row r="10" spans="1:48" x14ac:dyDescent="0.25">
      <c r="A10" s="14">
        <v>1.2999999999999999E-10</v>
      </c>
      <c r="B10" t="s">
        <v>451</v>
      </c>
      <c r="C10" s="4">
        <v>28</v>
      </c>
      <c r="D10" s="4">
        <v>4</v>
      </c>
      <c r="E10" s="4">
        <v>15</v>
      </c>
      <c r="F10" s="4">
        <v>47</v>
      </c>
      <c r="G10" s="4">
        <v>350</v>
      </c>
      <c r="H10" s="4">
        <v>298.18</v>
      </c>
      <c r="I10" s="34">
        <v>1304680.6264</v>
      </c>
      <c r="J10" s="35">
        <v>25.535668407981504</v>
      </c>
      <c r="K10" s="35">
        <v>21.887983557219407</v>
      </c>
      <c r="L10" s="35">
        <v>15.978323320466741</v>
      </c>
      <c r="M10" s="35">
        <v>14.738813487235259</v>
      </c>
      <c r="N10" s="4">
        <v>13.623000000000001</v>
      </c>
      <c r="O10" s="4">
        <v>14.613831398283693</v>
      </c>
      <c r="P10" s="35">
        <v>1.0775370581527937</v>
      </c>
      <c r="Q10" s="36" t="str">
        <f t="shared" si="0"/>
        <v xml:space="preserve"> </v>
      </c>
      <c r="R10" s="36" t="str">
        <f t="shared" si="1"/>
        <v xml:space="preserve"> </v>
      </c>
      <c r="S10" s="37">
        <f t="shared" si="2"/>
        <v>0.17378764517661605</v>
      </c>
      <c r="T10" s="37" t="str">
        <f t="shared" si="3"/>
        <v/>
      </c>
      <c r="U10" s="37" t="str">
        <f t="shared" si="4"/>
        <v/>
      </c>
      <c r="V10" s="37" t="str">
        <f t="shared" si="5"/>
        <v/>
      </c>
      <c r="W10" s="37" t="str">
        <f t="shared" si="6"/>
        <v/>
      </c>
      <c r="X10" s="37" t="str">
        <f t="shared" si="7"/>
        <v/>
      </c>
      <c r="Y10" s="1" t="str">
        <f t="shared" si="8"/>
        <v xml:space="preserve"> </v>
      </c>
      <c r="Z10" s="1" t="str">
        <f t="shared" si="9"/>
        <v xml:space="preserve"> </v>
      </c>
      <c r="AA10" s="1" t="str">
        <f t="shared" si="8"/>
        <v xml:space="preserve"> </v>
      </c>
      <c r="AB10" s="1" t="str">
        <f t="shared" si="10"/>
        <v xml:space="preserve"> </v>
      </c>
      <c r="AC10" s="1">
        <f t="shared" si="11"/>
        <v>104</v>
      </c>
      <c r="AD10" s="1" t="str">
        <f t="shared" si="12"/>
        <v xml:space="preserve"> </v>
      </c>
      <c r="AE10" s="1" t="str">
        <f t="shared" si="13"/>
        <v xml:space="preserve"> </v>
      </c>
      <c r="AF10" s="1" t="str">
        <f t="shared" si="13"/>
        <v xml:space="preserve"> </v>
      </c>
      <c r="AG10" s="38" t="str">
        <f t="shared" si="14"/>
        <v xml:space="preserve"> </v>
      </c>
      <c r="AH10" s="38" t="str">
        <f t="shared" si="15"/>
        <v xml:space="preserve"> </v>
      </c>
      <c r="AI10" s="1" t="str">
        <f t="shared" si="16"/>
        <v xml:space="preserve"> </v>
      </c>
      <c r="AJ10" s="1" t="str">
        <f t="shared" si="16"/>
        <v xml:space="preserve"> </v>
      </c>
      <c r="AK10" s="25" t="str">
        <f t="shared" si="17"/>
        <v xml:space="preserve"> </v>
      </c>
      <c r="AL10" s="25" t="str">
        <f t="shared" si="18"/>
        <v xml:space="preserve"> </v>
      </c>
      <c r="AM10" s="1" t="str">
        <f t="shared" si="19"/>
        <v xml:space="preserve"> </v>
      </c>
      <c r="AN10" s="1" t="str">
        <f t="shared" si="19"/>
        <v xml:space="preserve"> </v>
      </c>
      <c r="AO10" t="s">
        <v>451</v>
      </c>
      <c r="AP10" t="s">
        <v>1293</v>
      </c>
      <c r="AQ10" s="22">
        <v>-37.43403537853338</v>
      </c>
      <c r="AR10" s="21">
        <v>-22.692997871931443</v>
      </c>
      <c r="AS10">
        <v>17.378764504661603</v>
      </c>
      <c r="AT10">
        <v>37.43403537853338</v>
      </c>
      <c r="AU10">
        <v>22.692997871931443</v>
      </c>
      <c r="AV10" t="s">
        <v>1353</v>
      </c>
    </row>
    <row r="11" spans="1:48" x14ac:dyDescent="0.25">
      <c r="A11" s="14">
        <v>1.3999999999999998E-10</v>
      </c>
      <c r="B11" t="s">
        <v>232</v>
      </c>
      <c r="C11" s="4">
        <v>9</v>
      </c>
      <c r="D11" s="4">
        <v>0</v>
      </c>
      <c r="E11" s="4">
        <v>7</v>
      </c>
      <c r="F11" s="4">
        <v>16</v>
      </c>
      <c r="G11" s="4">
        <v>99.5</v>
      </c>
      <c r="H11" s="4">
        <v>93.14</v>
      </c>
      <c r="I11" s="34">
        <v>137768.65345461998</v>
      </c>
      <c r="J11" s="35">
        <v>10.439363371441381</v>
      </c>
      <c r="K11" s="35">
        <v>9.6318510858324711</v>
      </c>
      <c r="L11" s="35">
        <v>9.9674552116770627</v>
      </c>
      <c r="M11" s="35">
        <v>8.5352619350154288</v>
      </c>
      <c r="N11" s="4">
        <v>9.67</v>
      </c>
      <c r="O11" s="4">
        <v>8.1655480984340105</v>
      </c>
      <c r="P11" s="35">
        <v>5.1503113592441485</v>
      </c>
      <c r="Q11" s="36" t="str">
        <f t="shared" si="0"/>
        <v xml:space="preserve"> </v>
      </c>
      <c r="R11" s="36" t="str">
        <f t="shared" si="1"/>
        <v xml:space="preserve"> </v>
      </c>
      <c r="S11" s="37" t="str">
        <f t="shared" si="2"/>
        <v/>
      </c>
      <c r="T11" s="37" t="str">
        <f t="shared" si="3"/>
        <v/>
      </c>
      <c r="U11" s="37" t="str">
        <f t="shared" si="4"/>
        <v/>
      </c>
      <c r="V11" s="37">
        <f t="shared" si="5"/>
        <v>-0.43814909717749984</v>
      </c>
      <c r="W11" s="37" t="str">
        <f t="shared" si="6"/>
        <v/>
      </c>
      <c r="X11" s="37" t="str">
        <f t="shared" si="7"/>
        <v/>
      </c>
      <c r="Y11" s="1" t="str">
        <f t="shared" si="8"/>
        <v xml:space="preserve"> </v>
      </c>
      <c r="Z11" s="1">
        <f t="shared" si="9"/>
        <v>58</v>
      </c>
      <c r="AA11" s="1" t="str">
        <f t="shared" si="8"/>
        <v xml:space="preserve"> </v>
      </c>
      <c r="AB11" s="1" t="str">
        <f t="shared" si="10"/>
        <v xml:space="preserve"> </v>
      </c>
      <c r="AC11" s="1" t="str">
        <f t="shared" si="11"/>
        <v xml:space="preserve"> </v>
      </c>
      <c r="AD11" s="1" t="str">
        <f t="shared" si="12"/>
        <v xml:space="preserve"> </v>
      </c>
      <c r="AE11" s="1" t="str">
        <f t="shared" si="13"/>
        <v xml:space="preserve"> </v>
      </c>
      <c r="AF11" s="1" t="str">
        <f t="shared" si="13"/>
        <v xml:space="preserve"> </v>
      </c>
      <c r="AG11" s="38">
        <f t="shared" si="14"/>
        <v>5.1503113593841485</v>
      </c>
      <c r="AH11" s="38" t="str">
        <f t="shared" si="15"/>
        <v xml:space="preserve"> </v>
      </c>
      <c r="AI11" s="1">
        <f t="shared" si="16"/>
        <v>22</v>
      </c>
      <c r="AJ11" s="1" t="str">
        <f t="shared" si="16"/>
        <v xml:space="preserve"> </v>
      </c>
      <c r="AK11" s="25" t="str">
        <f t="shared" si="17"/>
        <v xml:space="preserve"> </v>
      </c>
      <c r="AL11" s="25" t="str">
        <f t="shared" si="18"/>
        <v xml:space="preserve"> </v>
      </c>
      <c r="AM11" s="1" t="str">
        <f t="shared" si="19"/>
        <v xml:space="preserve"> </v>
      </c>
      <c r="AN11" s="1" t="str">
        <f t="shared" si="19"/>
        <v xml:space="preserve"> </v>
      </c>
      <c r="AO11" t="s">
        <v>232</v>
      </c>
      <c r="AP11" t="s">
        <v>1313</v>
      </c>
      <c r="AQ11" s="22">
        <v>43.814909717749984</v>
      </c>
      <c r="AR11" s="21">
        <v>23.462747839856402</v>
      </c>
      <c r="AS11">
        <v>6.8284303199484642</v>
      </c>
      <c r="AT11">
        <v>-43.814909717749984</v>
      </c>
      <c r="AU11">
        <v>-23.462747839856402</v>
      </c>
      <c r="AV11" t="s">
        <v>1354</v>
      </c>
    </row>
    <row r="12" spans="1:48" x14ac:dyDescent="0.25">
      <c r="A12" s="14">
        <v>1.4999999999999997E-10</v>
      </c>
      <c r="B12" t="s">
        <v>527</v>
      </c>
      <c r="C12" s="4">
        <v>8</v>
      </c>
      <c r="D12" s="4">
        <v>1</v>
      </c>
      <c r="E12" s="4">
        <v>10</v>
      </c>
      <c r="F12" s="4">
        <v>19</v>
      </c>
      <c r="G12" s="4">
        <v>98</v>
      </c>
      <c r="H12" s="4">
        <v>94.93</v>
      </c>
      <c r="I12" s="34">
        <v>19545.304207220001</v>
      </c>
      <c r="J12" s="35">
        <v>13.434757996037364</v>
      </c>
      <c r="K12" s="35">
        <v>12.344603381014304</v>
      </c>
      <c r="L12" s="35">
        <v>8.7085657505285425</v>
      </c>
      <c r="M12" s="35">
        <v>8.376515709201831</v>
      </c>
      <c r="N12" s="4">
        <v>7.69</v>
      </c>
      <c r="O12" s="4">
        <v>8.4626234132581182</v>
      </c>
      <c r="P12" s="35">
        <v>1.7570841672811541</v>
      </c>
      <c r="Q12" s="36" t="str">
        <f t="shared" si="0"/>
        <v xml:space="preserve"> </v>
      </c>
      <c r="R12" s="36" t="str">
        <f t="shared" si="1"/>
        <v xml:space="preserve"> </v>
      </c>
      <c r="S12" s="37" t="str">
        <f t="shared" si="2"/>
        <v/>
      </c>
      <c r="T12" s="37" t="str">
        <f t="shared" si="3"/>
        <v/>
      </c>
      <c r="U12" s="37" t="str">
        <f t="shared" si="4"/>
        <v/>
      </c>
      <c r="V12" s="37" t="str">
        <f t="shared" si="5"/>
        <v/>
      </c>
      <c r="W12" s="37" t="str">
        <f t="shared" si="6"/>
        <v/>
      </c>
      <c r="X12" s="37">
        <f t="shared" si="7"/>
        <v>-0.33129401773429479</v>
      </c>
      <c r="Y12" s="1" t="str">
        <f t="shared" si="8"/>
        <v xml:space="preserve"> </v>
      </c>
      <c r="Z12" s="1" t="str">
        <f t="shared" si="9"/>
        <v xml:space="preserve"> </v>
      </c>
      <c r="AA12" s="1" t="str">
        <f t="shared" si="8"/>
        <v xml:space="preserve"> </v>
      </c>
      <c r="AB12" s="1">
        <f t="shared" si="10"/>
        <v>82</v>
      </c>
      <c r="AC12" s="1" t="str">
        <f t="shared" si="11"/>
        <v xml:space="preserve"> </v>
      </c>
      <c r="AD12" s="1" t="str">
        <f t="shared" si="12"/>
        <v xml:space="preserve"> </v>
      </c>
      <c r="AE12" s="1" t="str">
        <f t="shared" si="13"/>
        <v xml:space="preserve"> </v>
      </c>
      <c r="AF12" s="1" t="str">
        <f t="shared" si="13"/>
        <v xml:space="preserve"> </v>
      </c>
      <c r="AG12" s="38" t="str">
        <f t="shared" si="14"/>
        <v xml:space="preserve"> </v>
      </c>
      <c r="AH12" s="38" t="str">
        <f t="shared" si="15"/>
        <v xml:space="preserve"> </v>
      </c>
      <c r="AI12" s="1" t="str">
        <f t="shared" si="16"/>
        <v xml:space="preserve"> </v>
      </c>
      <c r="AJ12" s="1" t="str">
        <f t="shared" si="16"/>
        <v xml:space="preserve"> </v>
      </c>
      <c r="AK12" s="25" t="str">
        <f t="shared" si="17"/>
        <v xml:space="preserve"> </v>
      </c>
      <c r="AL12" s="25" t="str">
        <f t="shared" si="18"/>
        <v xml:space="preserve"> </v>
      </c>
      <c r="AM12" s="1" t="str">
        <f t="shared" si="19"/>
        <v xml:space="preserve"> </v>
      </c>
      <c r="AN12" s="1" t="str">
        <f t="shared" si="19"/>
        <v xml:space="preserve"> </v>
      </c>
      <c r="AO12" t="s">
        <v>527</v>
      </c>
      <c r="AP12" t="s">
        <v>1313</v>
      </c>
      <c r="AQ12" s="22">
        <v>27.693570568439895</v>
      </c>
      <c r="AR12" s="21">
        <v>33.129401773429478</v>
      </c>
      <c r="AS12">
        <v>3.2339618666385794</v>
      </c>
      <c r="AT12">
        <v>-27.693570568439895</v>
      </c>
      <c r="AU12">
        <v>-33.129401773429478</v>
      </c>
      <c r="AV12" t="s">
        <v>1355</v>
      </c>
    </row>
    <row r="13" spans="1:48" x14ac:dyDescent="0.25">
      <c r="A13" s="14">
        <v>1.5999999999999996E-10</v>
      </c>
      <c r="B13" t="s">
        <v>904</v>
      </c>
      <c r="C13" s="4">
        <v>5</v>
      </c>
      <c r="D13" s="4">
        <v>1</v>
      </c>
      <c r="E13" s="4">
        <v>3</v>
      </c>
      <c r="F13" s="4">
        <v>9</v>
      </c>
      <c r="G13" s="4">
        <v>220</v>
      </c>
      <c r="H13" s="4">
        <v>165.29</v>
      </c>
      <c r="I13" s="34">
        <v>7448.4078978500002</v>
      </c>
      <c r="J13" s="35" t="s">
        <v>1238</v>
      </c>
      <c r="K13" s="35">
        <v>39.828915662650594</v>
      </c>
      <c r="L13" s="35">
        <v>26.5358683446273</v>
      </c>
      <c r="M13" s="35">
        <v>24.739667870036101</v>
      </c>
      <c r="N13" s="4">
        <v>4.1500000000000004</v>
      </c>
      <c r="O13" s="4">
        <v>15.277777777777784</v>
      </c>
      <c r="P13" s="35" t="s">
        <v>137</v>
      </c>
      <c r="Q13" s="36" t="str">
        <f t="shared" si="0"/>
        <v xml:space="preserve"> </v>
      </c>
      <c r="R13" s="36" t="str">
        <f t="shared" si="1"/>
        <v xml:space="preserve"> </v>
      </c>
      <c r="S13" s="37">
        <f t="shared" si="2"/>
        <v>0.33099401068695267</v>
      </c>
      <c r="T13" s="37" t="str">
        <f t="shared" si="3"/>
        <v/>
      </c>
      <c r="U13" s="37" t="str">
        <f t="shared" si="4"/>
        <v xml:space="preserve"> </v>
      </c>
      <c r="V13" s="37" t="str">
        <f t="shared" si="5"/>
        <v xml:space="preserve"> </v>
      </c>
      <c r="W13" s="37" t="str">
        <f t="shared" si="6"/>
        <v/>
      </c>
      <c r="X13" s="37" t="str">
        <f t="shared" si="7"/>
        <v/>
      </c>
      <c r="Y13" s="1" t="str">
        <f t="shared" si="8"/>
        <v xml:space="preserve"> </v>
      </c>
      <c r="Z13" s="1" t="str">
        <f t="shared" si="9"/>
        <v xml:space="preserve"> </v>
      </c>
      <c r="AA13" s="1" t="str">
        <f t="shared" si="8"/>
        <v xml:space="preserve"> </v>
      </c>
      <c r="AB13" s="1" t="str">
        <f t="shared" si="10"/>
        <v xml:space="preserve"> </v>
      </c>
      <c r="AC13" s="1">
        <f t="shared" si="11"/>
        <v>25</v>
      </c>
      <c r="AD13" s="1" t="str">
        <f t="shared" si="12"/>
        <v xml:space="preserve"> </v>
      </c>
      <c r="AE13" s="1" t="str">
        <f t="shared" si="13"/>
        <v xml:space="preserve"> 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6"/>
        <v xml:space="preserve"> </v>
      </c>
      <c r="AK13" s="25" t="str">
        <f t="shared" si="17"/>
        <v xml:space="preserve"> </v>
      </c>
      <c r="AL13" s="25" t="str">
        <f t="shared" si="18"/>
        <v xml:space="preserve"> </v>
      </c>
      <c r="AM13" s="1" t="str">
        <f t="shared" si="19"/>
        <v xml:space="preserve"> </v>
      </c>
      <c r="AN13" s="1" t="str">
        <f t="shared" si="19"/>
        <v xml:space="preserve"> </v>
      </c>
      <c r="AO13" t="s">
        <v>904</v>
      </c>
      <c r="AP13" t="s">
        <v>1313</v>
      </c>
      <c r="AQ13" s="22" t="e">
        <v>#VALUE!</v>
      </c>
      <c r="AR13" s="21">
        <v>-103.7613817819595</v>
      </c>
      <c r="AS13">
        <v>33.099401052695264</v>
      </c>
      <c r="AT13" t="e">
        <v>#VALUE!</v>
      </c>
      <c r="AU13">
        <v>103.7613817819595</v>
      </c>
      <c r="AV13" t="s">
        <v>1356</v>
      </c>
    </row>
    <row r="14" spans="1:48" x14ac:dyDescent="0.25">
      <c r="A14" s="14">
        <v>1.6999999999999996E-10</v>
      </c>
      <c r="B14" t="s">
        <v>270</v>
      </c>
      <c r="C14" s="4">
        <v>16</v>
      </c>
      <c r="D14" s="4">
        <v>1</v>
      </c>
      <c r="E14" s="4">
        <v>4</v>
      </c>
      <c r="F14" s="4">
        <v>21</v>
      </c>
      <c r="G14" s="4">
        <v>101</v>
      </c>
      <c r="H14" s="4">
        <v>84.63</v>
      </c>
      <c r="I14" s="34">
        <v>149239.35535509</v>
      </c>
      <c r="J14" s="35">
        <v>26.088162762022193</v>
      </c>
      <c r="K14" s="35">
        <v>23.469217970049915</v>
      </c>
      <c r="L14" s="35">
        <v>19.633261294561599</v>
      </c>
      <c r="M14" s="35">
        <v>18.15892267783407</v>
      </c>
      <c r="N14" s="4">
        <v>3.6059999999999999</v>
      </c>
      <c r="O14" s="4">
        <v>11.296296296296285</v>
      </c>
      <c r="P14" s="35">
        <v>1.6424435779274489</v>
      </c>
      <c r="Q14" s="36">
        <f t="shared" si="0"/>
        <v>76.190476190646194</v>
      </c>
      <c r="R14" s="36" t="str">
        <f t="shared" si="1"/>
        <v xml:space="preserve"> </v>
      </c>
      <c r="S14" s="37">
        <f t="shared" si="2"/>
        <v>0.19343022585829026</v>
      </c>
      <c r="T14" s="37" t="str">
        <f t="shared" si="3"/>
        <v/>
      </c>
      <c r="U14" s="37" t="str">
        <f t="shared" si="4"/>
        <v/>
      </c>
      <c r="V14" s="37" t="str">
        <f t="shared" si="5"/>
        <v/>
      </c>
      <c r="W14" s="37" t="str">
        <f t="shared" si="6"/>
        <v/>
      </c>
      <c r="X14" s="37" t="str">
        <f t="shared" si="7"/>
        <v/>
      </c>
      <c r="Y14" s="1" t="str">
        <f t="shared" si="8"/>
        <v xml:space="preserve"> </v>
      </c>
      <c r="Z14" s="1" t="str">
        <f t="shared" si="9"/>
        <v xml:space="preserve"> </v>
      </c>
      <c r="AA14" s="1" t="str">
        <f t="shared" si="8"/>
        <v xml:space="preserve"> </v>
      </c>
      <c r="AB14" s="1" t="str">
        <f t="shared" si="10"/>
        <v xml:space="preserve"> </v>
      </c>
      <c r="AC14" s="1">
        <f t="shared" si="11"/>
        <v>86</v>
      </c>
      <c r="AD14" s="1" t="str">
        <f t="shared" si="12"/>
        <v xml:space="preserve"> </v>
      </c>
      <c r="AE14" s="1">
        <f t="shared" si="13"/>
        <v>48</v>
      </c>
      <c r="AF14" s="1" t="str">
        <f t="shared" si="13"/>
        <v xml:space="preserve"> 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6"/>
        <v xml:space="preserve"> </v>
      </c>
      <c r="AK14" s="25" t="str">
        <f t="shared" si="17"/>
        <v xml:space="preserve"> </v>
      </c>
      <c r="AL14" s="25" t="str">
        <f t="shared" si="18"/>
        <v xml:space="preserve"> </v>
      </c>
      <c r="AM14" s="1" t="str">
        <f t="shared" si="19"/>
        <v xml:space="preserve"> </v>
      </c>
      <c r="AN14" s="1" t="str">
        <f t="shared" si="19"/>
        <v xml:space="preserve"> </v>
      </c>
      <c r="AO14" t="s">
        <v>270</v>
      </c>
      <c r="AP14" t="s">
        <v>1313</v>
      </c>
      <c r="AQ14" s="22">
        <v>-40.407583099568754</v>
      </c>
      <c r="AR14" s="21">
        <v>-50.758226499722326</v>
      </c>
      <c r="AS14">
        <v>19.343022568829028</v>
      </c>
      <c r="AT14">
        <v>40.407583099568754</v>
      </c>
      <c r="AU14">
        <v>50.758226499722326</v>
      </c>
      <c r="AV14" t="s">
        <v>1357</v>
      </c>
    </row>
    <row r="15" spans="1:48" x14ac:dyDescent="0.25">
      <c r="A15" s="14">
        <v>1.7999999999999995E-10</v>
      </c>
      <c r="B15" t="s">
        <v>560</v>
      </c>
      <c r="C15" s="4">
        <v>18</v>
      </c>
      <c r="D15" s="4">
        <v>1</v>
      </c>
      <c r="E15" s="4">
        <v>9</v>
      </c>
      <c r="F15" s="4">
        <v>28</v>
      </c>
      <c r="G15" s="4">
        <v>225</v>
      </c>
      <c r="H15" s="4">
        <v>204.36</v>
      </c>
      <c r="I15" s="34">
        <v>129973.60700376001</v>
      </c>
      <c r="J15" s="35">
        <v>27.849550286181522</v>
      </c>
      <c r="K15" s="35">
        <v>26.003308308945162</v>
      </c>
      <c r="L15" s="35">
        <v>17.308827923149888</v>
      </c>
      <c r="M15" s="35">
        <v>15.553514845448348</v>
      </c>
      <c r="N15" s="4">
        <v>7.859</v>
      </c>
      <c r="O15" s="4">
        <v>6.7798913043478208</v>
      </c>
      <c r="P15" s="35">
        <v>1.5697788216872186</v>
      </c>
      <c r="Q15" s="36" t="str">
        <f t="shared" si="0"/>
        <v xml:space="preserve"> </v>
      </c>
      <c r="R15" s="36" t="str">
        <f t="shared" si="1"/>
        <v xml:space="preserve"> </v>
      </c>
      <c r="S15" s="37" t="str">
        <f t="shared" si="2"/>
        <v/>
      </c>
      <c r="T15" s="37" t="str">
        <f t="shared" si="3"/>
        <v/>
      </c>
      <c r="U15" s="37" t="str">
        <f t="shared" si="4"/>
        <v/>
      </c>
      <c r="V15" s="37" t="str">
        <f t="shared" si="5"/>
        <v/>
      </c>
      <c r="W15" s="37" t="str">
        <f t="shared" si="6"/>
        <v/>
      </c>
      <c r="X15" s="37" t="str">
        <f t="shared" si="7"/>
        <v/>
      </c>
      <c r="Y15" s="1" t="str">
        <f t="shared" si="8"/>
        <v xml:space="preserve"> </v>
      </c>
      <c r="Z15" s="1" t="str">
        <f t="shared" si="9"/>
        <v xml:space="preserve"> </v>
      </c>
      <c r="AA15" s="1" t="str">
        <f t="shared" si="8"/>
        <v xml:space="preserve"> </v>
      </c>
      <c r="AB15" s="1" t="str">
        <f t="shared" si="10"/>
        <v xml:space="preserve"> </v>
      </c>
      <c r="AC15" s="1" t="str">
        <f t="shared" si="11"/>
        <v xml:space="preserve"> </v>
      </c>
      <c r="AD15" s="1" t="str">
        <f t="shared" si="12"/>
        <v xml:space="preserve"> </v>
      </c>
      <c r="AE15" s="1" t="str">
        <f t="shared" si="13"/>
        <v xml:space="preserve"> 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6"/>
        <v xml:space="preserve"> </v>
      </c>
      <c r="AK15" s="25" t="str">
        <f t="shared" si="17"/>
        <v xml:space="preserve"> </v>
      </c>
      <c r="AL15" s="25" t="str">
        <f t="shared" si="18"/>
        <v xml:space="preserve"> </v>
      </c>
      <c r="AM15" s="1" t="str">
        <f t="shared" si="19"/>
        <v xml:space="preserve"> </v>
      </c>
      <c r="AN15" s="1" t="str">
        <f t="shared" si="19"/>
        <v xml:space="preserve"> </v>
      </c>
      <c r="AO15" t="s">
        <v>560</v>
      </c>
      <c r="AP15" t="s">
        <v>1293</v>
      </c>
      <c r="AQ15" s="22">
        <v>-49.887444423071713</v>
      </c>
      <c r="AR15" s="21">
        <v>-32.909564098032185</v>
      </c>
      <c r="AS15">
        <v>10.099823840281852</v>
      </c>
      <c r="AT15">
        <v>49.887444423071713</v>
      </c>
      <c r="AU15">
        <v>32.909564098032185</v>
      </c>
      <c r="AV15" t="s">
        <v>1358</v>
      </c>
    </row>
    <row r="16" spans="1:48" x14ac:dyDescent="0.25">
      <c r="A16" s="14">
        <v>1.8999999999999994E-10</v>
      </c>
      <c r="B16" t="s">
        <v>448</v>
      </c>
      <c r="C16" s="4">
        <v>20</v>
      </c>
      <c r="D16" s="4">
        <v>1</v>
      </c>
      <c r="E16" s="4">
        <v>10</v>
      </c>
      <c r="F16" s="4">
        <v>31</v>
      </c>
      <c r="G16" s="4">
        <v>350</v>
      </c>
      <c r="H16" s="4">
        <v>357.41</v>
      </c>
      <c r="I16" s="34">
        <v>172318.43177475</v>
      </c>
      <c r="J16" s="35" t="s">
        <v>1238</v>
      </c>
      <c r="K16" s="35">
        <v>36.448093004283088</v>
      </c>
      <c r="L16" s="35">
        <v>34.188589827548569</v>
      </c>
      <c r="M16" s="35">
        <v>28.387689826915224</v>
      </c>
      <c r="N16" s="4">
        <v>9.8060000000000009</v>
      </c>
      <c r="O16" s="4">
        <v>24.59974587039391</v>
      </c>
      <c r="P16" s="35">
        <v>0</v>
      </c>
      <c r="Q16" s="36" t="str">
        <f t="shared" si="0"/>
        <v xml:space="preserve"> </v>
      </c>
      <c r="R16" s="36" t="str">
        <f t="shared" si="1"/>
        <v xml:space="preserve"> </v>
      </c>
      <c r="S16" s="37" t="str">
        <f t="shared" si="2"/>
        <v/>
      </c>
      <c r="T16" s="37" t="str">
        <f t="shared" si="3"/>
        <v/>
      </c>
      <c r="U16" s="37" t="str">
        <f t="shared" si="4"/>
        <v xml:space="preserve"> </v>
      </c>
      <c r="V16" s="37" t="str">
        <f t="shared" si="5"/>
        <v xml:space="preserve"> </v>
      </c>
      <c r="W16" s="37" t="str">
        <f t="shared" si="6"/>
        <v/>
      </c>
      <c r="X16" s="37" t="str">
        <f t="shared" si="7"/>
        <v/>
      </c>
      <c r="Y16" s="1" t="str">
        <f t="shared" si="8"/>
        <v xml:space="preserve"> </v>
      </c>
      <c r="Z16" s="1" t="str">
        <f t="shared" si="9"/>
        <v xml:space="preserve"> </v>
      </c>
      <c r="AA16" s="1" t="str">
        <f t="shared" si="8"/>
        <v xml:space="preserve"> </v>
      </c>
      <c r="AB16" s="1" t="str">
        <f t="shared" si="10"/>
        <v xml:space="preserve"> </v>
      </c>
      <c r="AC16" s="1" t="str">
        <f t="shared" si="11"/>
        <v xml:space="preserve"> </v>
      </c>
      <c r="AD16" s="1" t="str">
        <f t="shared" si="12"/>
        <v xml:space="preserve"> </v>
      </c>
      <c r="AE16" s="1" t="str">
        <f t="shared" si="13"/>
        <v xml:space="preserve"> </v>
      </c>
      <c r="AF16" s="1" t="str">
        <f t="shared" si="13"/>
        <v xml:space="preserve"> </v>
      </c>
      <c r="AG16" s="38" t="str">
        <f t="shared" si="14"/>
        <v xml:space="preserve"> </v>
      </c>
      <c r="AH16" s="38" t="str">
        <f t="shared" si="15"/>
        <v xml:space="preserve"> </v>
      </c>
      <c r="AI16" s="1" t="str">
        <f t="shared" si="16"/>
        <v xml:space="preserve"> </v>
      </c>
      <c r="AJ16" s="1" t="str">
        <f t="shared" si="16"/>
        <v xml:space="preserve"> </v>
      </c>
      <c r="AK16" s="25" t="str">
        <f t="shared" si="17"/>
        <v xml:space="preserve"> </v>
      </c>
      <c r="AL16" s="25" t="str">
        <f t="shared" si="18"/>
        <v xml:space="preserve"> </v>
      </c>
      <c r="AM16" s="1" t="str">
        <f t="shared" si="19"/>
        <v xml:space="preserve"> </v>
      </c>
      <c r="AN16" s="1" t="str">
        <f t="shared" si="19"/>
        <v xml:space="preserve"> </v>
      </c>
      <c r="AO16" t="s">
        <v>448</v>
      </c>
      <c r="AP16" t="s">
        <v>1293</v>
      </c>
      <c r="AQ16" s="22" t="e">
        <v>#VALUE!</v>
      </c>
      <c r="AR16" s="21">
        <v>-162.52445233616805</v>
      </c>
      <c r="AS16">
        <v>-2.0732492095912325</v>
      </c>
      <c r="AT16" t="e">
        <v>#VALUE!</v>
      </c>
      <c r="AU16">
        <v>162.52445233616805</v>
      </c>
      <c r="AV16" t="s">
        <v>1359</v>
      </c>
    </row>
    <row r="17" spans="1:48" x14ac:dyDescent="0.25">
      <c r="A17" s="14">
        <v>1.9999999999999993E-10</v>
      </c>
      <c r="B17" t="s">
        <v>254</v>
      </c>
      <c r="C17" s="4">
        <v>19</v>
      </c>
      <c r="D17" s="4">
        <v>1</v>
      </c>
      <c r="E17" s="4">
        <v>7</v>
      </c>
      <c r="F17" s="4">
        <v>27</v>
      </c>
      <c r="G17" s="4">
        <v>136</v>
      </c>
      <c r="H17" s="4">
        <v>117.36</v>
      </c>
      <c r="I17" s="34">
        <v>43214.309879760003</v>
      </c>
      <c r="J17" s="35">
        <v>22.586605080831411</v>
      </c>
      <c r="K17" s="35">
        <v>24.495929868503442</v>
      </c>
      <c r="L17" s="35">
        <v>17.893749394898531</v>
      </c>
      <c r="M17" s="35">
        <v>20.481774741525221</v>
      </c>
      <c r="N17" s="4">
        <v>4.7910000000000004</v>
      </c>
      <c r="O17" s="4">
        <v>-6.9708737864077666</v>
      </c>
      <c r="P17" s="35">
        <v>2.0390252215405589</v>
      </c>
      <c r="Q17" s="36">
        <f t="shared" si="0"/>
        <v>70.37037037057037</v>
      </c>
      <c r="R17" s="36" t="str">
        <f t="shared" si="1"/>
        <v xml:space="preserve"> </v>
      </c>
      <c r="S17" s="37">
        <f t="shared" si="2"/>
        <v>0.15882753939563729</v>
      </c>
      <c r="T17" s="37" t="str">
        <f t="shared" si="3"/>
        <v/>
      </c>
      <c r="U17" s="37" t="str">
        <f t="shared" si="4"/>
        <v/>
      </c>
      <c r="V17" s="37" t="str">
        <f t="shared" si="5"/>
        <v/>
      </c>
      <c r="W17" s="37" t="str">
        <f t="shared" si="6"/>
        <v/>
      </c>
      <c r="X17" s="37" t="str">
        <f t="shared" si="7"/>
        <v/>
      </c>
      <c r="Y17" s="1" t="str">
        <f t="shared" si="8"/>
        <v xml:space="preserve"> </v>
      </c>
      <c r="Z17" s="1" t="str">
        <f t="shared" si="9"/>
        <v xml:space="preserve"> </v>
      </c>
      <c r="AA17" s="1" t="str">
        <f t="shared" si="8"/>
        <v xml:space="preserve"> </v>
      </c>
      <c r="AB17" s="1" t="str">
        <f t="shared" si="10"/>
        <v xml:space="preserve"> </v>
      </c>
      <c r="AC17" s="1">
        <f t="shared" si="11"/>
        <v>119</v>
      </c>
      <c r="AD17" s="1" t="str">
        <f t="shared" si="12"/>
        <v xml:space="preserve"> </v>
      </c>
      <c r="AE17" s="1">
        <f t="shared" si="13"/>
        <v>72</v>
      </c>
      <c r="AF17" s="1" t="str">
        <f t="shared" si="13"/>
        <v xml:space="preserve"> </v>
      </c>
      <c r="AG17" s="38">
        <f t="shared" si="14"/>
        <v>2.0390252217405589</v>
      </c>
      <c r="AH17" s="38" t="str">
        <f t="shared" si="15"/>
        <v xml:space="preserve"> </v>
      </c>
      <c r="AI17" s="1">
        <f t="shared" si="16"/>
        <v>186</v>
      </c>
      <c r="AJ17" s="1" t="str">
        <f t="shared" si="16"/>
        <v xml:space="preserve"> </v>
      </c>
      <c r="AK17" s="25" t="str">
        <f t="shared" si="17"/>
        <v xml:space="preserve"> </v>
      </c>
      <c r="AL17" s="25" t="str">
        <f t="shared" si="18"/>
        <v xml:space="preserve"> </v>
      </c>
      <c r="AM17" s="1" t="str">
        <f t="shared" si="19"/>
        <v xml:space="preserve"> </v>
      </c>
      <c r="AN17" s="1" t="str">
        <f t="shared" si="19"/>
        <v xml:space="preserve"> </v>
      </c>
      <c r="AO17" t="s">
        <v>254</v>
      </c>
      <c r="AP17" t="s">
        <v>1293</v>
      </c>
      <c r="AQ17" s="22">
        <v>-21.562053209842681</v>
      </c>
      <c r="AR17" s="21">
        <v>-37.401009630153695</v>
      </c>
      <c r="AS17">
        <v>15.882753919563729</v>
      </c>
      <c r="AT17">
        <v>21.562053209842681</v>
      </c>
      <c r="AU17">
        <v>37.401009630153695</v>
      </c>
      <c r="AV17" t="s">
        <v>1360</v>
      </c>
    </row>
    <row r="18" spans="1:48" x14ac:dyDescent="0.25">
      <c r="A18" s="14">
        <v>2.0999999999999992E-10</v>
      </c>
      <c r="B18" t="s">
        <v>279</v>
      </c>
      <c r="C18" s="4">
        <v>9</v>
      </c>
      <c r="D18" s="4">
        <v>1</v>
      </c>
      <c r="E18" s="4">
        <v>4</v>
      </c>
      <c r="F18" s="4">
        <v>14</v>
      </c>
      <c r="G18" s="4">
        <v>51</v>
      </c>
      <c r="H18" s="4">
        <v>42.82</v>
      </c>
      <c r="I18" s="34">
        <v>23888.742493079997</v>
      </c>
      <c r="J18" s="35">
        <v>16.577622919086334</v>
      </c>
      <c r="K18" s="35">
        <v>12.812687013764213</v>
      </c>
      <c r="L18" s="35">
        <v>10.781819480831979</v>
      </c>
      <c r="M18" s="35">
        <v>9.205956338904393</v>
      </c>
      <c r="N18" s="4">
        <v>3.3420000000000001</v>
      </c>
      <c r="O18" s="4">
        <v>3.1481481481481435</v>
      </c>
      <c r="P18" s="35">
        <v>3.37225595516114</v>
      </c>
      <c r="Q18" s="36" t="str">
        <f t="shared" si="0"/>
        <v xml:space="preserve"> </v>
      </c>
      <c r="R18" s="36" t="str">
        <f t="shared" si="1"/>
        <v xml:space="preserve"> </v>
      </c>
      <c r="S18" s="37">
        <f t="shared" si="2"/>
        <v>0.19103222814087337</v>
      </c>
      <c r="T18" s="37" t="str">
        <f t="shared" si="3"/>
        <v/>
      </c>
      <c r="U18" s="37" t="str">
        <f t="shared" si="4"/>
        <v/>
      </c>
      <c r="V18" s="37" t="str">
        <f t="shared" si="5"/>
        <v/>
      </c>
      <c r="W18" s="37" t="str">
        <f t="shared" si="6"/>
        <v/>
      </c>
      <c r="X18" s="37" t="str">
        <f t="shared" si="7"/>
        <v/>
      </c>
      <c r="Y18" s="1" t="str">
        <f t="shared" si="8"/>
        <v xml:space="preserve"> </v>
      </c>
      <c r="Z18" s="1" t="str">
        <f t="shared" si="9"/>
        <v xml:space="preserve"> </v>
      </c>
      <c r="AA18" s="1" t="str">
        <f t="shared" si="8"/>
        <v xml:space="preserve"> </v>
      </c>
      <c r="AB18" s="1" t="str">
        <f t="shared" si="10"/>
        <v xml:space="preserve"> </v>
      </c>
      <c r="AC18" s="1">
        <f t="shared" si="11"/>
        <v>90</v>
      </c>
      <c r="AD18" s="1" t="str">
        <f t="shared" si="12"/>
        <v xml:space="preserve"> </v>
      </c>
      <c r="AE18" s="1" t="str">
        <f t="shared" si="13"/>
        <v xml:space="preserve"> </v>
      </c>
      <c r="AF18" s="1" t="str">
        <f t="shared" si="13"/>
        <v xml:space="preserve"> </v>
      </c>
      <c r="AG18" s="38">
        <f t="shared" si="14"/>
        <v>3.37225595537114</v>
      </c>
      <c r="AH18" s="38" t="str">
        <f t="shared" si="15"/>
        <v xml:space="preserve"> </v>
      </c>
      <c r="AI18" s="1">
        <f t="shared" si="16"/>
        <v>77</v>
      </c>
      <c r="AJ18" s="1" t="str">
        <f t="shared" si="16"/>
        <v xml:space="preserve"> </v>
      </c>
      <c r="AK18" s="25" t="str">
        <f t="shared" si="17"/>
        <v xml:space="preserve"> </v>
      </c>
      <c r="AL18" s="25" t="str">
        <f t="shared" si="18"/>
        <v xml:space="preserve"> </v>
      </c>
      <c r="AM18" s="1" t="str">
        <f t="shared" si="19"/>
        <v xml:space="preserve"> </v>
      </c>
      <c r="AN18" s="1" t="str">
        <f t="shared" si="19"/>
        <v xml:space="preserve"> </v>
      </c>
      <c r="AO18" t="s">
        <v>279</v>
      </c>
      <c r="AP18" t="s">
        <v>1239</v>
      </c>
      <c r="AQ18" s="22">
        <v>10.778540105040847</v>
      </c>
      <c r="AR18" s="21">
        <v>17.209476358335117</v>
      </c>
      <c r="AS18">
        <v>19.103222793087337</v>
      </c>
      <c r="AT18">
        <v>-10.778540105040847</v>
      </c>
      <c r="AU18">
        <v>-17.209476358335117</v>
      </c>
      <c r="AV18" t="s">
        <v>1361</v>
      </c>
    </row>
    <row r="19" spans="1:48" x14ac:dyDescent="0.25">
      <c r="A19" s="14">
        <v>2.1999999999999991E-10</v>
      </c>
      <c r="B19" t="s">
        <v>280</v>
      </c>
      <c r="C19" s="4">
        <v>6</v>
      </c>
      <c r="D19" s="4">
        <v>1</v>
      </c>
      <c r="E19" s="4">
        <v>14</v>
      </c>
      <c r="F19" s="4">
        <v>21</v>
      </c>
      <c r="G19" s="4">
        <v>180</v>
      </c>
      <c r="H19" s="4">
        <v>174.54</v>
      </c>
      <c r="I19" s="34">
        <v>75358.387144079999</v>
      </c>
      <c r="J19" s="35">
        <v>32.090457804743515</v>
      </c>
      <c r="K19" s="35">
        <v>28.2610103626943</v>
      </c>
      <c r="L19" s="35">
        <v>22.539113653246176</v>
      </c>
      <c r="M19" s="35">
        <v>19.946721449420181</v>
      </c>
      <c r="N19" s="4">
        <v>6.1760000000000002</v>
      </c>
      <c r="O19" s="4">
        <v>13.321100917431192</v>
      </c>
      <c r="P19" s="35">
        <v>1.952561017531798</v>
      </c>
      <c r="Q19" s="36" t="str">
        <f t="shared" si="0"/>
        <v xml:space="preserve"> </v>
      </c>
      <c r="R19" s="36" t="str">
        <f t="shared" si="1"/>
        <v xml:space="preserve"> </v>
      </c>
      <c r="S19" s="37" t="str">
        <f t="shared" si="2"/>
        <v/>
      </c>
      <c r="T19" s="37" t="str">
        <f t="shared" si="3"/>
        <v/>
      </c>
      <c r="U19" s="37" t="str">
        <f t="shared" si="4"/>
        <v/>
      </c>
      <c r="V19" s="37" t="str">
        <f t="shared" si="5"/>
        <v/>
      </c>
      <c r="W19" s="37" t="str">
        <f t="shared" si="6"/>
        <v/>
      </c>
      <c r="X19" s="37" t="str">
        <f t="shared" si="7"/>
        <v/>
      </c>
      <c r="Y19" s="1" t="str">
        <f t="shared" si="8"/>
        <v xml:space="preserve"> </v>
      </c>
      <c r="Z19" s="1" t="str">
        <f t="shared" si="9"/>
        <v xml:space="preserve"> </v>
      </c>
      <c r="AA19" s="1" t="str">
        <f t="shared" si="8"/>
        <v xml:space="preserve"> </v>
      </c>
      <c r="AB19" s="1" t="str">
        <f t="shared" si="10"/>
        <v xml:space="preserve"> </v>
      </c>
      <c r="AC19" s="1" t="str">
        <f t="shared" si="11"/>
        <v xml:space="preserve"> </v>
      </c>
      <c r="AD19" s="1" t="str">
        <f t="shared" si="12"/>
        <v xml:space="preserve"> </v>
      </c>
      <c r="AE19" s="1" t="str">
        <f t="shared" si="13"/>
        <v xml:space="preserve"> </v>
      </c>
      <c r="AF19" s="1" t="str">
        <f t="shared" si="13"/>
        <v xml:space="preserve"> </v>
      </c>
      <c r="AG19" s="38" t="str">
        <f t="shared" si="14"/>
        <v xml:space="preserve"> </v>
      </c>
      <c r="AH19" s="38" t="str">
        <f t="shared" si="15"/>
        <v xml:space="preserve"> </v>
      </c>
      <c r="AI19" s="1" t="str">
        <f t="shared" si="16"/>
        <v xml:space="preserve"> </v>
      </c>
      <c r="AJ19" s="1" t="str">
        <f t="shared" si="16"/>
        <v xml:space="preserve"> </v>
      </c>
      <c r="AK19" s="25" t="str">
        <f t="shared" si="17"/>
        <v xml:space="preserve"> </v>
      </c>
      <c r="AL19" s="25" t="str">
        <f t="shared" si="18"/>
        <v xml:space="preserve"> </v>
      </c>
      <c r="AM19" s="1" t="str">
        <f t="shared" si="19"/>
        <v xml:space="preserve"> </v>
      </c>
      <c r="AN19" s="1" t="str">
        <f t="shared" si="19"/>
        <v xml:space="preserve"> </v>
      </c>
      <c r="AO19" t="s">
        <v>280</v>
      </c>
      <c r="AP19" t="s">
        <v>1293</v>
      </c>
      <c r="AQ19" s="22">
        <v>-72.712186060183569</v>
      </c>
      <c r="AR19" s="21">
        <v>-73.071439851936518</v>
      </c>
      <c r="AS19">
        <v>3.1282227569611631</v>
      </c>
      <c r="AT19">
        <v>72.712186060183569</v>
      </c>
      <c r="AU19">
        <v>73.071439851936518</v>
      </c>
      <c r="AV19" t="s">
        <v>1362</v>
      </c>
    </row>
    <row r="20" spans="1:48" x14ac:dyDescent="0.25">
      <c r="A20" s="14">
        <v>2.299999999999999E-10</v>
      </c>
      <c r="B20" t="s">
        <v>665</v>
      </c>
      <c r="C20" s="4">
        <v>9</v>
      </c>
      <c r="D20" s="4">
        <v>0</v>
      </c>
      <c r="E20" s="4">
        <v>11</v>
      </c>
      <c r="F20" s="4">
        <v>20</v>
      </c>
      <c r="G20" s="4">
        <v>124.5</v>
      </c>
      <c r="H20" s="4">
        <v>98.72</v>
      </c>
      <c r="I20" s="34">
        <v>4546.6684588799999</v>
      </c>
      <c r="J20" s="35">
        <v>5.8895119914091394</v>
      </c>
      <c r="K20" s="35">
        <v>4.8810877626699627</v>
      </c>
      <c r="L20" s="35">
        <v>10.955276875741763</v>
      </c>
      <c r="M20" s="35">
        <v>10.657318826093993</v>
      </c>
      <c r="N20" s="4">
        <v>20.225000000000001</v>
      </c>
      <c r="O20" s="4">
        <v>20.60226595110317</v>
      </c>
      <c r="P20" s="35">
        <v>2.5678687196110213</v>
      </c>
      <c r="Q20" s="36" t="str">
        <f t="shared" si="0"/>
        <v xml:space="preserve"> </v>
      </c>
      <c r="R20" s="36" t="str">
        <f t="shared" si="1"/>
        <v xml:space="preserve"> </v>
      </c>
      <c r="S20" s="37">
        <f t="shared" si="2"/>
        <v>0.26114262583777959</v>
      </c>
      <c r="T20" s="37" t="str">
        <f t="shared" si="3"/>
        <v/>
      </c>
      <c r="U20" s="37" t="str">
        <f t="shared" si="4"/>
        <v/>
      </c>
      <c r="V20" s="37">
        <f t="shared" si="5"/>
        <v>-0.68302400138598851</v>
      </c>
      <c r="W20" s="37" t="str">
        <f t="shared" si="6"/>
        <v/>
      </c>
      <c r="X20" s="37" t="str">
        <f t="shared" si="7"/>
        <v/>
      </c>
      <c r="Y20" s="1" t="str">
        <f t="shared" si="8"/>
        <v xml:space="preserve"> </v>
      </c>
      <c r="Z20" s="1">
        <f t="shared" si="9"/>
        <v>6</v>
      </c>
      <c r="AA20" s="1" t="str">
        <f t="shared" si="8"/>
        <v xml:space="preserve"> </v>
      </c>
      <c r="AB20" s="1" t="str">
        <f t="shared" si="10"/>
        <v xml:space="preserve"> </v>
      </c>
      <c r="AC20" s="1">
        <f t="shared" si="11"/>
        <v>38</v>
      </c>
      <c r="AD20" s="1" t="str">
        <f t="shared" si="12"/>
        <v xml:space="preserve"> </v>
      </c>
      <c r="AE20" s="1" t="str">
        <f t="shared" si="13"/>
        <v xml:space="preserve"> </v>
      </c>
      <c r="AF20" s="1" t="str">
        <f t="shared" si="13"/>
        <v xml:space="preserve"> </v>
      </c>
      <c r="AG20" s="38">
        <f t="shared" si="14"/>
        <v>2.5678687198410213</v>
      </c>
      <c r="AH20" s="38" t="str">
        <f t="shared" si="15"/>
        <v xml:space="preserve"> </v>
      </c>
      <c r="AI20" s="1">
        <f t="shared" si="16"/>
        <v>144</v>
      </c>
      <c r="AJ20" s="1" t="str">
        <f t="shared" si="16"/>
        <v xml:space="preserve"> </v>
      </c>
      <c r="AK20" s="25" t="str">
        <f t="shared" si="17"/>
        <v xml:space="preserve"> </v>
      </c>
      <c r="AL20" s="25" t="str">
        <f t="shared" si="18"/>
        <v xml:space="preserve"> </v>
      </c>
      <c r="AM20" s="1" t="str">
        <f t="shared" si="19"/>
        <v xml:space="preserve"> </v>
      </c>
      <c r="AN20" s="1" t="str">
        <f t="shared" si="19"/>
        <v xml:space="preserve"> </v>
      </c>
      <c r="AO20" t="s">
        <v>665</v>
      </c>
      <c r="AP20" t="s">
        <v>1293</v>
      </c>
      <c r="AQ20" s="22">
        <v>68.302400138598856</v>
      </c>
      <c r="AR20" s="21">
        <v>15.877546383099439</v>
      </c>
      <c r="AS20">
        <v>26.114262560777956</v>
      </c>
      <c r="AT20">
        <v>-68.302400138598856</v>
      </c>
      <c r="AU20">
        <v>-15.877546383099439</v>
      </c>
      <c r="AV20" t="s">
        <v>1363</v>
      </c>
    </row>
    <row r="21" spans="1:48" x14ac:dyDescent="0.25">
      <c r="A21" s="14">
        <v>2.399999999999999E-10</v>
      </c>
      <c r="B21" t="s">
        <v>452</v>
      </c>
      <c r="C21" s="4">
        <v>17</v>
      </c>
      <c r="D21" s="4">
        <v>2</v>
      </c>
      <c r="E21" s="4">
        <v>6</v>
      </c>
      <c r="F21" s="4">
        <v>25</v>
      </c>
      <c r="G21" s="4">
        <v>210</v>
      </c>
      <c r="H21" s="4">
        <v>194.37</v>
      </c>
      <c r="I21" s="34">
        <v>42767.814598740006</v>
      </c>
      <c r="J21" s="35" t="s">
        <v>1238</v>
      </c>
      <c r="K21" s="35" t="s">
        <v>1238</v>
      </c>
      <c r="L21" s="35" t="s">
        <v>1238</v>
      </c>
      <c r="M21" s="35" t="s">
        <v>1238</v>
      </c>
      <c r="N21" s="4">
        <v>2.7770000000000001</v>
      </c>
      <c r="O21" s="4">
        <v>174.95049504950495</v>
      </c>
      <c r="P21" s="35">
        <v>0</v>
      </c>
      <c r="Q21" s="36" t="str">
        <f t="shared" si="0"/>
        <v xml:space="preserve"> </v>
      </c>
      <c r="R21" s="36" t="str">
        <f t="shared" si="1"/>
        <v xml:space="preserve"> </v>
      </c>
      <c r="S21" s="37" t="str">
        <f t="shared" si="2"/>
        <v/>
      </c>
      <c r="T21" s="37" t="str">
        <f t="shared" si="3"/>
        <v/>
      </c>
      <c r="U21" s="37" t="str">
        <f t="shared" si="4"/>
        <v xml:space="preserve"> </v>
      </c>
      <c r="V21" s="37" t="str">
        <f t="shared" si="5"/>
        <v xml:space="preserve"> </v>
      </c>
      <c r="W21" s="37" t="str">
        <f t="shared" si="6"/>
        <v xml:space="preserve"> </v>
      </c>
      <c r="X21" s="37" t="str">
        <f t="shared" si="7"/>
        <v xml:space="preserve"> </v>
      </c>
      <c r="Y21" s="1" t="str">
        <f t="shared" si="8"/>
        <v xml:space="preserve"> </v>
      </c>
      <c r="Z21" s="1" t="str">
        <f t="shared" si="9"/>
        <v xml:space="preserve"> </v>
      </c>
      <c r="AA21" s="1" t="str">
        <f t="shared" si="8"/>
        <v xml:space="preserve"> </v>
      </c>
      <c r="AB21" s="1" t="str">
        <f t="shared" si="10"/>
        <v xml:space="preserve"> </v>
      </c>
      <c r="AC21" s="1" t="str">
        <f t="shared" si="11"/>
        <v xml:space="preserve"> </v>
      </c>
      <c r="AD21" s="1" t="str">
        <f t="shared" si="12"/>
        <v xml:space="preserve"> </v>
      </c>
      <c r="AE21" s="1" t="str">
        <f t="shared" si="13"/>
        <v xml:space="preserve"> </v>
      </c>
      <c r="AF21" s="1" t="str">
        <f t="shared" si="13"/>
        <v xml:space="preserve"> </v>
      </c>
      <c r="AG21" s="38" t="str">
        <f t="shared" si="14"/>
        <v xml:space="preserve"> </v>
      </c>
      <c r="AH21" s="38" t="str">
        <f t="shared" si="15"/>
        <v xml:space="preserve"> </v>
      </c>
      <c r="AI21" s="1" t="str">
        <f t="shared" si="16"/>
        <v xml:space="preserve"> </v>
      </c>
      <c r="AJ21" s="1" t="str">
        <f t="shared" si="16"/>
        <v xml:space="preserve"> </v>
      </c>
      <c r="AK21" s="25" t="str">
        <f t="shared" si="17"/>
        <v xml:space="preserve"> </v>
      </c>
      <c r="AL21" s="25" t="str">
        <f t="shared" si="18"/>
        <v xml:space="preserve"> </v>
      </c>
      <c r="AM21" s="1" t="str">
        <f t="shared" si="19"/>
        <v xml:space="preserve"> </v>
      </c>
      <c r="AN21" s="1" t="str">
        <f t="shared" si="19"/>
        <v xml:space="preserve"> </v>
      </c>
      <c r="AO21" t="s">
        <v>452</v>
      </c>
      <c r="AP21" t="s">
        <v>1293</v>
      </c>
      <c r="AQ21" s="22" t="e">
        <v>#VALUE!</v>
      </c>
      <c r="AR21" s="21" t="e">
        <v>#VALUE!</v>
      </c>
      <c r="AS21">
        <v>8.0413644080876701</v>
      </c>
      <c r="AT21" t="e">
        <v>#VALUE!</v>
      </c>
      <c r="AU21" t="e">
        <v>#VALUE!</v>
      </c>
      <c r="AV21" t="s">
        <v>1364</v>
      </c>
    </row>
    <row r="22" spans="1:48" x14ac:dyDescent="0.25">
      <c r="A22" s="14">
        <v>2.4999999999999991E-10</v>
      </c>
      <c r="B22" t="s">
        <v>568</v>
      </c>
      <c r="C22" s="4">
        <v>11</v>
      </c>
      <c r="D22" s="4">
        <v>1</v>
      </c>
      <c r="E22" s="4">
        <v>3</v>
      </c>
      <c r="F22" s="4">
        <v>15</v>
      </c>
      <c r="G22" s="4">
        <v>84</v>
      </c>
      <c r="H22" s="4">
        <v>84.82</v>
      </c>
      <c r="I22" s="34">
        <v>20868.246957439998</v>
      </c>
      <c r="J22" s="35">
        <v>25.788993615080567</v>
      </c>
      <c r="K22" s="35">
        <v>24.486143187066972</v>
      </c>
      <c r="L22" s="35">
        <v>12.970516653386454</v>
      </c>
      <c r="M22" s="35">
        <v>11.989098301090051</v>
      </c>
      <c r="N22" s="4">
        <v>3.2890000000000001</v>
      </c>
      <c r="O22" s="4">
        <v>-2.403560830860533</v>
      </c>
      <c r="P22" s="35">
        <v>2.3791558594671072</v>
      </c>
      <c r="Q22" s="36">
        <f t="shared" si="0"/>
        <v>73.333333333583326</v>
      </c>
      <c r="R22" s="36" t="str">
        <f t="shared" si="1"/>
        <v xml:space="preserve"> </v>
      </c>
      <c r="S22" s="37" t="str">
        <f t="shared" si="2"/>
        <v/>
      </c>
      <c r="T22" s="37" t="str">
        <f t="shared" si="3"/>
        <v/>
      </c>
      <c r="U22" s="37" t="str">
        <f t="shared" si="4"/>
        <v/>
      </c>
      <c r="V22" s="37" t="str">
        <f t="shared" si="5"/>
        <v/>
      </c>
      <c r="W22" s="37" t="str">
        <f t="shared" si="6"/>
        <v/>
      </c>
      <c r="X22" s="37" t="str">
        <f t="shared" si="7"/>
        <v/>
      </c>
      <c r="Y22" s="1" t="str">
        <f t="shared" si="8"/>
        <v xml:space="preserve"> </v>
      </c>
      <c r="Z22" s="1" t="str">
        <f t="shared" si="9"/>
        <v xml:space="preserve"> </v>
      </c>
      <c r="AA22" s="1" t="str">
        <f t="shared" si="8"/>
        <v xml:space="preserve"> </v>
      </c>
      <c r="AB22" s="1" t="str">
        <f t="shared" si="10"/>
        <v xml:space="preserve"> </v>
      </c>
      <c r="AC22" s="1" t="str">
        <f t="shared" si="11"/>
        <v xml:space="preserve"> </v>
      </c>
      <c r="AD22" s="1" t="str">
        <f t="shared" si="12"/>
        <v xml:space="preserve"> </v>
      </c>
      <c r="AE22" s="1">
        <f t="shared" si="13"/>
        <v>59</v>
      </c>
      <c r="AF22" s="1" t="str">
        <f t="shared" si="13"/>
        <v xml:space="preserve"> </v>
      </c>
      <c r="AG22" s="38">
        <f t="shared" si="14"/>
        <v>2.3791558597171072</v>
      </c>
      <c r="AH22" s="38" t="str">
        <f t="shared" si="15"/>
        <v xml:space="preserve"> </v>
      </c>
      <c r="AI22" s="1">
        <f t="shared" si="16"/>
        <v>161</v>
      </c>
      <c r="AJ22" s="1" t="str">
        <f t="shared" si="16"/>
        <v xml:space="preserve"> </v>
      </c>
      <c r="AK22" s="25" t="str">
        <f t="shared" si="17"/>
        <v xml:space="preserve"> </v>
      </c>
      <c r="AL22" s="25" t="str">
        <f t="shared" si="18"/>
        <v xml:space="preserve"> </v>
      </c>
      <c r="AM22" s="1" t="str">
        <f t="shared" si="19"/>
        <v xml:space="preserve"> </v>
      </c>
      <c r="AN22" s="1" t="str">
        <f t="shared" si="19"/>
        <v xml:space="preserve"> </v>
      </c>
      <c r="AO22" t="s">
        <v>568</v>
      </c>
      <c r="AP22" t="s">
        <v>1250</v>
      </c>
      <c r="AQ22" s="22">
        <v>-38.797442238243576</v>
      </c>
      <c r="AR22" s="21">
        <v>0.40309360160639685</v>
      </c>
      <c r="AS22">
        <v>-0.96675312426314219</v>
      </c>
      <c r="AT22">
        <v>38.797442238243576</v>
      </c>
      <c r="AU22">
        <v>-0.40309360160639685</v>
      </c>
      <c r="AV22" t="s">
        <v>1365</v>
      </c>
    </row>
    <row r="23" spans="1:48" x14ac:dyDescent="0.25">
      <c r="A23" s="14">
        <v>2.5999999999999993E-10</v>
      </c>
      <c r="B23" t="s">
        <v>274</v>
      </c>
      <c r="C23" s="4">
        <v>10</v>
      </c>
      <c r="D23" s="4">
        <v>2</v>
      </c>
      <c r="E23" s="4">
        <v>7</v>
      </c>
      <c r="F23" s="4">
        <v>19</v>
      </c>
      <c r="G23" s="4">
        <v>103</v>
      </c>
      <c r="H23" s="4">
        <v>100.04</v>
      </c>
      <c r="I23" s="34">
        <v>49436.713878840004</v>
      </c>
      <c r="J23" s="35">
        <v>23.694931312174322</v>
      </c>
      <c r="K23" s="35">
        <v>22.793347003873318</v>
      </c>
      <c r="L23" s="35">
        <v>14.02448943084158</v>
      </c>
      <c r="M23" s="35">
        <v>12.79677713095462</v>
      </c>
      <c r="N23" s="4">
        <v>4.3890000000000002</v>
      </c>
      <c r="O23" s="4">
        <v>3.5141509433962268</v>
      </c>
      <c r="P23" s="35">
        <v>2.8438624550179927</v>
      </c>
      <c r="Q23" s="36" t="str">
        <f t="shared" si="0"/>
        <v xml:space="preserve"> </v>
      </c>
      <c r="R23" s="36" t="str">
        <f t="shared" si="1"/>
        <v xml:space="preserve"> </v>
      </c>
      <c r="S23" s="37" t="str">
        <f t="shared" si="2"/>
        <v/>
      </c>
      <c r="T23" s="37" t="str">
        <f t="shared" si="3"/>
        <v/>
      </c>
      <c r="U23" s="37" t="str">
        <f t="shared" si="4"/>
        <v/>
      </c>
      <c r="V23" s="37" t="str">
        <f t="shared" si="5"/>
        <v/>
      </c>
      <c r="W23" s="37" t="str">
        <f t="shared" si="6"/>
        <v/>
      </c>
      <c r="X23" s="37" t="str">
        <f t="shared" si="7"/>
        <v/>
      </c>
      <c r="Y23" s="1" t="str">
        <f t="shared" si="8"/>
        <v xml:space="preserve"> </v>
      </c>
      <c r="Z23" s="1" t="str">
        <f t="shared" si="9"/>
        <v xml:space="preserve"> </v>
      </c>
      <c r="AA23" s="1" t="str">
        <f t="shared" si="8"/>
        <v xml:space="preserve"> </v>
      </c>
      <c r="AB23" s="1" t="str">
        <f t="shared" si="10"/>
        <v xml:space="preserve"> </v>
      </c>
      <c r="AC23" s="1" t="str">
        <f t="shared" si="11"/>
        <v xml:space="preserve"> </v>
      </c>
      <c r="AD23" s="1" t="str">
        <f t="shared" si="12"/>
        <v xml:space="preserve"> </v>
      </c>
      <c r="AE23" s="1" t="str">
        <f t="shared" si="13"/>
        <v xml:space="preserve"> </v>
      </c>
      <c r="AF23" s="1" t="str">
        <f t="shared" si="13"/>
        <v xml:space="preserve"> </v>
      </c>
      <c r="AG23" s="38">
        <f t="shared" si="14"/>
        <v>2.8438624552779928</v>
      </c>
      <c r="AH23" s="38" t="str">
        <f t="shared" si="15"/>
        <v xml:space="preserve"> </v>
      </c>
      <c r="AI23" s="1">
        <f t="shared" si="16"/>
        <v>127</v>
      </c>
      <c r="AJ23" s="1" t="str">
        <f t="shared" si="16"/>
        <v xml:space="preserve"> </v>
      </c>
      <c r="AK23" s="25" t="str">
        <f t="shared" si="17"/>
        <v xml:space="preserve"> </v>
      </c>
      <c r="AL23" s="25" t="str">
        <f t="shared" si="18"/>
        <v xml:space="preserve"> </v>
      </c>
      <c r="AM23" s="1" t="str">
        <f t="shared" si="19"/>
        <v xml:space="preserve"> </v>
      </c>
      <c r="AN23" s="1" t="str">
        <f t="shared" si="19"/>
        <v xml:space="preserve"> </v>
      </c>
      <c r="AO23" t="s">
        <v>274</v>
      </c>
      <c r="AP23" t="s">
        <v>1250</v>
      </c>
      <c r="AQ23" s="22">
        <v>-27.527111341695921</v>
      </c>
      <c r="AR23" s="21">
        <v>-7.6900634304418292</v>
      </c>
      <c r="AS23">
        <v>2.9588164734106304</v>
      </c>
      <c r="AT23">
        <v>27.527111341695921</v>
      </c>
      <c r="AU23">
        <v>7.6900634304418292</v>
      </c>
      <c r="AV23" t="s">
        <v>1366</v>
      </c>
    </row>
    <row r="24" spans="1:48" x14ac:dyDescent="0.25">
      <c r="A24" s="14">
        <v>2.6999999999999995E-10</v>
      </c>
      <c r="B24" t="s">
        <v>449</v>
      </c>
      <c r="C24" s="4">
        <v>3</v>
      </c>
      <c r="D24" s="4">
        <v>0</v>
      </c>
      <c r="E24" s="4">
        <v>6</v>
      </c>
      <c r="F24" s="4">
        <v>9</v>
      </c>
      <c r="G24" s="4">
        <v>21</v>
      </c>
      <c r="H24" s="4">
        <v>20.25</v>
      </c>
      <c r="I24" s="34">
        <v>13443.826283999999</v>
      </c>
      <c r="J24" s="35">
        <v>14.977810650887573</v>
      </c>
      <c r="K24" s="35">
        <v>13.831967213114755</v>
      </c>
      <c r="L24" s="35">
        <v>10.319072232089994</v>
      </c>
      <c r="M24" s="35">
        <v>9.1285001640666099</v>
      </c>
      <c r="N24" s="4">
        <v>1.3520000000000001</v>
      </c>
      <c r="O24" s="4">
        <v>9.032258064516137</v>
      </c>
      <c r="P24" s="35">
        <v>2.8839506172839506</v>
      </c>
      <c r="Q24" s="36" t="str">
        <f t="shared" si="0"/>
        <v xml:space="preserve"> </v>
      </c>
      <c r="R24" s="36" t="str">
        <f t="shared" si="1"/>
        <v xml:space="preserve"> </v>
      </c>
      <c r="S24" s="37" t="str">
        <f t="shared" si="2"/>
        <v/>
      </c>
      <c r="T24" s="37" t="str">
        <f t="shared" si="3"/>
        <v/>
      </c>
      <c r="U24" s="37" t="str">
        <f t="shared" si="4"/>
        <v/>
      </c>
      <c r="V24" s="37" t="str">
        <f t="shared" si="5"/>
        <v/>
      </c>
      <c r="W24" s="37" t="str">
        <f t="shared" si="6"/>
        <v/>
      </c>
      <c r="X24" s="37" t="str">
        <f t="shared" si="7"/>
        <v/>
      </c>
      <c r="Y24" s="1" t="str">
        <f t="shared" si="8"/>
        <v xml:space="preserve"> </v>
      </c>
      <c r="Z24" s="1" t="str">
        <f t="shared" si="9"/>
        <v xml:space="preserve"> </v>
      </c>
      <c r="AA24" s="1" t="str">
        <f t="shared" si="8"/>
        <v xml:space="preserve"> </v>
      </c>
      <c r="AB24" s="1" t="str">
        <f t="shared" si="10"/>
        <v xml:space="preserve"> </v>
      </c>
      <c r="AC24" s="1" t="str">
        <f t="shared" si="11"/>
        <v xml:space="preserve"> </v>
      </c>
      <c r="AD24" s="1" t="str">
        <f t="shared" si="12"/>
        <v xml:space="preserve"> </v>
      </c>
      <c r="AE24" s="1" t="str">
        <f t="shared" si="13"/>
        <v xml:space="preserve"> </v>
      </c>
      <c r="AF24" s="1" t="str">
        <f t="shared" si="13"/>
        <v xml:space="preserve"> </v>
      </c>
      <c r="AG24" s="38">
        <f t="shared" si="14"/>
        <v>2.8839506175539507</v>
      </c>
      <c r="AH24" s="38" t="str">
        <f t="shared" si="15"/>
        <v xml:space="preserve"> </v>
      </c>
      <c r="AI24" s="1">
        <f t="shared" si="16"/>
        <v>122</v>
      </c>
      <c r="AJ24" s="1" t="str">
        <f t="shared" si="16"/>
        <v xml:space="preserve"> </v>
      </c>
      <c r="AK24" s="25" t="str">
        <f t="shared" si="17"/>
        <v xml:space="preserve"> </v>
      </c>
      <c r="AL24" s="25" t="str">
        <f t="shared" si="18"/>
        <v xml:space="preserve"> </v>
      </c>
      <c r="AM24" s="1" t="str">
        <f t="shared" si="19"/>
        <v xml:space="preserve"> </v>
      </c>
      <c r="AN24" s="1" t="str">
        <f t="shared" si="19"/>
        <v xml:space="preserve"> </v>
      </c>
      <c r="AO24" t="s">
        <v>449</v>
      </c>
      <c r="AP24" t="s">
        <v>1250</v>
      </c>
      <c r="AQ24" s="22">
        <v>19.388796643221674</v>
      </c>
      <c r="AR24" s="21">
        <v>20.762780798758975</v>
      </c>
      <c r="AS24">
        <v>3.7037037037036979</v>
      </c>
      <c r="AT24">
        <v>-19.388796643221674</v>
      </c>
      <c r="AU24">
        <v>-20.762780798758975</v>
      </c>
      <c r="AV24" t="s">
        <v>1367</v>
      </c>
    </row>
    <row r="25" spans="1:48" x14ac:dyDescent="0.25">
      <c r="A25" s="14">
        <v>2.7999999999999996E-10</v>
      </c>
      <c r="B25" t="s">
        <v>271</v>
      </c>
      <c r="C25" s="4">
        <v>3</v>
      </c>
      <c r="D25" s="4">
        <v>3</v>
      </c>
      <c r="E25" s="4">
        <v>7</v>
      </c>
      <c r="F25" s="4">
        <v>13</v>
      </c>
      <c r="G25" s="4">
        <v>54</v>
      </c>
      <c r="H25" s="4">
        <v>49.23</v>
      </c>
      <c r="I25" s="34">
        <v>35569.694061000002</v>
      </c>
      <c r="J25" s="35">
        <v>11.110358835477317</v>
      </c>
      <c r="K25" s="35">
        <v>11.085341139383022</v>
      </c>
      <c r="L25" s="35" t="s">
        <v>1238</v>
      </c>
      <c r="M25" s="35" t="s">
        <v>1238</v>
      </c>
      <c r="N25" s="4">
        <v>4.4409999999999998</v>
      </c>
      <c r="O25" s="4">
        <v>2.2522522522510038E-2</v>
      </c>
      <c r="P25" s="35">
        <v>2.3136299004671952</v>
      </c>
      <c r="Q25" s="36" t="str">
        <f t="shared" si="0"/>
        <v xml:space="preserve"> </v>
      </c>
      <c r="R25" s="36" t="str">
        <f t="shared" si="1"/>
        <v xml:space="preserve"> </v>
      </c>
      <c r="S25" s="37" t="str">
        <f t="shared" si="2"/>
        <v/>
      </c>
      <c r="T25" s="37" t="str">
        <f t="shared" si="3"/>
        <v/>
      </c>
      <c r="U25" s="37" t="str">
        <f t="shared" si="4"/>
        <v/>
      </c>
      <c r="V25" s="37">
        <f t="shared" si="5"/>
        <v>-0.40203584066515941</v>
      </c>
      <c r="W25" s="37" t="str">
        <f t="shared" si="6"/>
        <v xml:space="preserve"> </v>
      </c>
      <c r="X25" s="37" t="str">
        <f t="shared" si="7"/>
        <v xml:space="preserve"> </v>
      </c>
      <c r="Y25" s="1" t="str">
        <f t="shared" si="8"/>
        <v xml:space="preserve"> </v>
      </c>
      <c r="Z25" s="1">
        <f t="shared" si="9"/>
        <v>68</v>
      </c>
      <c r="AA25" s="1" t="str">
        <f t="shared" si="8"/>
        <v xml:space="preserve"> </v>
      </c>
      <c r="AB25" s="1" t="str">
        <f t="shared" si="10"/>
        <v xml:space="preserve"> </v>
      </c>
      <c r="AC25" s="1" t="str">
        <f t="shared" si="11"/>
        <v xml:space="preserve"> </v>
      </c>
      <c r="AD25" s="1" t="str">
        <f t="shared" si="12"/>
        <v xml:space="preserve"> </v>
      </c>
      <c r="AE25" s="1" t="str">
        <f t="shared" si="13"/>
        <v xml:space="preserve"> </v>
      </c>
      <c r="AF25" s="1" t="str">
        <f t="shared" si="13"/>
        <v xml:space="preserve"> </v>
      </c>
      <c r="AG25" s="38">
        <f t="shared" si="14"/>
        <v>2.3136299007471952</v>
      </c>
      <c r="AH25" s="38" t="str">
        <f t="shared" si="15"/>
        <v xml:space="preserve"> </v>
      </c>
      <c r="AI25" s="1">
        <f t="shared" si="16"/>
        <v>170</v>
      </c>
      <c r="AJ25" s="1" t="str">
        <f t="shared" si="16"/>
        <v xml:space="preserve"> </v>
      </c>
      <c r="AK25" s="25" t="str">
        <f t="shared" si="17"/>
        <v xml:space="preserve"> </v>
      </c>
      <c r="AL25" s="25" t="str">
        <f t="shared" si="18"/>
        <v xml:space="preserve"> </v>
      </c>
      <c r="AM25" s="1" t="str">
        <f t="shared" si="19"/>
        <v xml:space="preserve"> </v>
      </c>
      <c r="AN25" s="1" t="str">
        <f t="shared" si="19"/>
        <v xml:space="preserve"> </v>
      </c>
      <c r="AO25" t="s">
        <v>271</v>
      </c>
      <c r="AP25" t="s">
        <v>1246</v>
      </c>
      <c r="AQ25" s="22">
        <v>40.203584066515944</v>
      </c>
      <c r="AR25" s="21" t="e">
        <v>#VALUE!</v>
      </c>
      <c r="AS25">
        <v>9.6892138939671071</v>
      </c>
      <c r="AT25">
        <v>-40.203584066515944</v>
      </c>
      <c r="AU25" t="e">
        <v>#VALUE!</v>
      </c>
      <c r="AV25" t="s">
        <v>1368</v>
      </c>
    </row>
    <row r="26" spans="1:48" x14ac:dyDescent="0.25">
      <c r="A26" s="14">
        <v>2.8999999999999998E-10</v>
      </c>
      <c r="B26" t="s">
        <v>499</v>
      </c>
      <c r="C26" s="4">
        <v>3</v>
      </c>
      <c r="D26" s="4">
        <v>0</v>
      </c>
      <c r="E26" s="4">
        <v>15</v>
      </c>
      <c r="F26" s="4">
        <v>18</v>
      </c>
      <c r="G26" s="4">
        <v>191</v>
      </c>
      <c r="H26" s="4">
        <v>198.17</v>
      </c>
      <c r="I26" s="34">
        <v>65198.329312549991</v>
      </c>
      <c r="J26" s="35">
        <v>11.680419662855121</v>
      </c>
      <c r="K26" s="35">
        <v>11.387117163707407</v>
      </c>
      <c r="L26" s="35">
        <v>11.109560661515522</v>
      </c>
      <c r="M26" s="35">
        <v>11.081519624937142</v>
      </c>
      <c r="N26" s="4">
        <v>17.402999999999999</v>
      </c>
      <c r="O26" s="4">
        <v>-1.3435374149659971</v>
      </c>
      <c r="P26" s="35">
        <v>1.5204117676742193</v>
      </c>
      <c r="Q26" s="36" t="str">
        <f t="shared" si="0"/>
        <v xml:space="preserve"> </v>
      </c>
      <c r="R26" s="36" t="str">
        <f t="shared" si="1"/>
        <v xml:space="preserve"> </v>
      </c>
      <c r="S26" s="37" t="str">
        <f t="shared" si="2"/>
        <v/>
      </c>
      <c r="T26" s="37" t="str">
        <f t="shared" si="3"/>
        <v/>
      </c>
      <c r="U26" s="37" t="str">
        <f t="shared" si="4"/>
        <v/>
      </c>
      <c r="V26" s="37">
        <f t="shared" si="5"/>
        <v>-0.37135492851278007</v>
      </c>
      <c r="W26" s="37" t="str">
        <f t="shared" si="6"/>
        <v/>
      </c>
      <c r="X26" s="37" t="str">
        <f t="shared" si="7"/>
        <v/>
      </c>
      <c r="Y26" s="1" t="str">
        <f t="shared" si="8"/>
        <v xml:space="preserve"> </v>
      </c>
      <c r="Z26" s="1">
        <f t="shared" si="9"/>
        <v>77</v>
      </c>
      <c r="AA26" s="1" t="str">
        <f t="shared" si="8"/>
        <v xml:space="preserve"> </v>
      </c>
      <c r="AB26" s="1" t="str">
        <f t="shared" si="10"/>
        <v xml:space="preserve"> </v>
      </c>
      <c r="AC26" s="1" t="str">
        <f t="shared" si="11"/>
        <v xml:space="preserve"> </v>
      </c>
      <c r="AD26" s="1" t="str">
        <f t="shared" si="12"/>
        <v xml:space="preserve"> </v>
      </c>
      <c r="AE26" s="1" t="str">
        <f t="shared" si="13"/>
        <v xml:space="preserve"> </v>
      </c>
      <c r="AF26" s="1" t="str">
        <f t="shared" si="13"/>
        <v xml:space="preserve"> </v>
      </c>
      <c r="AG26" s="38" t="str">
        <f t="shared" si="14"/>
        <v xml:space="preserve"> </v>
      </c>
      <c r="AH26" s="38" t="str">
        <f t="shared" si="15"/>
        <v xml:space="preserve"> </v>
      </c>
      <c r="AI26" s="1" t="str">
        <f t="shared" si="16"/>
        <v xml:space="preserve"> </v>
      </c>
      <c r="AJ26" s="1" t="str">
        <f t="shared" si="16"/>
        <v xml:space="preserve"> </v>
      </c>
      <c r="AK26" s="25" t="str">
        <f t="shared" si="17"/>
        <v xml:space="preserve"> </v>
      </c>
      <c r="AL26" s="25" t="str">
        <f t="shared" si="18"/>
        <v xml:space="preserve"> </v>
      </c>
      <c r="AM26" s="1" t="str">
        <f t="shared" si="19"/>
        <v xml:space="preserve"> </v>
      </c>
      <c r="AN26" s="1" t="str">
        <f t="shared" si="19"/>
        <v xml:space="preserve"> </v>
      </c>
      <c r="AO26" t="s">
        <v>499</v>
      </c>
      <c r="AP26" t="s">
        <v>1313</v>
      </c>
      <c r="AQ26" s="22">
        <v>37.135492851278009</v>
      </c>
      <c r="AR26" s="21">
        <v>14.692845096239992</v>
      </c>
      <c r="AS26">
        <v>-3.6181056668516898</v>
      </c>
      <c r="AT26">
        <v>-37.135492851278009</v>
      </c>
      <c r="AU26">
        <v>-14.692845096239992</v>
      </c>
      <c r="AV26" t="s">
        <v>1369</v>
      </c>
    </row>
    <row r="27" spans="1:48" x14ac:dyDescent="0.25">
      <c r="A27" s="14">
        <v>3E-10</v>
      </c>
      <c r="B27" t="s">
        <v>263</v>
      </c>
      <c r="C27" s="4">
        <v>11</v>
      </c>
      <c r="D27" s="4">
        <v>0</v>
      </c>
      <c r="E27" s="4">
        <v>8</v>
      </c>
      <c r="F27" s="4">
        <v>19</v>
      </c>
      <c r="G27" s="4">
        <v>60</v>
      </c>
      <c r="H27" s="4">
        <v>45.7</v>
      </c>
      <c r="I27" s="34">
        <v>39915.386451099999</v>
      </c>
      <c r="J27" s="35">
        <v>9.9694589877835948</v>
      </c>
      <c r="K27" s="35">
        <v>9.7963558413719198</v>
      </c>
      <c r="L27" s="35" t="s">
        <v>1238</v>
      </c>
      <c r="M27" s="35" t="s">
        <v>1238</v>
      </c>
      <c r="N27" s="4">
        <v>4.665</v>
      </c>
      <c r="O27" s="4">
        <v>1.6339869281045791</v>
      </c>
      <c r="P27" s="35">
        <v>2.897155361050328</v>
      </c>
      <c r="Q27" s="36" t="str">
        <f t="shared" si="0"/>
        <v xml:space="preserve"> </v>
      </c>
      <c r="R27" s="36" t="str">
        <f t="shared" si="1"/>
        <v xml:space="preserve"> </v>
      </c>
      <c r="S27" s="37">
        <f t="shared" si="2"/>
        <v>0.31291028476389493</v>
      </c>
      <c r="T27" s="37" t="str">
        <f t="shared" si="3"/>
        <v/>
      </c>
      <c r="U27" s="37" t="str">
        <f t="shared" si="4"/>
        <v/>
      </c>
      <c r="V27" s="37">
        <f t="shared" si="5"/>
        <v>-0.46343954763931994</v>
      </c>
      <c r="W27" s="37" t="str">
        <f t="shared" si="6"/>
        <v xml:space="preserve"> </v>
      </c>
      <c r="X27" s="37" t="str">
        <f t="shared" si="7"/>
        <v xml:space="preserve"> </v>
      </c>
      <c r="Y27" s="1" t="str">
        <f t="shared" si="8"/>
        <v xml:space="preserve"> </v>
      </c>
      <c r="Z27" s="1">
        <f t="shared" si="9"/>
        <v>46</v>
      </c>
      <c r="AA27" s="1" t="str">
        <f t="shared" si="8"/>
        <v xml:space="preserve"> </v>
      </c>
      <c r="AB27" s="1" t="str">
        <f t="shared" si="10"/>
        <v xml:space="preserve"> </v>
      </c>
      <c r="AC27" s="1">
        <f t="shared" si="11"/>
        <v>28</v>
      </c>
      <c r="AD27" s="1" t="str">
        <f t="shared" si="12"/>
        <v xml:space="preserve"> </v>
      </c>
      <c r="AE27" s="1" t="str">
        <f t="shared" si="13"/>
        <v xml:space="preserve"> </v>
      </c>
      <c r="AF27" s="1" t="str">
        <f t="shared" si="13"/>
        <v xml:space="preserve"> </v>
      </c>
      <c r="AG27" s="38">
        <f t="shared" si="14"/>
        <v>2.897155361350328</v>
      </c>
      <c r="AH27" s="38" t="str">
        <f t="shared" si="15"/>
        <v xml:space="preserve"> </v>
      </c>
      <c r="AI27" s="1">
        <f t="shared" si="16"/>
        <v>120</v>
      </c>
      <c r="AJ27" s="1" t="str">
        <f t="shared" si="16"/>
        <v xml:space="preserve"> </v>
      </c>
      <c r="AK27" s="25" t="str">
        <f t="shared" si="17"/>
        <v xml:space="preserve"> </v>
      </c>
      <c r="AL27" s="25" t="str">
        <f t="shared" si="18"/>
        <v xml:space="preserve"> </v>
      </c>
      <c r="AM27" s="1" t="str">
        <f t="shared" si="19"/>
        <v xml:space="preserve"> </v>
      </c>
      <c r="AN27" s="1" t="str">
        <f t="shared" si="19"/>
        <v xml:space="preserve"> </v>
      </c>
      <c r="AO27" t="s">
        <v>263</v>
      </c>
      <c r="AP27" t="s">
        <v>1246</v>
      </c>
      <c r="AQ27" s="22">
        <v>46.343954763931997</v>
      </c>
      <c r="AR27" s="21" t="e">
        <v>#VALUE!</v>
      </c>
      <c r="AS27">
        <v>31.29102844638949</v>
      </c>
      <c r="AT27">
        <v>-46.343954763931997</v>
      </c>
      <c r="AU27" t="e">
        <v>#VALUE!</v>
      </c>
      <c r="AV27" t="s">
        <v>1370</v>
      </c>
    </row>
    <row r="28" spans="1:48" x14ac:dyDescent="0.25">
      <c r="A28" s="14">
        <v>3.1000000000000002E-10</v>
      </c>
      <c r="B28" t="s">
        <v>523</v>
      </c>
      <c r="C28" s="4">
        <v>5</v>
      </c>
      <c r="D28" s="4">
        <v>2</v>
      </c>
      <c r="E28" s="4">
        <v>10</v>
      </c>
      <c r="F28" s="4">
        <v>17</v>
      </c>
      <c r="G28" s="4">
        <v>55</v>
      </c>
      <c r="H28" s="4">
        <v>54.81</v>
      </c>
      <c r="I28" s="34">
        <v>8162.8753336199998</v>
      </c>
      <c r="J28" s="35">
        <v>21.260667183863461</v>
      </c>
      <c r="K28" s="35">
        <v>36.933962264150942</v>
      </c>
      <c r="L28" s="35">
        <v>23.31649357798165</v>
      </c>
      <c r="M28" s="35">
        <v>22.300373969215542</v>
      </c>
      <c r="N28" s="4">
        <v>1.484</v>
      </c>
      <c r="O28" s="4" t="s">
        <v>132</v>
      </c>
      <c r="P28" s="35">
        <v>2.9812078087940157</v>
      </c>
      <c r="Q28" s="36" t="str">
        <f t="shared" si="0"/>
        <v xml:space="preserve"> </v>
      </c>
      <c r="R28" s="36" t="str">
        <f t="shared" si="1"/>
        <v xml:space="preserve"> </v>
      </c>
      <c r="S28" s="37" t="str">
        <f t="shared" si="2"/>
        <v/>
      </c>
      <c r="T28" s="37" t="str">
        <f t="shared" si="3"/>
        <v/>
      </c>
      <c r="U28" s="37" t="str">
        <f t="shared" si="4"/>
        <v/>
      </c>
      <c r="V28" s="37" t="str">
        <f t="shared" si="5"/>
        <v/>
      </c>
      <c r="W28" s="37" t="str">
        <f t="shared" si="6"/>
        <v/>
      </c>
      <c r="X28" s="37" t="str">
        <f t="shared" si="7"/>
        <v/>
      </c>
      <c r="Y28" s="1" t="str">
        <f t="shared" si="8"/>
        <v xml:space="preserve"> </v>
      </c>
      <c r="Z28" s="1" t="str">
        <f t="shared" si="9"/>
        <v xml:space="preserve"> </v>
      </c>
      <c r="AA28" s="1" t="str">
        <f t="shared" si="8"/>
        <v xml:space="preserve"> </v>
      </c>
      <c r="AB28" s="1" t="str">
        <f t="shared" si="10"/>
        <v xml:space="preserve"> </v>
      </c>
      <c r="AC28" s="1" t="str">
        <f t="shared" si="11"/>
        <v xml:space="preserve"> </v>
      </c>
      <c r="AD28" s="1" t="str">
        <f t="shared" si="12"/>
        <v xml:space="preserve"> </v>
      </c>
      <c r="AE28" s="1" t="str">
        <f t="shared" si="13"/>
        <v xml:space="preserve"> </v>
      </c>
      <c r="AF28" s="1" t="str">
        <f t="shared" si="13"/>
        <v xml:space="preserve"> </v>
      </c>
      <c r="AG28" s="38">
        <f t="shared" si="14"/>
        <v>2.9812078091040157</v>
      </c>
      <c r="AH28" s="38" t="str">
        <f t="shared" si="15"/>
        <v xml:space="preserve"> </v>
      </c>
      <c r="AI28" s="1">
        <f t="shared" si="16"/>
        <v>107</v>
      </c>
      <c r="AJ28" s="1" t="str">
        <f t="shared" si="16"/>
        <v xml:space="preserve"> </v>
      </c>
      <c r="AK28" s="25" t="str">
        <f t="shared" si="17"/>
        <v xml:space="preserve"> </v>
      </c>
      <c r="AL28" s="25" t="str">
        <f t="shared" si="18"/>
        <v xml:space="preserve"> </v>
      </c>
      <c r="AM28" s="1" t="str">
        <f t="shared" si="19"/>
        <v xml:space="preserve"> </v>
      </c>
      <c r="AN28" s="1" t="str">
        <f t="shared" si="19"/>
        <v xml:space="preserve"> </v>
      </c>
      <c r="AO28" t="s">
        <v>523</v>
      </c>
      <c r="AP28" t="s">
        <v>1254</v>
      </c>
      <c r="AQ28" s="22">
        <v>-14.425799992179744</v>
      </c>
      <c r="AR28" s="21">
        <v>-79.040719077190388</v>
      </c>
      <c r="AS28">
        <v>0.34665207078998783</v>
      </c>
      <c r="AT28">
        <v>14.425799992179744</v>
      </c>
      <c r="AU28">
        <v>79.040719077190388</v>
      </c>
      <c r="AV28" t="s">
        <v>1371</v>
      </c>
    </row>
    <row r="29" spans="1:48" x14ac:dyDescent="0.25">
      <c r="A29" s="14">
        <v>3.2000000000000003E-10</v>
      </c>
      <c r="B29" t="s">
        <v>609</v>
      </c>
      <c r="C29" s="4">
        <v>3</v>
      </c>
      <c r="D29" s="4">
        <v>0</v>
      </c>
      <c r="E29" s="4">
        <v>0</v>
      </c>
      <c r="F29" s="4">
        <v>3</v>
      </c>
      <c r="G29" s="4">
        <v>155</v>
      </c>
      <c r="H29" s="4">
        <v>137.24</v>
      </c>
      <c r="I29" s="34">
        <v>8210.2119989600014</v>
      </c>
      <c r="J29" s="35">
        <v>15.939605110336819</v>
      </c>
      <c r="K29" s="35">
        <v>14.501267962806425</v>
      </c>
      <c r="L29" s="35" t="s">
        <v>1238</v>
      </c>
      <c r="M29" s="35" t="s">
        <v>1238</v>
      </c>
      <c r="N29" s="4">
        <v>9.4640000000000004</v>
      </c>
      <c r="O29" s="4">
        <v>10.690058479532158</v>
      </c>
      <c r="P29" s="35">
        <v>1.8471291168755464</v>
      </c>
      <c r="Q29" s="36">
        <f t="shared" si="0"/>
        <v>100.00000000032</v>
      </c>
      <c r="R29" s="36" t="str">
        <f t="shared" si="1"/>
        <v xml:space="preserve"> </v>
      </c>
      <c r="S29" s="37" t="str">
        <f t="shared" si="2"/>
        <v/>
      </c>
      <c r="T29" s="37" t="str">
        <f t="shared" si="3"/>
        <v/>
      </c>
      <c r="U29" s="37" t="str">
        <f t="shared" si="4"/>
        <v/>
      </c>
      <c r="V29" s="37" t="str">
        <f t="shared" si="5"/>
        <v/>
      </c>
      <c r="W29" s="37" t="str">
        <f t="shared" si="6"/>
        <v xml:space="preserve"> </v>
      </c>
      <c r="X29" s="37" t="str">
        <f t="shared" si="7"/>
        <v xml:space="preserve"> </v>
      </c>
      <c r="Y29" s="1" t="str">
        <f t="shared" si="8"/>
        <v xml:space="preserve"> </v>
      </c>
      <c r="Z29" s="1" t="str">
        <f t="shared" si="9"/>
        <v xml:space="preserve"> </v>
      </c>
      <c r="AA29" s="1" t="str">
        <f t="shared" si="8"/>
        <v xml:space="preserve"> </v>
      </c>
      <c r="AB29" s="1" t="str">
        <f t="shared" si="10"/>
        <v xml:space="preserve"> </v>
      </c>
      <c r="AC29" s="1" t="str">
        <f t="shared" si="11"/>
        <v xml:space="preserve"> </v>
      </c>
      <c r="AD29" s="1" t="str">
        <f t="shared" si="12"/>
        <v xml:space="preserve"> </v>
      </c>
      <c r="AE29" s="1">
        <f t="shared" si="13"/>
        <v>3</v>
      </c>
      <c r="AF29" s="1" t="str">
        <f t="shared" si="13"/>
        <v xml:space="preserve"> </v>
      </c>
      <c r="AG29" s="38" t="str">
        <f t="shared" si="14"/>
        <v xml:space="preserve"> </v>
      </c>
      <c r="AH29" s="38" t="str">
        <f t="shared" si="15"/>
        <v xml:space="preserve"> </v>
      </c>
      <c r="AI29" s="1" t="str">
        <f t="shared" si="16"/>
        <v xml:space="preserve"> </v>
      </c>
      <c r="AJ29" s="1" t="str">
        <f t="shared" si="16"/>
        <v xml:space="preserve"> </v>
      </c>
      <c r="AK29" s="25" t="str">
        <f t="shared" si="17"/>
        <v xml:space="preserve"> </v>
      </c>
      <c r="AL29" s="25" t="str">
        <f t="shared" si="18"/>
        <v xml:space="preserve"> </v>
      </c>
      <c r="AM29" s="1" t="str">
        <f t="shared" si="19"/>
        <v xml:space="preserve"> </v>
      </c>
      <c r="AN29" s="1" t="str">
        <f t="shared" si="19"/>
        <v xml:space="preserve"> </v>
      </c>
      <c r="AO29" t="s">
        <v>609</v>
      </c>
      <c r="AP29" t="s">
        <v>1246</v>
      </c>
      <c r="AQ29" s="22">
        <v>14.212378636262068</v>
      </c>
      <c r="AR29" s="21" t="e">
        <v>#VALUE!</v>
      </c>
      <c r="AS29">
        <v>12.940833576216848</v>
      </c>
      <c r="AT29">
        <v>-14.212378636262068</v>
      </c>
      <c r="AU29" t="e">
        <v>#VALUE!</v>
      </c>
      <c r="AV29" t="s">
        <v>1372</v>
      </c>
    </row>
    <row r="30" spans="1:48" x14ac:dyDescent="0.25">
      <c r="A30" s="14">
        <v>3.3000000000000005E-10</v>
      </c>
      <c r="B30" t="s">
        <v>347</v>
      </c>
      <c r="C30" s="4">
        <v>6</v>
      </c>
      <c r="D30" s="4">
        <v>0</v>
      </c>
      <c r="E30" s="4">
        <v>6</v>
      </c>
      <c r="F30" s="4">
        <v>12</v>
      </c>
      <c r="G30" s="4">
        <v>107.5</v>
      </c>
      <c r="H30" s="4">
        <v>106.21</v>
      </c>
      <c r="I30" s="34">
        <v>19993.71387</v>
      </c>
      <c r="J30" s="35">
        <v>29.250895070228584</v>
      </c>
      <c r="K30" s="35">
        <v>25.623642943305182</v>
      </c>
      <c r="L30" s="35">
        <v>18.415585196607555</v>
      </c>
      <c r="M30" s="35">
        <v>15.457054845494255</v>
      </c>
      <c r="N30" s="4">
        <v>4.1450000000000005</v>
      </c>
      <c r="O30" s="4">
        <v>13.561643835616454</v>
      </c>
      <c r="P30" s="35">
        <v>1.6853403634309387</v>
      </c>
      <c r="Q30" s="36" t="str">
        <f t="shared" si="0"/>
        <v xml:space="preserve"> </v>
      </c>
      <c r="R30" s="36" t="str">
        <f t="shared" si="1"/>
        <v xml:space="preserve"> </v>
      </c>
      <c r="S30" s="37" t="str">
        <f t="shared" si="2"/>
        <v/>
      </c>
      <c r="T30" s="37" t="str">
        <f t="shared" si="3"/>
        <v/>
      </c>
      <c r="U30" s="37" t="str">
        <f t="shared" si="4"/>
        <v/>
      </c>
      <c r="V30" s="37" t="str">
        <f t="shared" si="5"/>
        <v/>
      </c>
      <c r="W30" s="37" t="str">
        <f t="shared" si="6"/>
        <v/>
      </c>
      <c r="X30" s="37" t="str">
        <f t="shared" si="7"/>
        <v/>
      </c>
      <c r="Y30" s="1" t="str">
        <f t="shared" si="8"/>
        <v xml:space="preserve"> </v>
      </c>
      <c r="Z30" s="1" t="str">
        <f t="shared" si="9"/>
        <v xml:space="preserve"> </v>
      </c>
      <c r="AA30" s="1" t="str">
        <f t="shared" si="8"/>
        <v xml:space="preserve"> </v>
      </c>
      <c r="AB30" s="1" t="str">
        <f t="shared" si="10"/>
        <v xml:space="preserve"> </v>
      </c>
      <c r="AC30" s="1" t="str">
        <f t="shared" si="11"/>
        <v xml:space="preserve"> </v>
      </c>
      <c r="AD30" s="1" t="str">
        <f t="shared" si="12"/>
        <v xml:space="preserve"> </v>
      </c>
      <c r="AE30" s="1" t="str">
        <f t="shared" si="13"/>
        <v xml:space="preserve"> </v>
      </c>
      <c r="AF30" s="1" t="str">
        <f t="shared" si="13"/>
        <v xml:space="preserve"> </v>
      </c>
      <c r="AG30" s="38" t="str">
        <f t="shared" si="14"/>
        <v xml:space="preserve"> </v>
      </c>
      <c r="AH30" s="38" t="str">
        <f t="shared" si="15"/>
        <v xml:space="preserve"> </v>
      </c>
      <c r="AI30" s="1" t="str">
        <f t="shared" si="16"/>
        <v xml:space="preserve"> </v>
      </c>
      <c r="AJ30" s="1" t="str">
        <f t="shared" si="16"/>
        <v xml:space="preserve"> </v>
      </c>
      <c r="AK30" s="25" t="str">
        <f t="shared" si="17"/>
        <v xml:space="preserve"> </v>
      </c>
      <c r="AL30" s="25" t="str">
        <f t="shared" si="18"/>
        <v xml:space="preserve"> </v>
      </c>
      <c r="AM30" s="1" t="str">
        <f t="shared" si="19"/>
        <v xml:space="preserve"> </v>
      </c>
      <c r="AN30" s="1" t="str">
        <f t="shared" si="19"/>
        <v xml:space="preserve"> </v>
      </c>
      <c r="AO30" t="s">
        <v>347</v>
      </c>
      <c r="AP30" t="s">
        <v>1246</v>
      </c>
      <c r="AQ30" s="22">
        <v>-57.429540660820862</v>
      </c>
      <c r="AR30" s="21">
        <v>-41.408038254150313</v>
      </c>
      <c r="AS30">
        <v>1.2145748987854255</v>
      </c>
      <c r="AT30">
        <v>57.429540660820862</v>
      </c>
      <c r="AU30">
        <v>41.408038254150313</v>
      </c>
      <c r="AV30" t="s">
        <v>1373</v>
      </c>
    </row>
    <row r="31" spans="1:48" x14ac:dyDescent="0.25">
      <c r="A31" s="14">
        <v>3.4000000000000007E-10</v>
      </c>
      <c r="B31" t="s">
        <v>582</v>
      </c>
      <c r="C31" s="4">
        <v>13</v>
      </c>
      <c r="D31" s="4">
        <v>2</v>
      </c>
      <c r="E31" s="4">
        <v>7</v>
      </c>
      <c r="F31" s="4">
        <v>22</v>
      </c>
      <c r="G31" s="4">
        <v>110</v>
      </c>
      <c r="H31" s="4">
        <v>97.11</v>
      </c>
      <c r="I31" s="34">
        <v>15693.093503100001</v>
      </c>
      <c r="J31" s="35">
        <v>22.105622581379468</v>
      </c>
      <c r="K31" s="35">
        <v>19.782033000611122</v>
      </c>
      <c r="L31" s="35">
        <v>12.609587457373367</v>
      </c>
      <c r="M31" s="35">
        <v>11.41862393613015</v>
      </c>
      <c r="N31" s="4">
        <v>4.9089999999999998</v>
      </c>
      <c r="O31" s="4">
        <v>9.3318485523385206</v>
      </c>
      <c r="P31" s="35" t="s">
        <v>137</v>
      </c>
      <c r="Q31" s="36" t="str">
        <f t="shared" si="0"/>
        <v xml:space="preserve"> </v>
      </c>
      <c r="R31" s="36" t="str">
        <f t="shared" si="1"/>
        <v xml:space="preserve"> </v>
      </c>
      <c r="S31" s="37" t="str">
        <f t="shared" si="2"/>
        <v/>
      </c>
      <c r="T31" s="37" t="str">
        <f t="shared" si="3"/>
        <v/>
      </c>
      <c r="U31" s="37" t="str">
        <f t="shared" si="4"/>
        <v/>
      </c>
      <c r="V31" s="37" t="str">
        <f t="shared" si="5"/>
        <v/>
      </c>
      <c r="W31" s="37" t="str">
        <f t="shared" si="6"/>
        <v/>
      </c>
      <c r="X31" s="37" t="str">
        <f t="shared" si="7"/>
        <v/>
      </c>
      <c r="Y31" s="1" t="str">
        <f t="shared" si="8"/>
        <v xml:space="preserve"> </v>
      </c>
      <c r="Z31" s="1" t="str">
        <f t="shared" si="9"/>
        <v xml:space="preserve"> </v>
      </c>
      <c r="AA31" s="1" t="str">
        <f t="shared" si="8"/>
        <v xml:space="preserve"> </v>
      </c>
      <c r="AB31" s="1" t="str">
        <f t="shared" si="10"/>
        <v xml:space="preserve"> </v>
      </c>
      <c r="AC31" s="1" t="str">
        <f t="shared" si="11"/>
        <v xml:space="preserve"> </v>
      </c>
      <c r="AD31" s="1" t="str">
        <f t="shared" si="12"/>
        <v xml:space="preserve"> </v>
      </c>
      <c r="AE31" s="1" t="str">
        <f t="shared" si="13"/>
        <v xml:space="preserve"> </v>
      </c>
      <c r="AF31" s="1" t="str">
        <f t="shared" si="13"/>
        <v xml:space="preserve"> </v>
      </c>
      <c r="AG31" s="38" t="str">
        <f t="shared" si="14"/>
        <v xml:space="preserve"> </v>
      </c>
      <c r="AH31" s="38" t="str">
        <f t="shared" si="15"/>
        <v xml:space="preserve"> </v>
      </c>
      <c r="AI31" s="1" t="str">
        <f t="shared" si="16"/>
        <v xml:space="preserve"> </v>
      </c>
      <c r="AJ31" s="1" t="str">
        <f t="shared" si="16"/>
        <v xml:space="preserve"> </v>
      </c>
      <c r="AK31" s="25" t="str">
        <f t="shared" si="17"/>
        <v xml:space="preserve"> </v>
      </c>
      <c r="AL31" s="25" t="str">
        <f t="shared" si="18"/>
        <v xml:space="preserve"> </v>
      </c>
      <c r="AM31" s="1" t="str">
        <f t="shared" si="19"/>
        <v xml:space="preserve"> </v>
      </c>
      <c r="AN31" s="1" t="str">
        <f t="shared" si="19"/>
        <v xml:space="preserve"> </v>
      </c>
      <c r="AO31" t="s">
        <v>582</v>
      </c>
      <c r="AP31" t="s">
        <v>1293</v>
      </c>
      <c r="AQ31" s="22">
        <v>-18.973385281124088</v>
      </c>
      <c r="AR31" s="21">
        <v>3.174566189198158</v>
      </c>
      <c r="AS31">
        <v>13.273607249510855</v>
      </c>
      <c r="AT31">
        <v>18.973385281124088</v>
      </c>
      <c r="AU31">
        <v>-3.174566189198158</v>
      </c>
      <c r="AV31" t="s">
        <v>1374</v>
      </c>
    </row>
    <row r="32" spans="1:48" x14ac:dyDescent="0.25">
      <c r="A32" s="14">
        <v>3.5000000000000008E-10</v>
      </c>
      <c r="B32" t="s">
        <v>630</v>
      </c>
      <c r="C32" s="4">
        <v>8</v>
      </c>
      <c r="D32" s="4">
        <v>5</v>
      </c>
      <c r="E32" s="4">
        <v>9</v>
      </c>
      <c r="F32" s="4">
        <v>22</v>
      </c>
      <c r="G32" s="4">
        <v>89.5</v>
      </c>
      <c r="H32" s="4">
        <v>89.61</v>
      </c>
      <c r="I32" s="34">
        <v>9501.6200871300007</v>
      </c>
      <c r="J32" s="35">
        <v>14.774938169826875</v>
      </c>
      <c r="K32" s="35">
        <v>18.180158247108945</v>
      </c>
      <c r="L32" s="35">
        <v>11.690914975845411</v>
      </c>
      <c r="M32" s="35">
        <v>13.337687704403937</v>
      </c>
      <c r="N32" s="4">
        <v>4.9290000000000003</v>
      </c>
      <c r="O32" s="4">
        <v>-18.394039735099334</v>
      </c>
      <c r="P32" s="35">
        <v>1.6493694900122755</v>
      </c>
      <c r="Q32" s="36" t="str">
        <f t="shared" si="0"/>
        <v xml:space="preserve"> </v>
      </c>
      <c r="R32" s="36" t="str">
        <f t="shared" si="1"/>
        <v xml:space="preserve"> </v>
      </c>
      <c r="S32" s="37" t="str">
        <f t="shared" si="2"/>
        <v/>
      </c>
      <c r="T32" s="37" t="str">
        <f t="shared" si="3"/>
        <v/>
      </c>
      <c r="U32" s="37" t="str">
        <f t="shared" si="4"/>
        <v/>
      </c>
      <c r="V32" s="37" t="str">
        <f t="shared" si="5"/>
        <v/>
      </c>
      <c r="W32" s="37" t="str">
        <f t="shared" si="6"/>
        <v/>
      </c>
      <c r="X32" s="37" t="str">
        <f t="shared" si="7"/>
        <v/>
      </c>
      <c r="Y32" s="1" t="str">
        <f t="shared" si="8"/>
        <v xml:space="preserve"> </v>
      </c>
      <c r="Z32" s="1" t="str">
        <f t="shared" si="9"/>
        <v xml:space="preserve"> </v>
      </c>
      <c r="AA32" s="1" t="str">
        <f t="shared" si="8"/>
        <v xml:space="preserve"> </v>
      </c>
      <c r="AB32" s="1" t="str">
        <f t="shared" si="10"/>
        <v xml:space="preserve"> </v>
      </c>
      <c r="AC32" s="1" t="str">
        <f t="shared" si="11"/>
        <v xml:space="preserve"> </v>
      </c>
      <c r="AD32" s="1" t="str">
        <f t="shared" si="12"/>
        <v xml:space="preserve"> </v>
      </c>
      <c r="AE32" s="1" t="str">
        <f t="shared" si="13"/>
        <v xml:space="preserve"> </v>
      </c>
      <c r="AF32" s="1" t="str">
        <f t="shared" si="13"/>
        <v xml:space="preserve"> </v>
      </c>
      <c r="AG32" s="38" t="str">
        <f t="shared" si="14"/>
        <v xml:space="preserve"> </v>
      </c>
      <c r="AH32" s="38" t="str">
        <f t="shared" si="15"/>
        <v xml:space="preserve"> </v>
      </c>
      <c r="AI32" s="1" t="str">
        <f t="shared" si="16"/>
        <v xml:space="preserve"> </v>
      </c>
      <c r="AJ32" s="1" t="str">
        <f t="shared" si="16"/>
        <v xml:space="preserve"> </v>
      </c>
      <c r="AK32" s="25" t="str">
        <f t="shared" si="17"/>
        <v xml:space="preserve"> </v>
      </c>
      <c r="AL32" s="25" t="str">
        <f t="shared" si="18"/>
        <v xml:space="preserve"> </v>
      </c>
      <c r="AM32" s="1" t="str">
        <f t="shared" si="19"/>
        <v xml:space="preserve"> </v>
      </c>
      <c r="AN32" s="1" t="str">
        <f t="shared" si="19"/>
        <v xml:space="preserve"> </v>
      </c>
      <c r="AO32" t="s">
        <v>630</v>
      </c>
      <c r="AP32" t="s">
        <v>1242</v>
      </c>
      <c r="AQ32" s="22">
        <v>20.480664821252681</v>
      </c>
      <c r="AR32" s="21">
        <v>10.228790750841267</v>
      </c>
      <c r="AS32">
        <v>-0.12275415690212732</v>
      </c>
      <c r="AT32">
        <v>-20.480664821252681</v>
      </c>
      <c r="AU32">
        <v>-10.228790750841267</v>
      </c>
      <c r="AV32" t="s">
        <v>1375</v>
      </c>
    </row>
    <row r="33" spans="1:48" x14ac:dyDescent="0.25">
      <c r="A33" s="14">
        <v>3.600000000000001E-10</v>
      </c>
      <c r="B33" t="s">
        <v>663</v>
      </c>
      <c r="C33" s="4">
        <v>12</v>
      </c>
      <c r="D33" s="4">
        <v>1</v>
      </c>
      <c r="E33" s="4">
        <v>5</v>
      </c>
      <c r="F33" s="4">
        <v>18</v>
      </c>
      <c r="G33" s="4">
        <v>305</v>
      </c>
      <c r="H33" s="4">
        <v>240.11</v>
      </c>
      <c r="I33" s="34">
        <v>18923.77934538</v>
      </c>
      <c r="J33" s="35" t="s">
        <v>1238</v>
      </c>
      <c r="K33" s="35">
        <v>35.976925382079713</v>
      </c>
      <c r="L33" s="35">
        <v>29.023329384286225</v>
      </c>
      <c r="M33" s="35">
        <v>24.690232158705371</v>
      </c>
      <c r="N33" s="4">
        <v>6.6740000000000004</v>
      </c>
      <c r="O33" s="4">
        <v>20.687160940325498</v>
      </c>
      <c r="P33" s="35" t="s">
        <v>137</v>
      </c>
      <c r="Q33" s="36" t="str">
        <f t="shared" si="0"/>
        <v xml:space="preserve"> </v>
      </c>
      <c r="R33" s="36" t="str">
        <f t="shared" si="1"/>
        <v xml:space="preserve"> </v>
      </c>
      <c r="S33" s="37">
        <f t="shared" si="2"/>
        <v>0.27025113525650574</v>
      </c>
      <c r="T33" s="37" t="str">
        <f t="shared" si="3"/>
        <v/>
      </c>
      <c r="U33" s="37" t="str">
        <f t="shared" si="4"/>
        <v xml:space="preserve"> </v>
      </c>
      <c r="V33" s="37" t="str">
        <f t="shared" si="5"/>
        <v xml:space="preserve"> </v>
      </c>
      <c r="W33" s="37" t="str">
        <f t="shared" si="6"/>
        <v/>
      </c>
      <c r="X33" s="37" t="str">
        <f t="shared" si="7"/>
        <v/>
      </c>
      <c r="Y33" s="1" t="str">
        <f t="shared" si="8"/>
        <v xml:space="preserve"> </v>
      </c>
      <c r="Z33" s="1" t="str">
        <f t="shared" si="9"/>
        <v xml:space="preserve"> </v>
      </c>
      <c r="AA33" s="1" t="str">
        <f t="shared" si="8"/>
        <v xml:space="preserve"> </v>
      </c>
      <c r="AB33" s="1" t="str">
        <f t="shared" si="10"/>
        <v xml:space="preserve"> </v>
      </c>
      <c r="AC33" s="1">
        <f t="shared" si="11"/>
        <v>35</v>
      </c>
      <c r="AD33" s="1" t="str">
        <f t="shared" si="12"/>
        <v xml:space="preserve"> </v>
      </c>
      <c r="AE33" s="1" t="str">
        <f t="shared" si="13"/>
        <v xml:space="preserve"> </v>
      </c>
      <c r="AF33" s="1" t="str">
        <f t="shared" si="13"/>
        <v xml:space="preserve"> </v>
      </c>
      <c r="AG33" s="38" t="str">
        <f t="shared" si="14"/>
        <v xml:space="preserve"> </v>
      </c>
      <c r="AH33" s="38" t="str">
        <f t="shared" si="15"/>
        <v xml:space="preserve"> </v>
      </c>
      <c r="AI33" s="1" t="str">
        <f t="shared" si="16"/>
        <v xml:space="preserve"> </v>
      </c>
      <c r="AJ33" s="1" t="str">
        <f t="shared" si="16"/>
        <v xml:space="preserve"> </v>
      </c>
      <c r="AK33" s="25" t="str">
        <f t="shared" si="17"/>
        <v xml:space="preserve"> </v>
      </c>
      <c r="AL33" s="25" t="str">
        <f t="shared" si="18"/>
        <v xml:space="preserve"> </v>
      </c>
      <c r="AM33" s="1" t="str">
        <f t="shared" si="19"/>
        <v xml:space="preserve"> </v>
      </c>
      <c r="AN33" s="1" t="str">
        <f t="shared" si="19"/>
        <v xml:space="preserve"> </v>
      </c>
      <c r="AO33" t="s">
        <v>663</v>
      </c>
      <c r="AP33" t="s">
        <v>1313</v>
      </c>
      <c r="AQ33" s="22" t="e">
        <v>#VALUE!</v>
      </c>
      <c r="AR33" s="21">
        <v>-122.86188725580102</v>
      </c>
      <c r="AS33">
        <v>27.025113489650575</v>
      </c>
      <c r="AT33" t="e">
        <v>#VALUE!</v>
      </c>
      <c r="AU33">
        <v>122.86188725580102</v>
      </c>
      <c r="AV33" t="s">
        <v>1376</v>
      </c>
    </row>
    <row r="34" spans="1:48" x14ac:dyDescent="0.25">
      <c r="A34" s="14">
        <v>3.7000000000000012E-10</v>
      </c>
      <c r="B34" t="s">
        <v>504</v>
      </c>
      <c r="C34" s="4">
        <v>8</v>
      </c>
      <c r="D34" s="4">
        <v>0</v>
      </c>
      <c r="E34" s="4">
        <v>7</v>
      </c>
      <c r="F34" s="4">
        <v>15</v>
      </c>
      <c r="G34" s="4">
        <v>77</v>
      </c>
      <c r="H34" s="4">
        <v>63.01</v>
      </c>
      <c r="I34" s="34">
        <v>7744.7487600999993</v>
      </c>
      <c r="J34" s="35">
        <v>9.8808217029951386</v>
      </c>
      <c r="K34" s="35">
        <v>8.8212235755284887</v>
      </c>
      <c r="L34" s="35">
        <v>5.0946421727115423</v>
      </c>
      <c r="M34" s="35">
        <v>4.7997197016780611</v>
      </c>
      <c r="N34" s="4">
        <v>7.1429999999999998</v>
      </c>
      <c r="O34" s="4">
        <v>11.261682242990652</v>
      </c>
      <c r="P34" s="35">
        <v>2.3726392636089511</v>
      </c>
      <c r="Q34" s="36" t="str">
        <f t="shared" si="0"/>
        <v xml:space="preserve"> </v>
      </c>
      <c r="R34" s="36" t="str">
        <f t="shared" si="1"/>
        <v xml:space="preserve"> </v>
      </c>
      <c r="S34" s="37">
        <f t="shared" si="2"/>
        <v>0.22202824985420896</v>
      </c>
      <c r="T34" s="37" t="str">
        <f t="shared" si="3"/>
        <v/>
      </c>
      <c r="U34" s="37" t="str">
        <f t="shared" si="4"/>
        <v/>
      </c>
      <c r="V34" s="37">
        <f t="shared" si="5"/>
        <v>-0.46821004337839611</v>
      </c>
      <c r="W34" s="37" t="str">
        <f t="shared" si="6"/>
        <v/>
      </c>
      <c r="X34" s="37">
        <f t="shared" si="7"/>
        <v>-0.60879692523552564</v>
      </c>
      <c r="Y34" s="1" t="str">
        <f t="shared" si="8"/>
        <v xml:space="preserve"> </v>
      </c>
      <c r="Z34" s="1">
        <f t="shared" si="9"/>
        <v>43</v>
      </c>
      <c r="AA34" s="1" t="str">
        <f t="shared" si="8"/>
        <v xml:space="preserve"> </v>
      </c>
      <c r="AB34" s="1">
        <f t="shared" si="10"/>
        <v>17</v>
      </c>
      <c r="AC34" s="1">
        <f t="shared" si="11"/>
        <v>67</v>
      </c>
      <c r="AD34" s="1" t="str">
        <f t="shared" si="12"/>
        <v xml:space="preserve"> </v>
      </c>
      <c r="AE34" s="1" t="str">
        <f t="shared" si="13"/>
        <v xml:space="preserve"> </v>
      </c>
      <c r="AF34" s="1" t="str">
        <f t="shared" si="13"/>
        <v xml:space="preserve"> </v>
      </c>
      <c r="AG34" s="38">
        <f t="shared" si="14"/>
        <v>2.3726392639789511</v>
      </c>
      <c r="AH34" s="38" t="str">
        <f t="shared" si="15"/>
        <v xml:space="preserve"> </v>
      </c>
      <c r="AI34" s="1">
        <f t="shared" si="16"/>
        <v>163</v>
      </c>
      <c r="AJ34" s="1" t="str">
        <f t="shared" si="16"/>
        <v xml:space="preserve"> </v>
      </c>
      <c r="AK34" s="25" t="str">
        <f t="shared" si="17"/>
        <v xml:space="preserve"> </v>
      </c>
      <c r="AL34" s="25" t="str">
        <f t="shared" si="18"/>
        <v xml:space="preserve"> </v>
      </c>
      <c r="AM34" s="1" t="str">
        <f t="shared" si="19"/>
        <v xml:space="preserve"> </v>
      </c>
      <c r="AN34" s="1" t="str">
        <f t="shared" si="19"/>
        <v xml:space="preserve"> </v>
      </c>
      <c r="AO34" t="s">
        <v>504</v>
      </c>
      <c r="AP34" t="s">
        <v>1244</v>
      </c>
      <c r="AQ34" s="22">
        <v>46.821004337839611</v>
      </c>
      <c r="AR34" s="21">
        <v>60.879692523552563</v>
      </c>
      <c r="AS34">
        <v>22.202824948420897</v>
      </c>
      <c r="AT34">
        <v>-46.821004337839611</v>
      </c>
      <c r="AU34">
        <v>-60.879692523552563</v>
      </c>
      <c r="AV34" t="s">
        <v>1377</v>
      </c>
    </row>
    <row r="35" spans="1:48" x14ac:dyDescent="0.25">
      <c r="A35" s="14">
        <v>3.8000000000000014E-10</v>
      </c>
      <c r="B35" t="s">
        <v>513</v>
      </c>
      <c r="C35" s="4">
        <v>8</v>
      </c>
      <c r="D35" s="4">
        <v>2</v>
      </c>
      <c r="E35" s="4">
        <v>11</v>
      </c>
      <c r="F35" s="4">
        <v>21</v>
      </c>
      <c r="G35" s="4">
        <v>124</v>
      </c>
      <c r="H35" s="4">
        <v>120.54</v>
      </c>
      <c r="I35" s="34">
        <v>38200.771129920002</v>
      </c>
      <c r="J35" s="35">
        <v>11.497520030522702</v>
      </c>
      <c r="K35" s="35">
        <v>11.508497231239259</v>
      </c>
      <c r="L35" s="35" t="s">
        <v>1238</v>
      </c>
      <c r="M35" s="35" t="s">
        <v>1238</v>
      </c>
      <c r="N35" s="4">
        <v>10.474</v>
      </c>
      <c r="O35" s="4">
        <v>0.42186001917546001</v>
      </c>
      <c r="P35" s="35">
        <v>1.7355234776837565</v>
      </c>
      <c r="Q35" s="36" t="str">
        <f t="shared" si="0"/>
        <v xml:space="preserve"> </v>
      </c>
      <c r="R35" s="36" t="str">
        <f t="shared" si="1"/>
        <v xml:space="preserve"> </v>
      </c>
      <c r="S35" s="37" t="str">
        <f t="shared" si="2"/>
        <v/>
      </c>
      <c r="T35" s="37" t="str">
        <f t="shared" si="3"/>
        <v/>
      </c>
      <c r="U35" s="37" t="str">
        <f t="shared" si="4"/>
        <v/>
      </c>
      <c r="V35" s="37">
        <f t="shared" si="5"/>
        <v>-0.38119866322106655</v>
      </c>
      <c r="W35" s="37" t="str">
        <f t="shared" si="6"/>
        <v xml:space="preserve"> </v>
      </c>
      <c r="X35" s="37" t="str">
        <f t="shared" si="7"/>
        <v xml:space="preserve"> </v>
      </c>
      <c r="Y35" s="1" t="str">
        <f t="shared" si="8"/>
        <v xml:space="preserve"> </v>
      </c>
      <c r="Z35" s="1">
        <f t="shared" si="9"/>
        <v>74</v>
      </c>
      <c r="AA35" s="1" t="str">
        <f t="shared" si="8"/>
        <v xml:space="preserve"> </v>
      </c>
      <c r="AB35" s="1" t="str">
        <f t="shared" si="10"/>
        <v xml:space="preserve"> </v>
      </c>
      <c r="AC35" s="1" t="str">
        <f t="shared" si="11"/>
        <v xml:space="preserve"> </v>
      </c>
      <c r="AD35" s="1" t="str">
        <f t="shared" si="12"/>
        <v xml:space="preserve"> </v>
      </c>
      <c r="AE35" s="1" t="str">
        <f t="shared" si="13"/>
        <v xml:space="preserve"> </v>
      </c>
      <c r="AF35" s="1" t="str">
        <f t="shared" si="13"/>
        <v xml:space="preserve"> </v>
      </c>
      <c r="AG35" s="38" t="str">
        <f t="shared" si="14"/>
        <v xml:space="preserve"> </v>
      </c>
      <c r="AH35" s="38" t="str">
        <f t="shared" si="15"/>
        <v xml:space="preserve"> </v>
      </c>
      <c r="AI35" s="1" t="str">
        <f t="shared" si="16"/>
        <v xml:space="preserve"> </v>
      </c>
      <c r="AJ35" s="1" t="str">
        <f t="shared" si="16"/>
        <v xml:space="preserve"> </v>
      </c>
      <c r="AK35" s="25" t="str">
        <f t="shared" si="17"/>
        <v xml:space="preserve"> </v>
      </c>
      <c r="AL35" s="25" t="str">
        <f t="shared" si="18"/>
        <v xml:space="preserve"> </v>
      </c>
      <c r="AM35" s="1" t="str">
        <f t="shared" si="19"/>
        <v xml:space="preserve"> </v>
      </c>
      <c r="AN35" s="1" t="str">
        <f t="shared" si="19"/>
        <v xml:space="preserve"> </v>
      </c>
      <c r="AO35" t="s">
        <v>513</v>
      </c>
      <c r="AP35" t="s">
        <v>1246</v>
      </c>
      <c r="AQ35" s="22">
        <v>38.119866322106652</v>
      </c>
      <c r="AR35" s="21" t="e">
        <v>#VALUE!</v>
      </c>
      <c r="AS35">
        <v>2.8704164592666226</v>
      </c>
      <c r="AT35">
        <v>-38.119866322106652</v>
      </c>
      <c r="AU35" t="e">
        <v>#VALUE!</v>
      </c>
      <c r="AV35" t="s">
        <v>1378</v>
      </c>
    </row>
    <row r="36" spans="1:48" x14ac:dyDescent="0.25">
      <c r="A36" s="14">
        <v>3.9000000000000015E-10</v>
      </c>
      <c r="B36" t="s">
        <v>585</v>
      </c>
      <c r="C36" s="4">
        <v>0</v>
      </c>
      <c r="D36" s="4">
        <v>2</v>
      </c>
      <c r="E36" s="4">
        <v>9</v>
      </c>
      <c r="F36" s="4">
        <v>11</v>
      </c>
      <c r="G36" s="4">
        <v>124.5</v>
      </c>
      <c r="H36" s="4">
        <v>126.95</v>
      </c>
      <c r="I36" s="34">
        <v>11755.636267899999</v>
      </c>
      <c r="J36" s="35">
        <v>25.966455307833911</v>
      </c>
      <c r="K36" s="35">
        <v>24.569382620476098</v>
      </c>
      <c r="L36" s="35">
        <v>18.75060061376589</v>
      </c>
      <c r="M36" s="35">
        <v>17.970638655462185</v>
      </c>
      <c r="N36" s="4">
        <v>5.1669999999999998</v>
      </c>
      <c r="O36" s="4">
        <v>5.6646216768916187</v>
      </c>
      <c r="P36" s="35">
        <v>0.86096888538794802</v>
      </c>
      <c r="Q36" s="36" t="str">
        <f t="shared" si="0"/>
        <v xml:space="preserve"> </v>
      </c>
      <c r="R36" s="36" t="str">
        <f t="shared" si="1"/>
        <v xml:space="preserve"> </v>
      </c>
      <c r="S36" s="37" t="str">
        <f t="shared" si="2"/>
        <v/>
      </c>
      <c r="T36" s="37" t="str">
        <f t="shared" si="3"/>
        <v/>
      </c>
      <c r="U36" s="37" t="str">
        <f t="shared" si="4"/>
        <v/>
      </c>
      <c r="V36" s="37" t="str">
        <f t="shared" si="5"/>
        <v/>
      </c>
      <c r="W36" s="37" t="str">
        <f t="shared" si="6"/>
        <v/>
      </c>
      <c r="X36" s="37" t="str">
        <f t="shared" si="7"/>
        <v/>
      </c>
      <c r="Y36" s="1" t="str">
        <f t="shared" si="8"/>
        <v xml:space="preserve"> </v>
      </c>
      <c r="Z36" s="1" t="str">
        <f t="shared" si="9"/>
        <v xml:space="preserve"> </v>
      </c>
      <c r="AA36" s="1" t="str">
        <f t="shared" si="8"/>
        <v xml:space="preserve"> </v>
      </c>
      <c r="AB36" s="1" t="str">
        <f t="shared" si="10"/>
        <v xml:space="preserve"> </v>
      </c>
      <c r="AC36" s="1" t="str">
        <f t="shared" si="11"/>
        <v xml:space="preserve"> </v>
      </c>
      <c r="AD36" s="1" t="str">
        <f t="shared" si="12"/>
        <v xml:space="preserve"> </v>
      </c>
      <c r="AE36" s="1" t="str">
        <f t="shared" si="13"/>
        <v xml:space="preserve"> </v>
      </c>
      <c r="AF36" s="1" t="str">
        <f t="shared" si="13"/>
        <v xml:space="preserve"> </v>
      </c>
      <c r="AG36" s="38" t="str">
        <f t="shared" si="14"/>
        <v xml:space="preserve"> </v>
      </c>
      <c r="AH36" s="38" t="str">
        <f t="shared" si="15"/>
        <v xml:space="preserve"> </v>
      </c>
      <c r="AI36" s="1" t="str">
        <f t="shared" si="16"/>
        <v xml:space="preserve"> </v>
      </c>
      <c r="AJ36" s="1" t="str">
        <f t="shared" si="16"/>
        <v xml:space="preserve"> </v>
      </c>
      <c r="AK36" s="25" t="str">
        <f t="shared" si="17"/>
        <v xml:space="preserve"> </v>
      </c>
      <c r="AL36" s="25" t="str">
        <f t="shared" si="18"/>
        <v xml:space="preserve"> </v>
      </c>
      <c r="AM36" s="1" t="str">
        <f t="shared" si="19"/>
        <v xml:space="preserve"> </v>
      </c>
      <c r="AN36" s="1" t="str">
        <f t="shared" si="19"/>
        <v xml:space="preserve"> </v>
      </c>
      <c r="AO36" t="s">
        <v>585</v>
      </c>
      <c r="AP36" t="s">
        <v>1244</v>
      </c>
      <c r="AQ36" s="22">
        <v>-39.752548490820637</v>
      </c>
      <c r="AR36" s="21">
        <v>-43.980526308126635</v>
      </c>
      <c r="AS36">
        <v>-1.9298936589208338</v>
      </c>
      <c r="AT36">
        <v>39.752548490820637</v>
      </c>
      <c r="AU36">
        <v>43.980526308126635</v>
      </c>
      <c r="AV36" t="s">
        <v>1379</v>
      </c>
    </row>
    <row r="37" spans="1:48" x14ac:dyDescent="0.25">
      <c r="A37" s="14">
        <v>4.0000000000000017E-10</v>
      </c>
      <c r="B37" t="s">
        <v>657</v>
      </c>
      <c r="C37" s="4">
        <v>18</v>
      </c>
      <c r="D37" s="4">
        <v>0</v>
      </c>
      <c r="E37" s="4">
        <v>5</v>
      </c>
      <c r="F37" s="4">
        <v>23</v>
      </c>
      <c r="G37" s="4">
        <v>145</v>
      </c>
      <c r="H37" s="4">
        <v>99.02</v>
      </c>
      <c r="I37" s="34">
        <v>21923.114345439997</v>
      </c>
      <c r="J37" s="35">
        <v>9.4892189746046949</v>
      </c>
      <c r="K37" s="35">
        <v>8.9846656383268293</v>
      </c>
      <c r="L37" s="35">
        <v>6.8092899823361872</v>
      </c>
      <c r="M37" s="35">
        <v>6.5261873546838673</v>
      </c>
      <c r="N37" s="4">
        <v>11.021000000000001</v>
      </c>
      <c r="O37" s="4">
        <v>4.6628679962013431</v>
      </c>
      <c r="P37" s="35">
        <v>0</v>
      </c>
      <c r="Q37" s="36">
        <f t="shared" si="0"/>
        <v>78.260869565617384</v>
      </c>
      <c r="R37" s="36" t="str">
        <f t="shared" si="1"/>
        <v xml:space="preserve"> </v>
      </c>
      <c r="S37" s="37">
        <f t="shared" si="2"/>
        <v>0.46435063663510395</v>
      </c>
      <c r="T37" s="37" t="str">
        <f t="shared" si="3"/>
        <v/>
      </c>
      <c r="U37" s="37" t="str">
        <f t="shared" si="4"/>
        <v/>
      </c>
      <c r="V37" s="37">
        <f t="shared" si="5"/>
        <v>-0.48928626600475222</v>
      </c>
      <c r="W37" s="37" t="str">
        <f t="shared" si="6"/>
        <v/>
      </c>
      <c r="X37" s="37">
        <f t="shared" si="7"/>
        <v>-0.47713399925885736</v>
      </c>
      <c r="Y37" s="1" t="str">
        <f t="shared" si="8"/>
        <v xml:space="preserve"> </v>
      </c>
      <c r="Z37" s="1">
        <f t="shared" si="9"/>
        <v>37</v>
      </c>
      <c r="AA37" s="1" t="str">
        <f t="shared" si="8"/>
        <v xml:space="preserve"> </v>
      </c>
      <c r="AB37" s="1">
        <f t="shared" si="10"/>
        <v>44</v>
      </c>
      <c r="AC37" s="1">
        <f t="shared" si="11"/>
        <v>8</v>
      </c>
      <c r="AD37" s="1" t="str">
        <f t="shared" si="12"/>
        <v xml:space="preserve"> </v>
      </c>
      <c r="AE37" s="1">
        <f t="shared" si="13"/>
        <v>41</v>
      </c>
      <c r="AF37" s="1" t="str">
        <f t="shared" si="13"/>
        <v xml:space="preserve"> </v>
      </c>
      <c r="AG37" s="38" t="str">
        <f t="shared" si="14"/>
        <v xml:space="preserve"> </v>
      </c>
      <c r="AH37" s="38" t="str">
        <f t="shared" si="15"/>
        <v xml:space="preserve"> </v>
      </c>
      <c r="AI37" s="1" t="str">
        <f t="shared" si="16"/>
        <v xml:space="preserve"> </v>
      </c>
      <c r="AJ37" s="1" t="str">
        <f t="shared" si="16"/>
        <v xml:space="preserve"> </v>
      </c>
      <c r="AK37" s="25" t="str">
        <f t="shared" si="17"/>
        <v xml:space="preserve"> </v>
      </c>
      <c r="AL37" s="25" t="str">
        <f t="shared" si="18"/>
        <v xml:space="preserve"> </v>
      </c>
      <c r="AM37" s="1" t="str">
        <f t="shared" si="19"/>
        <v xml:space="preserve"> </v>
      </c>
      <c r="AN37" s="1" t="str">
        <f t="shared" si="19"/>
        <v xml:space="preserve"> </v>
      </c>
      <c r="AO37" t="s">
        <v>657</v>
      </c>
      <c r="AP37" t="s">
        <v>1313</v>
      </c>
      <c r="AQ37" s="22">
        <v>48.928626600475219</v>
      </c>
      <c r="AR37" s="21">
        <v>47.713399925885739</v>
      </c>
      <c r="AS37">
        <v>46.435063623510395</v>
      </c>
      <c r="AT37">
        <v>-48.928626600475219</v>
      </c>
      <c r="AU37">
        <v>-47.713399925885739</v>
      </c>
      <c r="AV37" t="s">
        <v>1380</v>
      </c>
    </row>
    <row r="38" spans="1:48" x14ac:dyDescent="0.25">
      <c r="A38" s="14">
        <v>4.1000000000000019E-10</v>
      </c>
      <c r="B38" t="s">
        <v>464</v>
      </c>
      <c r="C38" s="4">
        <v>24</v>
      </c>
      <c r="D38" s="4">
        <v>1</v>
      </c>
      <c r="E38" s="4">
        <v>3</v>
      </c>
      <c r="F38" s="4">
        <v>28</v>
      </c>
      <c r="G38" s="4">
        <v>77</v>
      </c>
      <c r="H38" s="4">
        <v>61.08</v>
      </c>
      <c r="I38" s="34">
        <v>56090.076363119995</v>
      </c>
      <c r="J38" s="35">
        <v>20.42809364548495</v>
      </c>
      <c r="K38" s="35">
        <v>14.64046021093001</v>
      </c>
      <c r="L38" s="35">
        <v>15.483578436657682</v>
      </c>
      <c r="M38" s="35">
        <v>11.894168461156204</v>
      </c>
      <c r="N38" s="4">
        <v>4.1719999999999997</v>
      </c>
      <c r="O38" s="4">
        <v>37.236842105263143</v>
      </c>
      <c r="P38" s="35">
        <v>1.4603798297314998</v>
      </c>
      <c r="Q38" s="36">
        <f t="shared" si="0"/>
        <v>85.714285714695706</v>
      </c>
      <c r="R38" s="36" t="str">
        <f t="shared" si="1"/>
        <v xml:space="preserve"> </v>
      </c>
      <c r="S38" s="37">
        <f t="shared" si="2"/>
        <v>0.26064178168046487</v>
      </c>
      <c r="T38" s="37" t="str">
        <f t="shared" si="3"/>
        <v/>
      </c>
      <c r="U38" s="37" t="str">
        <f t="shared" si="4"/>
        <v/>
      </c>
      <c r="V38" s="37" t="str">
        <f t="shared" si="5"/>
        <v/>
      </c>
      <c r="W38" s="37" t="str">
        <f t="shared" si="6"/>
        <v/>
      </c>
      <c r="X38" s="37" t="str">
        <f t="shared" si="7"/>
        <v/>
      </c>
      <c r="Y38" s="1" t="str">
        <f t="shared" si="8"/>
        <v xml:space="preserve"> </v>
      </c>
      <c r="Z38" s="1" t="str">
        <f t="shared" si="9"/>
        <v xml:space="preserve"> </v>
      </c>
      <c r="AA38" s="1" t="str">
        <f t="shared" si="8"/>
        <v xml:space="preserve"> </v>
      </c>
      <c r="AB38" s="1" t="str">
        <f t="shared" si="10"/>
        <v xml:space="preserve"> </v>
      </c>
      <c r="AC38" s="1">
        <f t="shared" si="11"/>
        <v>39</v>
      </c>
      <c r="AD38" s="1" t="str">
        <f t="shared" si="12"/>
        <v xml:space="preserve"> </v>
      </c>
      <c r="AE38" s="1">
        <f t="shared" si="13"/>
        <v>21</v>
      </c>
      <c r="AF38" s="1" t="str">
        <f t="shared" si="13"/>
        <v xml:space="preserve"> </v>
      </c>
      <c r="AG38" s="38" t="str">
        <f t="shared" si="14"/>
        <v xml:space="preserve"> </v>
      </c>
      <c r="AH38" s="38" t="str">
        <f t="shared" si="15"/>
        <v xml:space="preserve"> </v>
      </c>
      <c r="AI38" s="1" t="str">
        <f t="shared" si="16"/>
        <v xml:space="preserve"> </v>
      </c>
      <c r="AJ38" s="1" t="str">
        <f t="shared" si="16"/>
        <v xml:space="preserve"> </v>
      </c>
      <c r="AK38" s="25" t="str">
        <f t="shared" si="17"/>
        <v xml:space="preserve"> </v>
      </c>
      <c r="AL38" s="25" t="str">
        <f t="shared" si="18"/>
        <v xml:space="preserve"> </v>
      </c>
      <c r="AM38" s="1" t="str">
        <f t="shared" si="19"/>
        <v xml:space="preserve"> </v>
      </c>
      <c r="AN38" s="1" t="str">
        <f t="shared" si="19"/>
        <v xml:space="preserve"> </v>
      </c>
      <c r="AO38" t="s">
        <v>464</v>
      </c>
      <c r="AP38" t="s">
        <v>1293</v>
      </c>
      <c r="AQ38" s="22">
        <v>-9.9448543869737236</v>
      </c>
      <c r="AR38" s="21">
        <v>-18.893992697303364</v>
      </c>
      <c r="AS38">
        <v>26.064178127046489</v>
      </c>
      <c r="AT38">
        <v>9.9448543869737236</v>
      </c>
      <c r="AU38">
        <v>18.893992697303364</v>
      </c>
      <c r="AV38" t="s">
        <v>1381</v>
      </c>
    </row>
    <row r="39" spans="1:48" x14ac:dyDescent="0.25">
      <c r="A39" s="14">
        <v>4.200000000000002E-10</v>
      </c>
      <c r="B39" t="s">
        <v>1207</v>
      </c>
      <c r="C39" s="4">
        <v>4</v>
      </c>
      <c r="D39" s="4">
        <v>1</v>
      </c>
      <c r="E39" s="4">
        <v>3</v>
      </c>
      <c r="F39" s="4">
        <v>8</v>
      </c>
      <c r="G39" s="4">
        <v>11</v>
      </c>
      <c r="H39" s="4">
        <v>9.93</v>
      </c>
      <c r="I39" s="34">
        <v>15928.189460609998</v>
      </c>
      <c r="J39" s="35">
        <v>16.689075630252102</v>
      </c>
      <c r="K39" s="35">
        <v>15.939004815409309</v>
      </c>
      <c r="L39" s="35">
        <v>15.195222686704241</v>
      </c>
      <c r="M39" s="35">
        <v>11.462560491691404</v>
      </c>
      <c r="N39" s="4">
        <v>0.623</v>
      </c>
      <c r="O39" s="4">
        <v>13.893967093235823</v>
      </c>
      <c r="P39" s="35">
        <v>4.9647532729103725</v>
      </c>
      <c r="Q39" s="36" t="str">
        <f t="shared" si="0"/>
        <v xml:space="preserve"> </v>
      </c>
      <c r="R39" s="36" t="str">
        <f t="shared" si="1"/>
        <v xml:space="preserve"> </v>
      </c>
      <c r="S39" s="37" t="str">
        <f t="shared" si="2"/>
        <v/>
      </c>
      <c r="T39" s="37" t="str">
        <f t="shared" si="3"/>
        <v/>
      </c>
      <c r="U39" s="37" t="str">
        <f t="shared" si="4"/>
        <v/>
      </c>
      <c r="V39" s="37" t="str">
        <f t="shared" si="5"/>
        <v/>
      </c>
      <c r="W39" s="37" t="str">
        <f t="shared" si="6"/>
        <v/>
      </c>
      <c r="X39" s="37" t="str">
        <f t="shared" si="7"/>
        <v/>
      </c>
      <c r="Y39" s="1" t="str">
        <f t="shared" si="8"/>
        <v xml:space="preserve"> </v>
      </c>
      <c r="Z39" s="1" t="str">
        <f t="shared" si="9"/>
        <v xml:space="preserve"> </v>
      </c>
      <c r="AA39" s="1" t="str">
        <f t="shared" si="8"/>
        <v xml:space="preserve"> </v>
      </c>
      <c r="AB39" s="1" t="str">
        <f t="shared" si="10"/>
        <v xml:space="preserve"> </v>
      </c>
      <c r="AC39" s="1" t="str">
        <f t="shared" si="11"/>
        <v xml:space="preserve"> </v>
      </c>
      <c r="AD39" s="1" t="str">
        <f t="shared" si="12"/>
        <v xml:space="preserve"> </v>
      </c>
      <c r="AE39" s="1" t="str">
        <f t="shared" si="13"/>
        <v xml:space="preserve"> </v>
      </c>
      <c r="AF39" s="1" t="str">
        <f t="shared" si="13"/>
        <v xml:space="preserve"> </v>
      </c>
      <c r="AG39" s="38">
        <f t="shared" si="14"/>
        <v>4.9647532733303725</v>
      </c>
      <c r="AH39" s="38" t="str">
        <f t="shared" si="15"/>
        <v xml:space="preserve"> </v>
      </c>
      <c r="AI39" s="1">
        <f t="shared" si="16"/>
        <v>27</v>
      </c>
      <c r="AJ39" s="1" t="str">
        <f t="shared" si="16"/>
        <v xml:space="preserve"> </v>
      </c>
      <c r="AK39" s="25" t="str">
        <f t="shared" si="17"/>
        <v xml:space="preserve"> </v>
      </c>
      <c r="AL39" s="25" t="str">
        <f t="shared" si="18"/>
        <v xml:space="preserve"> </v>
      </c>
      <c r="AM39" s="1" t="str">
        <f t="shared" si="19"/>
        <v xml:space="preserve"> </v>
      </c>
      <c r="AN39" s="1" t="str">
        <f t="shared" si="19"/>
        <v xml:space="preserve"> </v>
      </c>
      <c r="AO39" t="s">
        <v>1207</v>
      </c>
      <c r="AP39" t="s">
        <v>1242</v>
      </c>
      <c r="AQ39" s="22">
        <v>10.17869695213548</v>
      </c>
      <c r="AR39" s="21">
        <v>-16.679790949984906</v>
      </c>
      <c r="AS39">
        <v>10.775427995971798</v>
      </c>
      <c r="AT39">
        <v>-10.17869695213548</v>
      </c>
      <c r="AU39">
        <v>16.679790949984906</v>
      </c>
      <c r="AV39" t="s">
        <v>1382</v>
      </c>
    </row>
    <row r="40" spans="1:48" x14ac:dyDescent="0.25">
      <c r="A40" s="14">
        <v>4.3000000000000022E-10</v>
      </c>
      <c r="B40" t="s">
        <v>905</v>
      </c>
      <c r="C40" s="4">
        <v>14</v>
      </c>
      <c r="D40" s="4">
        <v>4</v>
      </c>
      <c r="E40" s="4">
        <v>24</v>
      </c>
      <c r="F40" s="4">
        <v>42</v>
      </c>
      <c r="G40" s="4">
        <v>50</v>
      </c>
      <c r="H40" s="4">
        <v>49.12</v>
      </c>
      <c r="I40" s="34">
        <v>57453.774648320003</v>
      </c>
      <c r="J40" s="35" t="s">
        <v>1238</v>
      </c>
      <c r="K40" s="35" t="s">
        <v>1238</v>
      </c>
      <c r="L40" s="35" t="s">
        <v>1238</v>
      </c>
      <c r="M40" s="35">
        <v>33.439774156047768</v>
      </c>
      <c r="N40" s="4">
        <v>1.153</v>
      </c>
      <c r="O40" s="4">
        <v>80.15625</v>
      </c>
      <c r="P40" s="35">
        <v>0</v>
      </c>
      <c r="Q40" s="36" t="str">
        <f t="shared" si="0"/>
        <v xml:space="preserve"> </v>
      </c>
      <c r="R40" s="36" t="str">
        <f t="shared" si="1"/>
        <v xml:space="preserve"> </v>
      </c>
      <c r="S40" s="37" t="str">
        <f t="shared" si="2"/>
        <v/>
      </c>
      <c r="T40" s="37" t="str">
        <f t="shared" si="3"/>
        <v/>
      </c>
      <c r="U40" s="37" t="str">
        <f t="shared" si="4"/>
        <v xml:space="preserve"> </v>
      </c>
      <c r="V40" s="37" t="str">
        <f t="shared" si="5"/>
        <v xml:space="preserve"> </v>
      </c>
      <c r="W40" s="37" t="str">
        <f t="shared" si="6"/>
        <v xml:space="preserve"> </v>
      </c>
      <c r="X40" s="37" t="str">
        <f t="shared" si="7"/>
        <v xml:space="preserve"> </v>
      </c>
      <c r="Y40" s="1" t="str">
        <f t="shared" si="8"/>
        <v xml:space="preserve"> </v>
      </c>
      <c r="Z40" s="1" t="str">
        <f t="shared" si="9"/>
        <v xml:space="preserve"> </v>
      </c>
      <c r="AA40" s="1" t="str">
        <f t="shared" si="8"/>
        <v xml:space="preserve"> </v>
      </c>
      <c r="AB40" s="1" t="str">
        <f t="shared" si="10"/>
        <v xml:space="preserve"> </v>
      </c>
      <c r="AC40" s="1" t="str">
        <f t="shared" ref="AC40:AC71" si="20">IF(ISERROR((RANK(S40,S$7:S$391,0)))=TRUE," ",((RANK(S40,S$7:S$391,0))))</f>
        <v xml:space="preserve"> </v>
      </c>
      <c r="AD40" s="1" t="str">
        <f t="shared" si="12"/>
        <v xml:space="preserve"> </v>
      </c>
      <c r="AE40" s="1" t="str">
        <f t="shared" si="13"/>
        <v xml:space="preserve"> </v>
      </c>
      <c r="AF40" s="1" t="str">
        <f t="shared" si="13"/>
        <v xml:space="preserve"> </v>
      </c>
      <c r="AG40" s="38" t="str">
        <f t="shared" si="14"/>
        <v xml:space="preserve"> </v>
      </c>
      <c r="AH40" s="38" t="str">
        <f t="shared" si="15"/>
        <v xml:space="preserve"> </v>
      </c>
      <c r="AI40" s="1" t="str">
        <f t="shared" si="16"/>
        <v xml:space="preserve"> </v>
      </c>
      <c r="AJ40" s="1" t="str">
        <f t="shared" si="16"/>
        <v xml:space="preserve"> </v>
      </c>
      <c r="AK40" s="25">
        <f t="shared" si="17"/>
        <v>80.156250000430006</v>
      </c>
      <c r="AL40" s="25" t="str">
        <f t="shared" si="18"/>
        <v xml:space="preserve"> </v>
      </c>
      <c r="AM40" s="1">
        <f t="shared" si="19"/>
        <v>1</v>
      </c>
      <c r="AN40" s="1" t="str">
        <f t="shared" si="19"/>
        <v xml:space="preserve"> </v>
      </c>
      <c r="AO40" t="s">
        <v>905</v>
      </c>
      <c r="AP40" t="s">
        <v>1293</v>
      </c>
      <c r="AQ40" s="22" t="e">
        <v>#VALUE!</v>
      </c>
      <c r="AR40" s="21" t="e">
        <v>#VALUE!</v>
      </c>
      <c r="AS40">
        <v>1.791530944625408</v>
      </c>
      <c r="AT40" t="e">
        <v>#VALUE!</v>
      </c>
      <c r="AU40" t="e">
        <v>#VALUE!</v>
      </c>
      <c r="AV40" t="s">
        <v>1383</v>
      </c>
    </row>
    <row r="41" spans="1:48" x14ac:dyDescent="0.25">
      <c r="A41" s="14">
        <v>4.4000000000000024E-10</v>
      </c>
      <c r="B41" t="s">
        <v>417</v>
      </c>
      <c r="C41" s="4">
        <v>13</v>
      </c>
      <c r="D41" s="4">
        <v>1</v>
      </c>
      <c r="E41" s="4">
        <v>4</v>
      </c>
      <c r="F41" s="4">
        <v>18</v>
      </c>
      <c r="G41" s="4">
        <v>110</v>
      </c>
      <c r="H41" s="4">
        <v>95.36</v>
      </c>
      <c r="I41" s="34">
        <v>21849.27408064</v>
      </c>
      <c r="J41" s="35">
        <v>23.050519700265891</v>
      </c>
      <c r="K41" s="35">
        <v>21.987548997002538</v>
      </c>
      <c r="L41" s="35">
        <v>17.306935566721226</v>
      </c>
      <c r="M41" s="35">
        <v>16.411579638382726</v>
      </c>
      <c r="N41" s="4">
        <v>4.3369999999999997</v>
      </c>
      <c r="O41" s="4">
        <v>3.5083532219570253</v>
      </c>
      <c r="P41" s="35">
        <v>0.60402684563758402</v>
      </c>
      <c r="Q41" s="36">
        <f t="shared" si="0"/>
        <v>72.222222222662225</v>
      </c>
      <c r="R41" s="36" t="str">
        <f t="shared" si="1"/>
        <v xml:space="preserve"> </v>
      </c>
      <c r="S41" s="37">
        <f t="shared" si="2"/>
        <v>0.1535234903728859</v>
      </c>
      <c r="T41" s="37" t="str">
        <f t="shared" si="3"/>
        <v/>
      </c>
      <c r="U41" s="37" t="str">
        <f t="shared" si="4"/>
        <v/>
      </c>
      <c r="V41" s="37" t="str">
        <f t="shared" si="5"/>
        <v/>
      </c>
      <c r="W41" s="37" t="str">
        <f t="shared" si="6"/>
        <v/>
      </c>
      <c r="X41" s="37" t="str">
        <f t="shared" si="7"/>
        <v/>
      </c>
      <c r="Y41" s="1" t="str">
        <f t="shared" si="8"/>
        <v xml:space="preserve"> </v>
      </c>
      <c r="Z41" s="1" t="str">
        <f t="shared" si="9"/>
        <v xml:space="preserve"> </v>
      </c>
      <c r="AA41" s="1" t="str">
        <f t="shared" si="8"/>
        <v xml:space="preserve"> </v>
      </c>
      <c r="AB41" s="1" t="str">
        <f t="shared" si="10"/>
        <v xml:space="preserve"> </v>
      </c>
      <c r="AC41" s="1">
        <f t="shared" si="20"/>
        <v>131</v>
      </c>
      <c r="AD41" s="1" t="str">
        <f t="shared" si="12"/>
        <v xml:space="preserve"> </v>
      </c>
      <c r="AE41" s="1">
        <f t="shared" si="13"/>
        <v>63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6"/>
        <v xml:space="preserve"> </v>
      </c>
      <c r="AK41" s="25" t="str">
        <f t="shared" si="17"/>
        <v xml:space="preserve"> </v>
      </c>
      <c r="AL41" s="25" t="str">
        <f t="shared" si="18"/>
        <v xml:space="preserve"> </v>
      </c>
      <c r="AM41" s="1" t="str">
        <f t="shared" si="19"/>
        <v xml:space="preserve"> </v>
      </c>
      <c r="AN41" s="1" t="str">
        <f t="shared" si="19"/>
        <v xml:space="preserve"> </v>
      </c>
      <c r="AO41" t="s">
        <v>417</v>
      </c>
      <c r="AP41" t="s">
        <v>1244</v>
      </c>
      <c r="AQ41" s="22">
        <v>-24.058861094458251</v>
      </c>
      <c r="AR41" s="21">
        <v>-32.895033231518966</v>
      </c>
      <c r="AS41">
        <v>15.35234899328859</v>
      </c>
      <c r="AT41">
        <v>24.058861094458251</v>
      </c>
      <c r="AU41">
        <v>32.895033231518966</v>
      </c>
      <c r="AV41" t="s">
        <v>1384</v>
      </c>
    </row>
    <row r="42" spans="1:48" x14ac:dyDescent="0.25">
      <c r="A42" s="14">
        <v>4.5000000000000026E-10</v>
      </c>
      <c r="B42" t="s">
        <v>574</v>
      </c>
      <c r="C42" s="4">
        <v>3</v>
      </c>
      <c r="D42" s="4">
        <v>1</v>
      </c>
      <c r="E42" s="4">
        <v>6</v>
      </c>
      <c r="F42" s="4">
        <v>10</v>
      </c>
      <c r="G42" s="4">
        <v>92</v>
      </c>
      <c r="H42" s="4">
        <v>85.28</v>
      </c>
      <c r="I42" s="34">
        <v>4201.9297195200006</v>
      </c>
      <c r="J42" s="35">
        <v>6.1689814814814818</v>
      </c>
      <c r="K42" s="35">
        <v>5.8430969510106197</v>
      </c>
      <c r="L42" s="35">
        <v>8.2342666269267806</v>
      </c>
      <c r="M42" s="35">
        <v>7.9889746543778806</v>
      </c>
      <c r="N42" s="4">
        <v>14.595000000000001</v>
      </c>
      <c r="O42" s="4">
        <v>2.6371308016877633</v>
      </c>
      <c r="P42" s="35">
        <v>1.5267354596622891</v>
      </c>
      <c r="Q42" s="36" t="str">
        <f t="shared" si="0"/>
        <v xml:space="preserve"> </v>
      </c>
      <c r="R42" s="36" t="str">
        <f t="shared" si="1"/>
        <v xml:space="preserve"> </v>
      </c>
      <c r="S42" s="37" t="str">
        <f t="shared" si="2"/>
        <v/>
      </c>
      <c r="T42" s="37" t="str">
        <f t="shared" si="3"/>
        <v/>
      </c>
      <c r="U42" s="37" t="str">
        <f t="shared" si="4"/>
        <v/>
      </c>
      <c r="V42" s="37">
        <f t="shared" si="5"/>
        <v>-0.66798283654464918</v>
      </c>
      <c r="W42" s="37" t="str">
        <f t="shared" si="6"/>
        <v/>
      </c>
      <c r="X42" s="37">
        <f t="shared" si="7"/>
        <v>-0.36771409773617458</v>
      </c>
      <c r="Y42" s="1" t="str">
        <f t="shared" si="8"/>
        <v xml:space="preserve"> </v>
      </c>
      <c r="Z42" s="1">
        <f t="shared" si="9"/>
        <v>8</v>
      </c>
      <c r="AA42" s="1" t="str">
        <f t="shared" si="8"/>
        <v xml:space="preserve"> </v>
      </c>
      <c r="AB42" s="1">
        <f t="shared" si="10"/>
        <v>70</v>
      </c>
      <c r="AC42" s="1" t="str">
        <f t="shared" si="20"/>
        <v xml:space="preserve"> </v>
      </c>
      <c r="AD42" s="1" t="str">
        <f t="shared" si="12"/>
        <v xml:space="preserve"> </v>
      </c>
      <c r="AE42" s="1" t="str">
        <f t="shared" si="13"/>
        <v xml:space="preserve"> </v>
      </c>
      <c r="AF42" s="1" t="str">
        <f t="shared" si="13"/>
        <v xml:space="preserve"> </v>
      </c>
      <c r="AG42" s="38" t="str">
        <f t="shared" si="14"/>
        <v xml:space="preserve"> </v>
      </c>
      <c r="AH42" s="38" t="str">
        <f t="shared" si="15"/>
        <v xml:space="preserve"> </v>
      </c>
      <c r="AI42" s="1" t="str">
        <f t="shared" si="16"/>
        <v xml:space="preserve"> </v>
      </c>
      <c r="AJ42" s="1" t="str">
        <f t="shared" si="16"/>
        <v xml:space="preserve"> </v>
      </c>
      <c r="AK42" s="25" t="str">
        <f t="shared" si="17"/>
        <v xml:space="preserve"> </v>
      </c>
      <c r="AL42" s="25" t="str">
        <f t="shared" si="18"/>
        <v xml:space="preserve"> </v>
      </c>
      <c r="AM42" s="1" t="str">
        <f t="shared" si="19"/>
        <v xml:space="preserve"> </v>
      </c>
      <c r="AN42" s="1" t="str">
        <f t="shared" si="19"/>
        <v xml:space="preserve"> </v>
      </c>
      <c r="AO42" t="s">
        <v>574</v>
      </c>
      <c r="AP42" t="s">
        <v>1246</v>
      </c>
      <c r="AQ42" s="22">
        <v>66.798283654464925</v>
      </c>
      <c r="AR42" s="21">
        <v>36.771409773617457</v>
      </c>
      <c r="AS42">
        <v>7.879924953095685</v>
      </c>
      <c r="AT42">
        <v>-66.798283654464925</v>
      </c>
      <c r="AU42">
        <v>-36.771409773617457</v>
      </c>
      <c r="AV42" t="s">
        <v>1385</v>
      </c>
    </row>
    <row r="43" spans="1:48" x14ac:dyDescent="0.25">
      <c r="A43" s="14">
        <v>4.6000000000000027E-10</v>
      </c>
      <c r="B43" t="s">
        <v>450</v>
      </c>
      <c r="C43" s="4">
        <v>15</v>
      </c>
      <c r="D43" s="4">
        <v>1</v>
      </c>
      <c r="E43" s="4">
        <v>13</v>
      </c>
      <c r="F43" s="4">
        <v>29</v>
      </c>
      <c r="G43" s="4">
        <v>252</v>
      </c>
      <c r="H43" s="4">
        <v>217.88</v>
      </c>
      <c r="I43" s="34">
        <v>128507.10972372</v>
      </c>
      <c r="J43" s="35">
        <v>14.932492632444657</v>
      </c>
      <c r="K43" s="35">
        <v>13.857406347389174</v>
      </c>
      <c r="L43" s="35">
        <v>11.463776550878002</v>
      </c>
      <c r="M43" s="35">
        <v>10.672695050017403</v>
      </c>
      <c r="N43" s="4">
        <v>15.723000000000001</v>
      </c>
      <c r="O43" s="4">
        <v>6.0931174089068856</v>
      </c>
      <c r="P43" s="35">
        <v>2.9103176060216636</v>
      </c>
      <c r="Q43" s="36" t="str">
        <f t="shared" si="0"/>
        <v xml:space="preserve"> </v>
      </c>
      <c r="R43" s="36" t="str">
        <f t="shared" si="1"/>
        <v xml:space="preserve"> </v>
      </c>
      <c r="S43" s="37">
        <f t="shared" si="2"/>
        <v>0.15659996374254079</v>
      </c>
      <c r="T43" s="37" t="str">
        <f t="shared" si="3"/>
        <v/>
      </c>
      <c r="U43" s="37" t="str">
        <f t="shared" si="4"/>
        <v/>
      </c>
      <c r="V43" s="37" t="str">
        <f t="shared" si="5"/>
        <v/>
      </c>
      <c r="W43" s="37" t="str">
        <f t="shared" si="6"/>
        <v/>
      </c>
      <c r="X43" s="37" t="str">
        <f t="shared" si="7"/>
        <v/>
      </c>
      <c r="Y43" s="1" t="str">
        <f t="shared" si="8"/>
        <v xml:space="preserve"> </v>
      </c>
      <c r="Z43" s="1" t="str">
        <f t="shared" si="9"/>
        <v xml:space="preserve"> </v>
      </c>
      <c r="AA43" s="1" t="str">
        <f t="shared" si="8"/>
        <v xml:space="preserve"> </v>
      </c>
      <c r="AB43" s="1" t="str">
        <f t="shared" si="10"/>
        <v xml:space="preserve"> </v>
      </c>
      <c r="AC43" s="1">
        <f t="shared" si="20"/>
        <v>125</v>
      </c>
      <c r="AD43" s="1" t="str">
        <f t="shared" si="12"/>
        <v xml:space="preserve"> </v>
      </c>
      <c r="AE43" s="1" t="str">
        <f t="shared" si="13"/>
        <v xml:space="preserve"> </v>
      </c>
      <c r="AF43" s="1" t="str">
        <f t="shared" si="13"/>
        <v xml:space="preserve"> </v>
      </c>
      <c r="AG43" s="38">
        <f t="shared" si="14"/>
        <v>2.9103176064816636</v>
      </c>
      <c r="AH43" s="38" t="str">
        <f t="shared" si="15"/>
        <v xml:space="preserve"> </v>
      </c>
      <c r="AI43" s="1">
        <f t="shared" si="16"/>
        <v>115</v>
      </c>
      <c r="AJ43" s="1" t="str">
        <f t="shared" si="16"/>
        <v xml:space="preserve"> </v>
      </c>
      <c r="AK43" s="25" t="str">
        <f t="shared" si="17"/>
        <v xml:space="preserve"> </v>
      </c>
      <c r="AL43" s="25" t="str">
        <f t="shared" si="18"/>
        <v xml:space="preserve"> </v>
      </c>
      <c r="AM43" s="1" t="str">
        <f t="shared" si="19"/>
        <v xml:space="preserve"> </v>
      </c>
      <c r="AN43" s="1" t="str">
        <f t="shared" si="19"/>
        <v xml:space="preserve"> </v>
      </c>
      <c r="AO43" t="s">
        <v>450</v>
      </c>
      <c r="AP43" t="s">
        <v>1313</v>
      </c>
      <c r="AQ43" s="22">
        <v>19.632700113867539</v>
      </c>
      <c r="AR43" s="21">
        <v>11.972922080031701</v>
      </c>
      <c r="AS43">
        <v>15.659996328254078</v>
      </c>
      <c r="AT43">
        <v>-19.632700113867539</v>
      </c>
      <c r="AU43">
        <v>-11.972922080031701</v>
      </c>
      <c r="AV43" t="s">
        <v>1386</v>
      </c>
    </row>
    <row r="44" spans="1:48" x14ac:dyDescent="0.25">
      <c r="A44" s="14">
        <v>4.7000000000000024E-10</v>
      </c>
      <c r="B44" t="s">
        <v>600</v>
      </c>
      <c r="C44" s="4">
        <v>8</v>
      </c>
      <c r="D44" s="4">
        <v>0</v>
      </c>
      <c r="E44" s="4">
        <v>4</v>
      </c>
      <c r="F44" s="4">
        <v>12</v>
      </c>
      <c r="G44" s="4">
        <v>189</v>
      </c>
      <c r="H44" s="4">
        <v>164.47</v>
      </c>
      <c r="I44" s="34">
        <v>20837.622700479998</v>
      </c>
      <c r="J44" s="35">
        <v>10.074732006125574</v>
      </c>
      <c r="K44" s="35">
        <v>9.0095864146809106</v>
      </c>
      <c r="L44" s="35">
        <v>6.9251670077694403</v>
      </c>
      <c r="M44" s="35">
        <v>6.7338444966904234</v>
      </c>
      <c r="N44" s="4">
        <v>18.254999999999999</v>
      </c>
      <c r="O44" s="4">
        <v>12.539300906232654</v>
      </c>
      <c r="P44" s="35">
        <v>2.4946798808293305</v>
      </c>
      <c r="Q44" s="36" t="str">
        <f t="shared" si="0"/>
        <v xml:space="preserve"> </v>
      </c>
      <c r="R44" s="36" t="str">
        <f t="shared" si="1"/>
        <v xml:space="preserve"> </v>
      </c>
      <c r="S44" s="37" t="str">
        <f t="shared" si="2"/>
        <v/>
      </c>
      <c r="T44" s="37" t="str">
        <f t="shared" si="3"/>
        <v/>
      </c>
      <c r="U44" s="37" t="str">
        <f t="shared" si="4"/>
        <v/>
      </c>
      <c r="V44" s="37">
        <f t="shared" si="5"/>
        <v>-0.45777370976264453</v>
      </c>
      <c r="W44" s="37" t="str">
        <f t="shared" si="6"/>
        <v/>
      </c>
      <c r="X44" s="37">
        <f t="shared" si="7"/>
        <v>-0.46823613222378691</v>
      </c>
      <c r="Y44" s="1" t="str">
        <f t="shared" si="8"/>
        <v xml:space="preserve"> </v>
      </c>
      <c r="Z44" s="1">
        <f t="shared" si="9"/>
        <v>48</v>
      </c>
      <c r="AA44" s="1" t="str">
        <f t="shared" si="8"/>
        <v xml:space="preserve"> </v>
      </c>
      <c r="AB44" s="1">
        <f t="shared" si="10"/>
        <v>46</v>
      </c>
      <c r="AC44" s="1" t="str">
        <f t="shared" si="20"/>
        <v xml:space="preserve"> </v>
      </c>
      <c r="AD44" s="1" t="str">
        <f t="shared" si="12"/>
        <v xml:space="preserve"> </v>
      </c>
      <c r="AE44" s="1" t="str">
        <f t="shared" si="13"/>
        <v xml:space="preserve"> </v>
      </c>
      <c r="AF44" s="1" t="str">
        <f t="shared" si="13"/>
        <v xml:space="preserve"> </v>
      </c>
      <c r="AG44" s="38">
        <f t="shared" si="14"/>
        <v>2.4946798812993305</v>
      </c>
      <c r="AH44" s="38" t="str">
        <f t="shared" si="15"/>
        <v xml:space="preserve"> </v>
      </c>
      <c r="AI44" s="1">
        <f t="shared" si="16"/>
        <v>151</v>
      </c>
      <c r="AJ44" s="1" t="str">
        <f t="shared" si="16"/>
        <v xml:space="preserve"> </v>
      </c>
      <c r="AK44" s="25" t="str">
        <f t="shared" si="17"/>
        <v xml:space="preserve"> </v>
      </c>
      <c r="AL44" s="25" t="str">
        <f t="shared" si="18"/>
        <v xml:space="preserve"> </v>
      </c>
      <c r="AM44" s="1" t="str">
        <f t="shared" si="19"/>
        <v xml:space="preserve"> </v>
      </c>
      <c r="AN44" s="1" t="str">
        <f t="shared" si="19"/>
        <v xml:space="preserve"> </v>
      </c>
      <c r="AO44" t="s">
        <v>600</v>
      </c>
      <c r="AP44" t="s">
        <v>1246</v>
      </c>
      <c r="AQ44" s="22">
        <v>45.77737097626445</v>
      </c>
      <c r="AR44" s="21">
        <v>46.82361322237869</v>
      </c>
      <c r="AS44">
        <v>14.914574086459531</v>
      </c>
      <c r="AT44">
        <v>-45.77737097626445</v>
      </c>
      <c r="AU44">
        <v>-46.82361322237869</v>
      </c>
      <c r="AV44" t="s">
        <v>1387</v>
      </c>
    </row>
    <row r="45" spans="1:48" x14ac:dyDescent="0.25">
      <c r="A45" s="14">
        <v>4.800000000000002E-10</v>
      </c>
      <c r="B45" t="s">
        <v>548</v>
      </c>
      <c r="C45" s="4">
        <v>10</v>
      </c>
      <c r="D45" s="4">
        <v>1</v>
      </c>
      <c r="E45" s="4">
        <v>11</v>
      </c>
      <c r="F45" s="4">
        <v>22</v>
      </c>
      <c r="G45" s="4">
        <v>240.5</v>
      </c>
      <c r="H45" s="4">
        <v>245.11</v>
      </c>
      <c r="I45" s="34">
        <v>108569.13002285</v>
      </c>
      <c r="J45" s="35" t="s">
        <v>1238</v>
      </c>
      <c r="K45" s="35" t="s">
        <v>1238</v>
      </c>
      <c r="L45" s="35">
        <v>27.49421387353134</v>
      </c>
      <c r="M45" s="35">
        <v>25.657355251334305</v>
      </c>
      <c r="N45" s="4">
        <v>4.0250000000000004</v>
      </c>
      <c r="O45" s="4">
        <v>44.940583363341737</v>
      </c>
      <c r="P45" s="35">
        <v>1.8163273632246746</v>
      </c>
      <c r="Q45" s="36" t="str">
        <f t="shared" si="0"/>
        <v xml:space="preserve"> </v>
      </c>
      <c r="R45" s="36" t="str">
        <f t="shared" si="1"/>
        <v xml:space="preserve"> </v>
      </c>
      <c r="S45" s="37" t="str">
        <f t="shared" si="2"/>
        <v/>
      </c>
      <c r="T45" s="37" t="str">
        <f t="shared" si="3"/>
        <v/>
      </c>
      <c r="U45" s="37" t="str">
        <f t="shared" si="4"/>
        <v xml:space="preserve"> </v>
      </c>
      <c r="V45" s="37" t="str">
        <f t="shared" si="5"/>
        <v xml:space="preserve"> </v>
      </c>
      <c r="W45" s="37" t="str">
        <f t="shared" si="6"/>
        <v/>
      </c>
      <c r="X45" s="37" t="str">
        <f t="shared" si="7"/>
        <v/>
      </c>
      <c r="Y45" s="1" t="str">
        <f t="shared" si="8"/>
        <v xml:space="preserve"> </v>
      </c>
      <c r="Z45" s="1" t="str">
        <f t="shared" si="9"/>
        <v xml:space="preserve"> </v>
      </c>
      <c r="AA45" s="1" t="str">
        <f t="shared" si="8"/>
        <v xml:space="preserve"> </v>
      </c>
      <c r="AB45" s="1" t="str">
        <f t="shared" si="10"/>
        <v xml:space="preserve"> </v>
      </c>
      <c r="AC45" s="1" t="str">
        <f t="shared" si="20"/>
        <v xml:space="preserve"> </v>
      </c>
      <c r="AD45" s="1" t="str">
        <f t="shared" si="12"/>
        <v xml:space="preserve"> </v>
      </c>
      <c r="AE45" s="1" t="str">
        <f t="shared" si="13"/>
        <v xml:space="preserve"> </v>
      </c>
      <c r="AF45" s="1" t="str">
        <f t="shared" si="13"/>
        <v xml:space="preserve"> </v>
      </c>
      <c r="AG45" s="38" t="str">
        <f t="shared" si="14"/>
        <v xml:space="preserve"> </v>
      </c>
      <c r="AH45" s="38" t="str">
        <f t="shared" si="15"/>
        <v xml:space="preserve"> </v>
      </c>
      <c r="AI45" s="1" t="str">
        <f t="shared" si="16"/>
        <v xml:space="preserve"> </v>
      </c>
      <c r="AJ45" s="1" t="str">
        <f t="shared" si="16"/>
        <v xml:space="preserve"> </v>
      </c>
      <c r="AK45" s="25" t="str">
        <f t="shared" si="17"/>
        <v xml:space="preserve"> </v>
      </c>
      <c r="AL45" s="25" t="str">
        <f t="shared" si="18"/>
        <v xml:space="preserve"> </v>
      </c>
      <c r="AM45" s="1" t="str">
        <f t="shared" si="19"/>
        <v xml:space="preserve"> </v>
      </c>
      <c r="AN45" s="1" t="str">
        <f t="shared" si="19"/>
        <v xml:space="preserve"> </v>
      </c>
      <c r="AO45" t="s">
        <v>548</v>
      </c>
      <c r="AP45" t="s">
        <v>1254</v>
      </c>
      <c r="AQ45" s="22" t="e">
        <v>#VALUE!</v>
      </c>
      <c r="AR45" s="21">
        <v>-111.12024438475751</v>
      </c>
      <c r="AS45">
        <v>-1.8807882175349899</v>
      </c>
      <c r="AT45" t="e">
        <v>#VALUE!</v>
      </c>
      <c r="AU45">
        <v>111.12024438475751</v>
      </c>
      <c r="AV45" t="s">
        <v>1388</v>
      </c>
    </row>
    <row r="46" spans="1:48" x14ac:dyDescent="0.25">
      <c r="A46" s="14">
        <v>4.9000000000000017E-10</v>
      </c>
      <c r="B46" t="s">
        <v>550</v>
      </c>
      <c r="C46" s="4">
        <v>53</v>
      </c>
      <c r="D46" s="4">
        <v>0</v>
      </c>
      <c r="E46" s="4">
        <v>5</v>
      </c>
      <c r="F46" s="4">
        <v>58</v>
      </c>
      <c r="G46" s="4">
        <v>2404</v>
      </c>
      <c r="H46" s="4">
        <v>2009.29</v>
      </c>
      <c r="I46" s="34">
        <v>1000245.54702476</v>
      </c>
      <c r="J46" s="35" t="s">
        <v>1238</v>
      </c>
      <c r="K46" s="35" t="s">
        <v>1238</v>
      </c>
      <c r="L46" s="35">
        <v>24.024618759846891</v>
      </c>
      <c r="M46" s="35">
        <v>19.939516229924543</v>
      </c>
      <c r="N46" s="4">
        <v>40.785000000000004</v>
      </c>
      <c r="O46" s="4">
        <v>20.840863974400779</v>
      </c>
      <c r="P46" s="35">
        <v>0</v>
      </c>
      <c r="Q46" s="36">
        <f t="shared" si="0"/>
        <v>91.379310345317592</v>
      </c>
      <c r="R46" s="36" t="str">
        <f t="shared" si="1"/>
        <v xml:space="preserve"> </v>
      </c>
      <c r="S46" s="37">
        <f t="shared" si="2"/>
        <v>0.19644252496381906</v>
      </c>
      <c r="T46" s="37" t="str">
        <f t="shared" si="3"/>
        <v/>
      </c>
      <c r="U46" s="37" t="str">
        <f t="shared" si="4"/>
        <v xml:space="preserve"> </v>
      </c>
      <c r="V46" s="37" t="str">
        <f t="shared" si="5"/>
        <v xml:space="preserve"> </v>
      </c>
      <c r="W46" s="37" t="str">
        <f t="shared" si="6"/>
        <v/>
      </c>
      <c r="X46" s="37" t="str">
        <f t="shared" si="7"/>
        <v/>
      </c>
      <c r="Y46" s="1" t="str">
        <f t="shared" si="8"/>
        <v xml:space="preserve"> </v>
      </c>
      <c r="Z46" s="1" t="str">
        <f t="shared" si="9"/>
        <v xml:space="preserve"> </v>
      </c>
      <c r="AA46" s="1" t="str">
        <f t="shared" si="8"/>
        <v xml:space="preserve"> </v>
      </c>
      <c r="AB46" s="1" t="str">
        <f t="shared" si="10"/>
        <v xml:space="preserve"> </v>
      </c>
      <c r="AC46" s="1">
        <f t="shared" si="20"/>
        <v>84</v>
      </c>
      <c r="AD46" s="1" t="str">
        <f t="shared" si="12"/>
        <v xml:space="preserve"> </v>
      </c>
      <c r="AE46" s="1">
        <f t="shared" si="13"/>
        <v>9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6"/>
        <v xml:space="preserve"> </v>
      </c>
      <c r="AK46" s="25" t="str">
        <f t="shared" si="17"/>
        <v xml:space="preserve"> </v>
      </c>
      <c r="AL46" s="25" t="str">
        <f t="shared" si="18"/>
        <v xml:space="preserve"> </v>
      </c>
      <c r="AM46" s="1" t="str">
        <f t="shared" si="19"/>
        <v xml:space="preserve"> </v>
      </c>
      <c r="AN46" s="1" t="str">
        <f t="shared" si="19"/>
        <v xml:space="preserve"> </v>
      </c>
      <c r="AO46" t="s">
        <v>550</v>
      </c>
      <c r="AP46" t="s">
        <v>1248</v>
      </c>
      <c r="AQ46" s="22" t="e">
        <v>#VALUE!</v>
      </c>
      <c r="AR46" s="21">
        <v>-84.47821083956859</v>
      </c>
      <c r="AS46">
        <v>19.644252447381906</v>
      </c>
      <c r="AT46" t="e">
        <v>#VALUE!</v>
      </c>
      <c r="AU46">
        <v>84.47821083956859</v>
      </c>
      <c r="AV46" t="s">
        <v>1389</v>
      </c>
    </row>
    <row r="47" spans="1:48" x14ac:dyDescent="0.25">
      <c r="A47" s="14">
        <v>5.0000000000000013E-10</v>
      </c>
      <c r="B47" t="s">
        <v>906</v>
      </c>
      <c r="C47" s="4">
        <v>9</v>
      </c>
      <c r="D47" s="4">
        <v>1</v>
      </c>
      <c r="E47" s="4">
        <v>19</v>
      </c>
      <c r="F47" s="4">
        <v>29</v>
      </c>
      <c r="G47" s="4">
        <v>220</v>
      </c>
      <c r="H47" s="4">
        <v>213.75</v>
      </c>
      <c r="I47" s="34">
        <v>16347.434771249998</v>
      </c>
      <c r="J47" s="35">
        <v>22.410358565737052</v>
      </c>
      <c r="K47" s="35">
        <v>24.300818553888131</v>
      </c>
      <c r="L47" s="35">
        <v>14.375373417033622</v>
      </c>
      <c r="M47" s="35">
        <v>15.447247958689617</v>
      </c>
      <c r="N47" s="4">
        <v>8.7959999999999994</v>
      </c>
      <c r="O47" s="4">
        <v>-9.5991778006166602</v>
      </c>
      <c r="P47" s="35">
        <v>0</v>
      </c>
      <c r="Q47" s="36" t="str">
        <f t="shared" si="0"/>
        <v xml:space="preserve"> </v>
      </c>
      <c r="R47" s="36" t="str">
        <f t="shared" si="1"/>
        <v xml:space="preserve"> </v>
      </c>
      <c r="S47" s="37" t="str">
        <f t="shared" si="2"/>
        <v/>
      </c>
      <c r="T47" s="37" t="str">
        <f t="shared" si="3"/>
        <v/>
      </c>
      <c r="U47" s="37" t="str">
        <f t="shared" si="4"/>
        <v/>
      </c>
      <c r="V47" s="37" t="str">
        <f t="shared" si="5"/>
        <v/>
      </c>
      <c r="W47" s="37" t="str">
        <f t="shared" si="6"/>
        <v/>
      </c>
      <c r="X47" s="37" t="str">
        <f t="shared" si="7"/>
        <v/>
      </c>
      <c r="Y47" s="1" t="str">
        <f t="shared" si="8"/>
        <v xml:space="preserve"> </v>
      </c>
      <c r="Z47" s="1" t="str">
        <f t="shared" si="9"/>
        <v xml:space="preserve"> </v>
      </c>
      <c r="AA47" s="1" t="str">
        <f t="shared" si="8"/>
        <v xml:space="preserve"> </v>
      </c>
      <c r="AB47" s="1" t="str">
        <f t="shared" si="10"/>
        <v xml:space="preserve"> </v>
      </c>
      <c r="AC47" s="1" t="str">
        <f t="shared" si="20"/>
        <v xml:space="preserve"> </v>
      </c>
      <c r="AD47" s="1" t="str">
        <f t="shared" si="12"/>
        <v xml:space="preserve"> </v>
      </c>
      <c r="AE47" s="1" t="str">
        <f t="shared" si="13"/>
        <v xml:space="preserve"> </v>
      </c>
      <c r="AF47" s="1" t="str">
        <f t="shared" si="13"/>
        <v xml:space="preserve"> </v>
      </c>
      <c r="AG47" s="38" t="str">
        <f t="shared" si="14"/>
        <v xml:space="preserve"> </v>
      </c>
      <c r="AH47" s="38" t="str">
        <f t="shared" si="15"/>
        <v xml:space="preserve"> </v>
      </c>
      <c r="AI47" s="1" t="str">
        <f t="shared" si="16"/>
        <v xml:space="preserve"> </v>
      </c>
      <c r="AJ47" s="1" t="str">
        <f t="shared" si="16"/>
        <v xml:space="preserve"> </v>
      </c>
      <c r="AK47" s="25" t="str">
        <f t="shared" si="17"/>
        <v xml:space="preserve"> </v>
      </c>
      <c r="AL47" s="25" t="str">
        <f t="shared" si="18"/>
        <v xml:space="preserve"> </v>
      </c>
      <c r="AM47" s="1" t="str">
        <f t="shared" si="19"/>
        <v xml:space="preserve"> </v>
      </c>
      <c r="AN47" s="1" t="str">
        <f t="shared" si="19"/>
        <v xml:space="preserve"> </v>
      </c>
      <c r="AO47" t="s">
        <v>906</v>
      </c>
      <c r="AP47" t="s">
        <v>1293</v>
      </c>
      <c r="AQ47" s="22">
        <v>-20.613487094250015</v>
      </c>
      <c r="AR47" s="21">
        <v>-10.384401710354506</v>
      </c>
      <c r="AS47">
        <v>2.9239766081871288</v>
      </c>
      <c r="AT47">
        <v>20.613487094250015</v>
      </c>
      <c r="AU47">
        <v>10.384401710354506</v>
      </c>
      <c r="AV47" t="s">
        <v>1390</v>
      </c>
    </row>
    <row r="48" spans="1:48" x14ac:dyDescent="0.25">
      <c r="A48" s="14">
        <v>5.100000000000001E-10</v>
      </c>
      <c r="B48" t="s">
        <v>569</v>
      </c>
      <c r="C48" s="4">
        <v>6</v>
      </c>
      <c r="D48" s="4">
        <v>3</v>
      </c>
      <c r="E48" s="4">
        <v>6</v>
      </c>
      <c r="F48" s="4">
        <v>15</v>
      </c>
      <c r="G48" s="4">
        <v>269.5</v>
      </c>
      <c r="H48" s="4">
        <v>276.74</v>
      </c>
      <c r="I48" s="34">
        <v>23686.10132672</v>
      </c>
      <c r="J48" s="35" t="s">
        <v>1238</v>
      </c>
      <c r="K48" s="35" t="s">
        <v>1238</v>
      </c>
      <c r="L48" s="35">
        <v>33.188546847888951</v>
      </c>
      <c r="M48" s="35">
        <v>29.670629524301965</v>
      </c>
      <c r="N48" s="4">
        <v>6.3020000000000005</v>
      </c>
      <c r="O48" s="4">
        <v>5.3846153846153859</v>
      </c>
      <c r="P48" s="35">
        <v>0</v>
      </c>
      <c r="Q48" s="36" t="str">
        <f t="shared" si="0"/>
        <v xml:space="preserve"> </v>
      </c>
      <c r="R48" s="36" t="str">
        <f t="shared" si="1"/>
        <v xml:space="preserve"> </v>
      </c>
      <c r="S48" s="37" t="str">
        <f t="shared" si="2"/>
        <v/>
      </c>
      <c r="T48" s="37" t="str">
        <f t="shared" si="3"/>
        <v/>
      </c>
      <c r="U48" s="37" t="str">
        <f t="shared" si="4"/>
        <v xml:space="preserve"> </v>
      </c>
      <c r="V48" s="37" t="str">
        <f t="shared" si="5"/>
        <v xml:space="preserve"> </v>
      </c>
      <c r="W48" s="37" t="str">
        <f t="shared" si="6"/>
        <v/>
      </c>
      <c r="X48" s="37" t="str">
        <f t="shared" si="7"/>
        <v/>
      </c>
      <c r="Y48" s="1" t="str">
        <f t="shared" si="8"/>
        <v xml:space="preserve"> </v>
      </c>
      <c r="Z48" s="1" t="str">
        <f t="shared" si="9"/>
        <v xml:space="preserve"> </v>
      </c>
      <c r="AA48" s="1" t="str">
        <f t="shared" si="8"/>
        <v xml:space="preserve"> </v>
      </c>
      <c r="AB48" s="1" t="str">
        <f t="shared" si="10"/>
        <v xml:space="preserve"> </v>
      </c>
      <c r="AC48" s="1" t="str">
        <f t="shared" si="20"/>
        <v xml:space="preserve"> </v>
      </c>
      <c r="AD48" s="1" t="str">
        <f t="shared" si="12"/>
        <v xml:space="preserve"> </v>
      </c>
      <c r="AE48" s="1" t="str">
        <f t="shared" si="13"/>
        <v xml:space="preserve"> 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6"/>
        <v xml:space="preserve"> </v>
      </c>
      <c r="AK48" s="25" t="str">
        <f t="shared" si="17"/>
        <v xml:space="preserve"> </v>
      </c>
      <c r="AL48" s="25" t="str">
        <f t="shared" si="18"/>
        <v xml:space="preserve"> </v>
      </c>
      <c r="AM48" s="1" t="str">
        <f t="shared" si="19"/>
        <v xml:space="preserve"> </v>
      </c>
      <c r="AN48" s="1" t="str">
        <f t="shared" si="19"/>
        <v xml:space="preserve"> </v>
      </c>
      <c r="AO48" t="s">
        <v>569</v>
      </c>
      <c r="AP48" t="s">
        <v>1293</v>
      </c>
      <c r="AQ48" s="22" t="e">
        <v>#VALUE!</v>
      </c>
      <c r="AR48" s="21">
        <v>-154.84540687474268</v>
      </c>
      <c r="AS48">
        <v>-2.6161740261617439</v>
      </c>
      <c r="AT48" t="e">
        <v>#VALUE!</v>
      </c>
      <c r="AU48">
        <v>154.84540687474268</v>
      </c>
      <c r="AV48" t="s">
        <v>1391</v>
      </c>
    </row>
    <row r="49" spans="1:48" x14ac:dyDescent="0.25">
      <c r="A49" s="14">
        <v>5.2000000000000007E-10</v>
      </c>
      <c r="B49" t="s">
        <v>588</v>
      </c>
      <c r="C49" s="4">
        <v>20</v>
      </c>
      <c r="D49" s="4">
        <v>0</v>
      </c>
      <c r="E49" s="4">
        <v>4</v>
      </c>
      <c r="F49" s="4">
        <v>24</v>
      </c>
      <c r="G49" s="4">
        <v>340</v>
      </c>
      <c r="H49" s="4">
        <v>277.5</v>
      </c>
      <c r="I49" s="34">
        <v>70021.552522500002</v>
      </c>
      <c r="J49" s="35">
        <v>14.284243578524734</v>
      </c>
      <c r="K49" s="35">
        <v>12.341561040693795</v>
      </c>
      <c r="L49" s="35">
        <v>8.5735979173853263</v>
      </c>
      <c r="M49" s="35">
        <v>7.3893837503262212</v>
      </c>
      <c r="N49" s="4">
        <v>22.484999999999999</v>
      </c>
      <c r="O49" s="4">
        <v>15.66358024691357</v>
      </c>
      <c r="P49" s="35">
        <v>1.3823423423423424</v>
      </c>
      <c r="Q49" s="36">
        <f t="shared" si="0"/>
        <v>83.333333333853332</v>
      </c>
      <c r="R49" s="36" t="str">
        <f t="shared" si="1"/>
        <v xml:space="preserve"> </v>
      </c>
      <c r="S49" s="37">
        <f t="shared" si="2"/>
        <v>0.22522522574522513</v>
      </c>
      <c r="T49" s="37" t="str">
        <f t="shared" si="3"/>
        <v/>
      </c>
      <c r="U49" s="37" t="str">
        <f t="shared" si="4"/>
        <v/>
      </c>
      <c r="V49" s="37" t="str">
        <f t="shared" si="5"/>
        <v/>
      </c>
      <c r="W49" s="37" t="str">
        <f t="shared" si="6"/>
        <v/>
      </c>
      <c r="X49" s="37">
        <f t="shared" si="7"/>
        <v>-0.34165781356724589</v>
      </c>
      <c r="Y49" s="1" t="str">
        <f t="shared" si="8"/>
        <v xml:space="preserve"> </v>
      </c>
      <c r="Z49" s="1" t="str">
        <f t="shared" si="9"/>
        <v xml:space="preserve"> </v>
      </c>
      <c r="AA49" s="1" t="str">
        <f t="shared" si="8"/>
        <v xml:space="preserve"> </v>
      </c>
      <c r="AB49" s="1">
        <f t="shared" si="10"/>
        <v>78</v>
      </c>
      <c r="AC49" s="1">
        <f t="shared" si="20"/>
        <v>66</v>
      </c>
      <c r="AD49" s="1" t="str">
        <f t="shared" si="12"/>
        <v xml:space="preserve"> </v>
      </c>
      <c r="AE49" s="1">
        <f t="shared" si="13"/>
        <v>23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6"/>
        <v xml:space="preserve"> </v>
      </c>
      <c r="AK49" s="25" t="str">
        <f t="shared" si="17"/>
        <v xml:space="preserve"> </v>
      </c>
      <c r="AL49" s="25" t="str">
        <f t="shared" si="18"/>
        <v xml:space="preserve"> </v>
      </c>
      <c r="AM49" s="1" t="str">
        <f t="shared" si="19"/>
        <v xml:space="preserve"> </v>
      </c>
      <c r="AN49" s="1" t="str">
        <f t="shared" si="19"/>
        <v xml:space="preserve"> </v>
      </c>
      <c r="AO49" t="s">
        <v>588</v>
      </c>
      <c r="AP49" t="s">
        <v>1313</v>
      </c>
      <c r="AQ49" s="22">
        <v>23.121603634508691</v>
      </c>
      <c r="AR49" s="21">
        <v>34.165781356724587</v>
      </c>
      <c r="AS49">
        <v>22.522522522522515</v>
      </c>
      <c r="AT49">
        <v>-23.121603634508691</v>
      </c>
      <c r="AU49">
        <v>-34.165781356724587</v>
      </c>
      <c r="AV49" t="s">
        <v>1392</v>
      </c>
    </row>
    <row r="50" spans="1:48" x14ac:dyDescent="0.25">
      <c r="A50" s="14">
        <v>5.3000000000000003E-10</v>
      </c>
      <c r="B50" t="s">
        <v>277</v>
      </c>
      <c r="C50" s="4">
        <v>6</v>
      </c>
      <c r="D50" s="4">
        <v>2</v>
      </c>
      <c r="E50" s="4">
        <v>12</v>
      </c>
      <c r="F50" s="4">
        <v>20</v>
      </c>
      <c r="G50" s="4">
        <v>227</v>
      </c>
      <c r="H50" s="4">
        <v>223.3</v>
      </c>
      <c r="I50" s="34">
        <v>51712.281590200007</v>
      </c>
      <c r="J50" s="35">
        <v>24.465870494138269</v>
      </c>
      <c r="K50" s="35">
        <v>21.427885999424241</v>
      </c>
      <c r="L50" s="35">
        <v>18.307291697742883</v>
      </c>
      <c r="M50" s="35">
        <v>16.688379365445599</v>
      </c>
      <c r="N50" s="4">
        <v>10.420999999999999</v>
      </c>
      <c r="O50" s="4">
        <v>13.64231188658669</v>
      </c>
      <c r="P50" s="35">
        <v>0.84639498432601878</v>
      </c>
      <c r="Q50" s="36" t="str">
        <f t="shared" si="0"/>
        <v xml:space="preserve"> </v>
      </c>
      <c r="R50" s="36" t="str">
        <f t="shared" si="1"/>
        <v xml:space="preserve"> </v>
      </c>
      <c r="S50" s="37" t="str">
        <f t="shared" si="2"/>
        <v/>
      </c>
      <c r="T50" s="37" t="str">
        <f t="shared" si="3"/>
        <v/>
      </c>
      <c r="U50" s="37" t="str">
        <f t="shared" si="4"/>
        <v/>
      </c>
      <c r="V50" s="37" t="str">
        <f t="shared" si="5"/>
        <v/>
      </c>
      <c r="W50" s="37" t="str">
        <f t="shared" si="6"/>
        <v/>
      </c>
      <c r="X50" s="37" t="str">
        <f t="shared" si="7"/>
        <v/>
      </c>
      <c r="Y50" s="1" t="str">
        <f t="shared" si="8"/>
        <v xml:space="preserve"> </v>
      </c>
      <c r="Z50" s="1" t="str">
        <f t="shared" si="9"/>
        <v xml:space="preserve"> </v>
      </c>
      <c r="AA50" s="1" t="str">
        <f t="shared" si="8"/>
        <v xml:space="preserve"> </v>
      </c>
      <c r="AB50" s="1" t="str">
        <f t="shared" si="10"/>
        <v xml:space="preserve"> </v>
      </c>
      <c r="AC50" s="1" t="str">
        <f t="shared" si="20"/>
        <v xml:space="preserve"> </v>
      </c>
      <c r="AD50" s="1" t="str">
        <f t="shared" si="12"/>
        <v xml:space="preserve"> </v>
      </c>
      <c r="AE50" s="1" t="str">
        <f t="shared" si="13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6"/>
        <v xml:space="preserve"> </v>
      </c>
      <c r="AK50" s="25" t="str">
        <f t="shared" si="17"/>
        <v xml:space="preserve"> </v>
      </c>
      <c r="AL50" s="25" t="str">
        <f t="shared" si="18"/>
        <v xml:space="preserve"> </v>
      </c>
      <c r="AM50" s="1" t="str">
        <f t="shared" si="19"/>
        <v xml:space="preserve"> </v>
      </c>
      <c r="AN50" s="1" t="str">
        <f t="shared" si="19"/>
        <v xml:space="preserve"> </v>
      </c>
      <c r="AO50" t="s">
        <v>277</v>
      </c>
      <c r="AP50" t="s">
        <v>1246</v>
      </c>
      <c r="AQ50" s="22">
        <v>-31.676338262876236</v>
      </c>
      <c r="AR50" s="21">
        <v>-40.576483293140853</v>
      </c>
      <c r="AS50">
        <v>1.656963725929228</v>
      </c>
      <c r="AT50">
        <v>31.676338262876236</v>
      </c>
      <c r="AU50">
        <v>40.576483293140853</v>
      </c>
      <c r="AV50" t="s">
        <v>1393</v>
      </c>
    </row>
    <row r="51" spans="1:48" x14ac:dyDescent="0.25">
      <c r="A51" s="14">
        <v>5.4E-10</v>
      </c>
      <c r="B51" t="s">
        <v>494</v>
      </c>
      <c r="C51" s="4">
        <v>3</v>
      </c>
      <c r="D51" s="4">
        <v>1</v>
      </c>
      <c r="E51" s="4">
        <v>9</v>
      </c>
      <c r="F51" s="4">
        <v>13</v>
      </c>
      <c r="G51" s="4">
        <v>48</v>
      </c>
      <c r="H51" s="4">
        <v>42.84</v>
      </c>
      <c r="I51" s="34">
        <v>6987.7167091200008</v>
      </c>
      <c r="J51" s="35">
        <v>18.980948161276032</v>
      </c>
      <c r="K51" s="35">
        <v>17.636887608069163</v>
      </c>
      <c r="L51" s="35">
        <v>11.969701341540743</v>
      </c>
      <c r="M51" s="35">
        <v>11.411856903423226</v>
      </c>
      <c r="N51" s="4">
        <v>2.4290000000000003</v>
      </c>
      <c r="O51" s="4">
        <v>9.4144144144144164</v>
      </c>
      <c r="P51" s="35">
        <v>2.4509803921568625</v>
      </c>
      <c r="Q51" s="36" t="str">
        <f t="shared" si="0"/>
        <v xml:space="preserve"> </v>
      </c>
      <c r="R51" s="36" t="str">
        <f t="shared" si="1"/>
        <v xml:space="preserve"> </v>
      </c>
      <c r="S51" s="37" t="str">
        <f t="shared" si="2"/>
        <v/>
      </c>
      <c r="T51" s="37" t="str">
        <f t="shared" si="3"/>
        <v/>
      </c>
      <c r="U51" s="37" t="str">
        <f t="shared" si="4"/>
        <v/>
      </c>
      <c r="V51" s="37" t="str">
        <f t="shared" si="5"/>
        <v/>
      </c>
      <c r="W51" s="37" t="str">
        <f t="shared" si="6"/>
        <v/>
      </c>
      <c r="X51" s="37" t="str">
        <f t="shared" si="7"/>
        <v/>
      </c>
      <c r="Y51" s="1" t="str">
        <f t="shared" si="8"/>
        <v xml:space="preserve"> </v>
      </c>
      <c r="Z51" s="1" t="str">
        <f t="shared" si="9"/>
        <v xml:space="preserve"> </v>
      </c>
      <c r="AA51" s="1" t="str">
        <f t="shared" si="8"/>
        <v xml:space="preserve"> </v>
      </c>
      <c r="AB51" s="1" t="str">
        <f t="shared" si="10"/>
        <v xml:space="preserve"> </v>
      </c>
      <c r="AC51" s="1" t="str">
        <f t="shared" si="20"/>
        <v xml:space="preserve"> </v>
      </c>
      <c r="AD51" s="1" t="str">
        <f t="shared" si="12"/>
        <v xml:space="preserve"> </v>
      </c>
      <c r="AE51" s="1" t="str">
        <f t="shared" si="13"/>
        <v xml:space="preserve"> </v>
      </c>
      <c r="AF51" s="1" t="str">
        <f t="shared" si="13"/>
        <v xml:space="preserve"> </v>
      </c>
      <c r="AG51" s="38">
        <f t="shared" si="14"/>
        <v>2.4509803926968625</v>
      </c>
      <c r="AH51" s="38" t="str">
        <f t="shared" si="15"/>
        <v xml:space="preserve"> </v>
      </c>
      <c r="AI51" s="1">
        <f t="shared" si="16"/>
        <v>155</v>
      </c>
      <c r="AJ51" s="1" t="str">
        <f t="shared" si="16"/>
        <v xml:space="preserve"> </v>
      </c>
      <c r="AK51" s="25" t="str">
        <f t="shared" si="17"/>
        <v xml:space="preserve"> </v>
      </c>
      <c r="AL51" s="25" t="str">
        <f t="shared" si="18"/>
        <v xml:space="preserve"> </v>
      </c>
      <c r="AM51" s="1" t="str">
        <f t="shared" si="19"/>
        <v xml:space="preserve"> </v>
      </c>
      <c r="AN51" s="1" t="str">
        <f t="shared" si="19"/>
        <v xml:space="preserve"> </v>
      </c>
      <c r="AO51" t="s">
        <v>494</v>
      </c>
      <c r="AP51" t="s">
        <v>1244</v>
      </c>
      <c r="AQ51" s="22">
        <v>-2.1562568653796355</v>
      </c>
      <c r="AR51" s="21">
        <v>8.0880695821084263</v>
      </c>
      <c r="AS51">
        <v>12.04481792717087</v>
      </c>
      <c r="AT51">
        <v>2.1562568653796355</v>
      </c>
      <c r="AU51">
        <v>-8.0880695821084263</v>
      </c>
      <c r="AV51" t="s">
        <v>1394</v>
      </c>
    </row>
    <row r="52" spans="1:48" x14ac:dyDescent="0.25">
      <c r="A52" s="14">
        <v>5.4999999999999996E-10</v>
      </c>
      <c r="B52" t="s">
        <v>278</v>
      </c>
      <c r="C52" s="4">
        <v>10</v>
      </c>
      <c r="D52" s="4">
        <v>2</v>
      </c>
      <c r="E52" s="4">
        <v>19</v>
      </c>
      <c r="F52" s="4">
        <v>31</v>
      </c>
      <c r="G52" s="4">
        <v>33</v>
      </c>
      <c r="H52" s="4">
        <v>26.75</v>
      </c>
      <c r="I52" s="34">
        <v>10058.970677250001</v>
      </c>
      <c r="J52" s="35" t="s">
        <v>1238</v>
      </c>
      <c r="K52" s="35" t="s">
        <v>1238</v>
      </c>
      <c r="L52" s="35">
        <v>5.3897092156132294</v>
      </c>
      <c r="M52" s="35">
        <v>5.2161418535037303</v>
      </c>
      <c r="N52" s="4">
        <v>-0.13100000000000001</v>
      </c>
      <c r="O52" s="4" t="s">
        <v>132</v>
      </c>
      <c r="P52" s="35">
        <v>3.7383177570093458</v>
      </c>
      <c r="Q52" s="36" t="str">
        <f t="shared" si="0"/>
        <v xml:space="preserve"> </v>
      </c>
      <c r="R52" s="36" t="str">
        <f t="shared" si="1"/>
        <v xml:space="preserve"> </v>
      </c>
      <c r="S52" s="37">
        <f t="shared" si="2"/>
        <v>0.23364486036308402</v>
      </c>
      <c r="T52" s="37" t="str">
        <f t="shared" si="3"/>
        <v/>
      </c>
      <c r="U52" s="37" t="str">
        <f t="shared" si="4"/>
        <v xml:space="preserve"> </v>
      </c>
      <c r="V52" s="37" t="str">
        <f t="shared" si="5"/>
        <v xml:space="preserve"> </v>
      </c>
      <c r="W52" s="37" t="str">
        <f t="shared" si="6"/>
        <v/>
      </c>
      <c r="X52" s="37">
        <f t="shared" si="7"/>
        <v>-0.58613956667498024</v>
      </c>
      <c r="Y52" s="1" t="str">
        <f t="shared" si="8"/>
        <v xml:space="preserve"> </v>
      </c>
      <c r="Z52" s="1" t="str">
        <f t="shared" si="9"/>
        <v xml:space="preserve"> </v>
      </c>
      <c r="AA52" s="1" t="str">
        <f t="shared" si="8"/>
        <v xml:space="preserve"> </v>
      </c>
      <c r="AB52" s="1">
        <f t="shared" si="10"/>
        <v>23</v>
      </c>
      <c r="AC52" s="1">
        <f t="shared" si="20"/>
        <v>58</v>
      </c>
      <c r="AD52" s="1" t="str">
        <f t="shared" si="12"/>
        <v xml:space="preserve"> </v>
      </c>
      <c r="AE52" s="1" t="str">
        <f t="shared" si="13"/>
        <v xml:space="preserve"> </v>
      </c>
      <c r="AF52" s="1" t="str">
        <f t="shared" si="13"/>
        <v xml:space="preserve"> </v>
      </c>
      <c r="AG52" s="38">
        <f t="shared" si="14"/>
        <v>3.7383177575593458</v>
      </c>
      <c r="AH52" s="38" t="str">
        <f t="shared" si="15"/>
        <v xml:space="preserve"> </v>
      </c>
      <c r="AI52" s="1">
        <f t="shared" si="16"/>
        <v>60</v>
      </c>
      <c r="AJ52" s="1" t="str">
        <f t="shared" si="16"/>
        <v xml:space="preserve"> </v>
      </c>
      <c r="AK52" s="25" t="str">
        <f t="shared" si="17"/>
        <v xml:space="preserve"> </v>
      </c>
      <c r="AL52" s="25" t="str">
        <f t="shared" si="18"/>
        <v xml:space="preserve"> </v>
      </c>
      <c r="AM52" s="1" t="str">
        <f t="shared" si="19"/>
        <v xml:space="preserve"> </v>
      </c>
      <c r="AN52" s="1" t="str">
        <f t="shared" si="19"/>
        <v xml:space="preserve"> </v>
      </c>
      <c r="AO52" t="s">
        <v>278</v>
      </c>
      <c r="AP52" t="s">
        <v>1295</v>
      </c>
      <c r="AQ52" s="22" t="e">
        <v>#VALUE!</v>
      </c>
      <c r="AR52" s="21">
        <v>58.613956667498023</v>
      </c>
      <c r="AS52">
        <v>23.364485981308402</v>
      </c>
      <c r="AT52" t="e">
        <v>#VALUE!</v>
      </c>
      <c r="AU52">
        <v>-58.613956667498023</v>
      </c>
      <c r="AV52" t="s">
        <v>1395</v>
      </c>
    </row>
    <row r="53" spans="1:48" x14ac:dyDescent="0.25">
      <c r="A53" s="14">
        <v>5.5999999999999993E-10</v>
      </c>
      <c r="B53" t="s">
        <v>276</v>
      </c>
      <c r="C53" s="4">
        <v>1</v>
      </c>
      <c r="D53" s="4">
        <v>0</v>
      </c>
      <c r="E53" s="4">
        <v>4</v>
      </c>
      <c r="F53" s="4">
        <v>5</v>
      </c>
      <c r="G53" s="4" t="s">
        <v>132</v>
      </c>
      <c r="H53" s="4" t="s">
        <v>132</v>
      </c>
      <c r="I53" s="34" t="s">
        <v>132</v>
      </c>
      <c r="J53" s="35" t="s">
        <v>1238</v>
      </c>
      <c r="K53" s="35" t="s">
        <v>1238</v>
      </c>
      <c r="L53" s="35" t="s">
        <v>1238</v>
      </c>
      <c r="M53" s="35" t="s">
        <v>1238</v>
      </c>
      <c r="N53" s="4">
        <v>1.7010000000000001</v>
      </c>
      <c r="O53" s="4">
        <v>-24.734513274336287</v>
      </c>
      <c r="P53" s="35" t="s">
        <v>137</v>
      </c>
      <c r="Q53" s="36" t="str">
        <f t="shared" si="0"/>
        <v xml:space="preserve"> </v>
      </c>
      <c r="R53" s="36" t="str">
        <f t="shared" si="1"/>
        <v xml:space="preserve"> </v>
      </c>
      <c r="S53" s="37" t="str">
        <f t="shared" si="2"/>
        <v xml:space="preserve"> </v>
      </c>
      <c r="T53" s="37" t="str">
        <f t="shared" si="3"/>
        <v xml:space="preserve"> </v>
      </c>
      <c r="U53" s="37" t="str">
        <f t="shared" si="4"/>
        <v xml:space="preserve"> </v>
      </c>
      <c r="V53" s="37" t="str">
        <f t="shared" si="5"/>
        <v xml:space="preserve"> </v>
      </c>
      <c r="W53" s="37" t="str">
        <f t="shared" si="6"/>
        <v xml:space="preserve"> </v>
      </c>
      <c r="X53" s="37" t="str">
        <f t="shared" si="7"/>
        <v xml:space="preserve"> </v>
      </c>
      <c r="Y53" s="1" t="str">
        <f t="shared" si="8"/>
        <v xml:space="preserve"> </v>
      </c>
      <c r="Z53" s="1" t="str">
        <f t="shared" si="9"/>
        <v xml:space="preserve"> </v>
      </c>
      <c r="AA53" s="1" t="str">
        <f t="shared" si="8"/>
        <v xml:space="preserve"> </v>
      </c>
      <c r="AB53" s="1" t="str">
        <f t="shared" si="10"/>
        <v xml:space="preserve"> </v>
      </c>
      <c r="AC53" s="1" t="str">
        <f t="shared" si="20"/>
        <v xml:space="preserve"> </v>
      </c>
      <c r="AD53" s="1" t="str">
        <f t="shared" si="12"/>
        <v xml:space="preserve"> </v>
      </c>
      <c r="AE53" s="1" t="str">
        <f t="shared" si="13"/>
        <v xml:space="preserve"> </v>
      </c>
      <c r="AF53" s="1" t="str">
        <f t="shared" si="13"/>
        <v xml:space="preserve"> </v>
      </c>
      <c r="AG53" s="38" t="str">
        <f t="shared" si="14"/>
        <v xml:space="preserve"> </v>
      </c>
      <c r="AH53" s="38" t="str">
        <f t="shared" si="15"/>
        <v xml:space="preserve"> </v>
      </c>
      <c r="AI53" s="1" t="str">
        <f t="shared" si="16"/>
        <v xml:space="preserve"> </v>
      </c>
      <c r="AJ53" s="1" t="str">
        <f t="shared" si="16"/>
        <v xml:space="preserve"> </v>
      </c>
      <c r="AK53" s="25" t="str">
        <f t="shared" si="17"/>
        <v xml:space="preserve"> </v>
      </c>
      <c r="AL53" s="25" t="str">
        <f t="shared" si="18"/>
        <v xml:space="preserve"> </v>
      </c>
      <c r="AM53" s="1" t="str">
        <f t="shared" si="19"/>
        <v xml:space="preserve"> </v>
      </c>
      <c r="AN53" s="1" t="str">
        <f t="shared" si="19"/>
        <v xml:space="preserve"> </v>
      </c>
      <c r="AO53" t="s">
        <v>276</v>
      </c>
      <c r="AP53" t="s">
        <v>1295</v>
      </c>
      <c r="AQ53" s="22" t="e">
        <v>#VALUE!</v>
      </c>
      <c r="AR53" s="21" t="e">
        <v>#VALUE!</v>
      </c>
      <c r="AS53" t="s">
        <v>137</v>
      </c>
      <c r="AT53" t="e">
        <v>#VALUE!</v>
      </c>
      <c r="AU53" t="e">
        <v>#VALUE!</v>
      </c>
      <c r="AV53" t="s">
        <v>1396</v>
      </c>
    </row>
    <row r="54" spans="1:48" x14ac:dyDescent="0.25">
      <c r="A54" s="14">
        <v>5.6999999999999989E-10</v>
      </c>
      <c r="B54" t="s">
        <v>272</v>
      </c>
      <c r="C54" s="4">
        <v>13</v>
      </c>
      <c r="D54" s="4">
        <v>1</v>
      </c>
      <c r="E54" s="4">
        <v>13</v>
      </c>
      <c r="F54" s="4">
        <v>27</v>
      </c>
      <c r="G54" s="4">
        <v>260</v>
      </c>
      <c r="H54" s="4">
        <v>245.53</v>
      </c>
      <c r="I54" s="34">
        <v>54183.187685459998</v>
      </c>
      <c r="J54" s="35">
        <v>29.757605138771059</v>
      </c>
      <c r="K54" s="35">
        <v>25.883407126291374</v>
      </c>
      <c r="L54" s="35">
        <v>16.071835045106674</v>
      </c>
      <c r="M54" s="35">
        <v>14.079713808860316</v>
      </c>
      <c r="N54" s="4">
        <v>9.4860000000000007</v>
      </c>
      <c r="O54" s="4">
        <v>15.542021924482336</v>
      </c>
      <c r="P54" s="35">
        <v>2.1036125931658045</v>
      </c>
      <c r="Q54" s="36" t="str">
        <f t="shared" si="0"/>
        <v xml:space="preserve"> </v>
      </c>
      <c r="R54" s="36" t="str">
        <f t="shared" si="1"/>
        <v xml:space="preserve"> </v>
      </c>
      <c r="S54" s="37" t="str">
        <f t="shared" si="2"/>
        <v/>
      </c>
      <c r="T54" s="37" t="str">
        <f t="shared" si="3"/>
        <v/>
      </c>
      <c r="U54" s="37" t="str">
        <f t="shared" si="4"/>
        <v/>
      </c>
      <c r="V54" s="37" t="str">
        <f t="shared" si="5"/>
        <v/>
      </c>
      <c r="W54" s="37" t="str">
        <f t="shared" si="6"/>
        <v/>
      </c>
      <c r="X54" s="37" t="str">
        <f t="shared" si="7"/>
        <v/>
      </c>
      <c r="Y54" s="1" t="str">
        <f t="shared" si="8"/>
        <v xml:space="preserve"> </v>
      </c>
      <c r="Z54" s="1" t="str">
        <f t="shared" si="9"/>
        <v xml:space="preserve"> </v>
      </c>
      <c r="AA54" s="1" t="str">
        <f t="shared" si="8"/>
        <v xml:space="preserve"> </v>
      </c>
      <c r="AB54" s="1" t="str">
        <f t="shared" si="10"/>
        <v xml:space="preserve"> </v>
      </c>
      <c r="AC54" s="1" t="str">
        <f t="shared" si="20"/>
        <v xml:space="preserve"> </v>
      </c>
      <c r="AD54" s="1" t="str">
        <f t="shared" si="12"/>
        <v xml:space="preserve"> </v>
      </c>
      <c r="AE54" s="1" t="str">
        <f t="shared" si="13"/>
        <v xml:space="preserve"> </v>
      </c>
      <c r="AF54" s="1" t="str">
        <f t="shared" si="13"/>
        <v xml:space="preserve"> </v>
      </c>
      <c r="AG54" s="38">
        <f t="shared" si="14"/>
        <v>2.1036125937358046</v>
      </c>
      <c r="AH54" s="38" t="str">
        <f t="shared" si="15"/>
        <v xml:space="preserve"> </v>
      </c>
      <c r="AI54" s="1">
        <f t="shared" si="16"/>
        <v>178</v>
      </c>
      <c r="AJ54" s="1" t="str">
        <f t="shared" si="16"/>
        <v xml:space="preserve"> </v>
      </c>
      <c r="AK54" s="25" t="str">
        <f t="shared" si="17"/>
        <v xml:space="preserve"> </v>
      </c>
      <c r="AL54" s="25" t="str">
        <f t="shared" si="18"/>
        <v xml:space="preserve"> </v>
      </c>
      <c r="AM54" s="1" t="str">
        <f t="shared" si="19"/>
        <v xml:space="preserve"> </v>
      </c>
      <c r="AN54" s="1" t="str">
        <f t="shared" si="19"/>
        <v xml:space="preserve"> </v>
      </c>
      <c r="AO54" t="s">
        <v>272</v>
      </c>
      <c r="AP54" t="s">
        <v>1242</v>
      </c>
      <c r="AQ54" s="22">
        <v>-60.156675442417537</v>
      </c>
      <c r="AR54" s="21">
        <v>-23.411047795076499</v>
      </c>
      <c r="AS54">
        <v>5.8933735185109803</v>
      </c>
      <c r="AT54">
        <v>60.156675442417537</v>
      </c>
      <c r="AU54">
        <v>23.411047795076499</v>
      </c>
      <c r="AV54" t="s">
        <v>1397</v>
      </c>
    </row>
    <row r="55" spans="1:48" x14ac:dyDescent="0.25">
      <c r="A55" s="14">
        <v>5.7999999999999986E-10</v>
      </c>
      <c r="B55" t="s">
        <v>553</v>
      </c>
      <c r="C55" s="4">
        <v>11</v>
      </c>
      <c r="D55" s="4">
        <v>2</v>
      </c>
      <c r="E55" s="4">
        <v>4</v>
      </c>
      <c r="F55" s="4">
        <v>17</v>
      </c>
      <c r="G55" s="4">
        <v>115</v>
      </c>
      <c r="H55" s="4">
        <v>97.67</v>
      </c>
      <c r="I55" s="34">
        <v>29115.539808850001</v>
      </c>
      <c r="J55" s="35">
        <v>26.63485137714753</v>
      </c>
      <c r="K55" s="35">
        <v>25.527966544694198</v>
      </c>
      <c r="L55" s="35">
        <v>16.593711579642118</v>
      </c>
      <c r="M55" s="35">
        <v>16.098558128096478</v>
      </c>
      <c r="N55" s="4">
        <v>3.8260000000000001</v>
      </c>
      <c r="O55" s="4">
        <v>2.2994652406417071</v>
      </c>
      <c r="P55" s="35">
        <v>1.0095218593222073</v>
      </c>
      <c r="Q55" s="36" t="str">
        <f t="shared" si="0"/>
        <v xml:space="preserve"> </v>
      </c>
      <c r="R55" s="36" t="str">
        <f t="shared" si="1"/>
        <v xml:space="preserve"> </v>
      </c>
      <c r="S55" s="37">
        <f t="shared" si="2"/>
        <v>0.17743421784220942</v>
      </c>
      <c r="T55" s="37" t="str">
        <f t="shared" si="3"/>
        <v/>
      </c>
      <c r="U55" s="37" t="str">
        <f t="shared" si="4"/>
        <v/>
      </c>
      <c r="V55" s="37" t="str">
        <f t="shared" si="5"/>
        <v/>
      </c>
      <c r="W55" s="37" t="str">
        <f t="shared" si="6"/>
        <v/>
      </c>
      <c r="X55" s="37" t="str">
        <f t="shared" si="7"/>
        <v/>
      </c>
      <c r="Y55" s="1" t="str">
        <f t="shared" si="8"/>
        <v xml:space="preserve"> </v>
      </c>
      <c r="Z55" s="1" t="str">
        <f t="shared" si="9"/>
        <v xml:space="preserve"> </v>
      </c>
      <c r="AA55" s="1" t="str">
        <f t="shared" si="8"/>
        <v xml:space="preserve"> </v>
      </c>
      <c r="AB55" s="1" t="str">
        <f t="shared" si="10"/>
        <v xml:space="preserve"> </v>
      </c>
      <c r="AC55" s="1">
        <f t="shared" si="20"/>
        <v>102</v>
      </c>
      <c r="AD55" s="1" t="str">
        <f t="shared" si="12"/>
        <v xml:space="preserve"> </v>
      </c>
      <c r="AE55" s="1" t="str">
        <f t="shared" si="13"/>
        <v xml:space="preserve"> </v>
      </c>
      <c r="AF55" s="1" t="str">
        <f t="shared" si="13"/>
        <v xml:space="preserve"> </v>
      </c>
      <c r="AG55" s="38" t="str">
        <f t="shared" si="14"/>
        <v xml:space="preserve"> </v>
      </c>
      <c r="AH55" s="38" t="str">
        <f t="shared" si="15"/>
        <v xml:space="preserve"> </v>
      </c>
      <c r="AI55" s="1" t="str">
        <f t="shared" si="16"/>
        <v xml:space="preserve"> </v>
      </c>
      <c r="AJ55" s="1" t="str">
        <f t="shared" si="16"/>
        <v xml:space="preserve"> </v>
      </c>
      <c r="AK55" s="25" t="str">
        <f t="shared" si="17"/>
        <v xml:space="preserve"> </v>
      </c>
      <c r="AL55" s="25" t="str">
        <f t="shared" si="18"/>
        <v xml:space="preserve"> </v>
      </c>
      <c r="AM55" s="1" t="str">
        <f t="shared" si="19"/>
        <v xml:space="preserve"> </v>
      </c>
      <c r="AN55" s="1" t="str">
        <f t="shared" si="19"/>
        <v xml:space="preserve"> </v>
      </c>
      <c r="AO55" t="s">
        <v>553</v>
      </c>
      <c r="AP55" t="s">
        <v>1293</v>
      </c>
      <c r="AQ55" s="22">
        <v>-43.349884090941785</v>
      </c>
      <c r="AR55" s="21">
        <v>-27.418389194855976</v>
      </c>
      <c r="AS55">
        <v>17.743421726220944</v>
      </c>
      <c r="AT55">
        <v>43.349884090941785</v>
      </c>
      <c r="AU55">
        <v>27.418389194855976</v>
      </c>
      <c r="AV55" t="s">
        <v>1398</v>
      </c>
    </row>
    <row r="56" spans="1:48" x14ac:dyDescent="0.25">
      <c r="A56" s="14">
        <v>5.8999999999999982E-10</v>
      </c>
      <c r="B56" t="s">
        <v>907</v>
      </c>
      <c r="C56" s="4">
        <v>17</v>
      </c>
      <c r="D56" s="4">
        <v>2</v>
      </c>
      <c r="E56" s="4">
        <v>5</v>
      </c>
      <c r="F56" s="4">
        <v>24</v>
      </c>
      <c r="G56" s="4">
        <v>100</v>
      </c>
      <c r="H56" s="4">
        <v>83.98</v>
      </c>
      <c r="I56" s="34">
        <v>21439.1063952</v>
      </c>
      <c r="J56" s="35">
        <v>17.979019481909656</v>
      </c>
      <c r="K56" s="35">
        <v>17.159787494891706</v>
      </c>
      <c r="L56" s="35">
        <v>11.324217515437221</v>
      </c>
      <c r="M56" s="35">
        <v>10.371528057901614</v>
      </c>
      <c r="N56" s="4">
        <v>4.8940000000000001</v>
      </c>
      <c r="O56" s="4">
        <v>1.9583333333333397</v>
      </c>
      <c r="P56" s="35">
        <v>1.0907358894974994</v>
      </c>
      <c r="Q56" s="36">
        <f t="shared" si="0"/>
        <v>70.833333333923335</v>
      </c>
      <c r="R56" s="36" t="str">
        <f t="shared" si="1"/>
        <v xml:space="preserve"> </v>
      </c>
      <c r="S56" s="37">
        <f t="shared" si="2"/>
        <v>0.19075970528159319</v>
      </c>
      <c r="T56" s="37" t="str">
        <f t="shared" si="3"/>
        <v/>
      </c>
      <c r="U56" s="37" t="str">
        <f t="shared" si="4"/>
        <v/>
      </c>
      <c r="V56" s="37" t="str">
        <f t="shared" si="5"/>
        <v/>
      </c>
      <c r="W56" s="37" t="str">
        <f t="shared" si="6"/>
        <v/>
      </c>
      <c r="X56" s="37" t="str">
        <f t="shared" si="7"/>
        <v/>
      </c>
      <c r="Y56" s="1" t="str">
        <f t="shared" si="8"/>
        <v xml:space="preserve"> </v>
      </c>
      <c r="Z56" s="1" t="str">
        <f t="shared" si="9"/>
        <v xml:space="preserve"> </v>
      </c>
      <c r="AA56" s="1" t="str">
        <f t="shared" si="8"/>
        <v xml:space="preserve"> </v>
      </c>
      <c r="AB56" s="1" t="str">
        <f t="shared" si="10"/>
        <v xml:space="preserve"> </v>
      </c>
      <c r="AC56" s="1">
        <f t="shared" si="20"/>
        <v>91</v>
      </c>
      <c r="AD56" s="1" t="str">
        <f t="shared" si="12"/>
        <v xml:space="preserve"> </v>
      </c>
      <c r="AE56" s="1">
        <f t="shared" si="13"/>
        <v>70</v>
      </c>
      <c r="AF56" s="1" t="str">
        <f t="shared" si="13"/>
        <v xml:space="preserve"> </v>
      </c>
      <c r="AG56" s="38" t="str">
        <f t="shared" si="14"/>
        <v xml:space="preserve"> </v>
      </c>
      <c r="AH56" s="38" t="str">
        <f t="shared" si="15"/>
        <v xml:space="preserve"> </v>
      </c>
      <c r="AI56" s="1" t="str">
        <f t="shared" si="16"/>
        <v xml:space="preserve"> </v>
      </c>
      <c r="AJ56" s="1" t="str">
        <f t="shared" si="16"/>
        <v xml:space="preserve"> </v>
      </c>
      <c r="AK56" s="25" t="str">
        <f t="shared" si="17"/>
        <v xml:space="preserve"> </v>
      </c>
      <c r="AL56" s="25" t="str">
        <f t="shared" si="18"/>
        <v xml:space="preserve"> </v>
      </c>
      <c r="AM56" s="1" t="str">
        <f t="shared" si="19"/>
        <v xml:space="preserve"> </v>
      </c>
      <c r="AN56" s="1" t="str">
        <f t="shared" si="19"/>
        <v xml:space="preserve"> </v>
      </c>
      <c r="AO56" t="s">
        <v>907</v>
      </c>
      <c r="AP56" t="s">
        <v>1248</v>
      </c>
      <c r="AQ56" s="22">
        <v>3.2361651917522605</v>
      </c>
      <c r="AR56" s="21">
        <v>13.044556199264456</v>
      </c>
      <c r="AS56">
        <v>19.075970469159319</v>
      </c>
      <c r="AT56">
        <v>-3.2361651917522605</v>
      </c>
      <c r="AU56">
        <v>-13.044556199264456</v>
      </c>
      <c r="AV56" t="s">
        <v>1399</v>
      </c>
    </row>
    <row r="57" spans="1:48" x14ac:dyDescent="0.25">
      <c r="A57" s="14">
        <v>5.9999999999999979E-10</v>
      </c>
      <c r="B57" t="s">
        <v>648</v>
      </c>
      <c r="C57" s="4">
        <v>8</v>
      </c>
      <c r="D57" s="4">
        <v>0</v>
      </c>
      <c r="E57" s="4">
        <v>2</v>
      </c>
      <c r="F57" s="4">
        <v>10</v>
      </c>
      <c r="G57" s="4">
        <v>182</v>
      </c>
      <c r="H57" s="4">
        <v>166.74</v>
      </c>
      <c r="I57" s="34">
        <v>20458.977157500001</v>
      </c>
      <c r="J57" s="35" t="s">
        <v>1238</v>
      </c>
      <c r="K57" s="35" t="s">
        <v>1238</v>
      </c>
      <c r="L57" s="35">
        <v>28.290845309381236</v>
      </c>
      <c r="M57" s="35">
        <v>25.287624442462086</v>
      </c>
      <c r="N57" s="4">
        <v>2.73</v>
      </c>
      <c r="O57" s="4">
        <v>-33.365877471320488</v>
      </c>
      <c r="P57" s="35">
        <v>2.5368837711406984</v>
      </c>
      <c r="Q57" s="36">
        <f t="shared" si="0"/>
        <v>80.000000000599996</v>
      </c>
      <c r="R57" s="36" t="str">
        <f t="shared" si="1"/>
        <v xml:space="preserve"> </v>
      </c>
      <c r="S57" s="37" t="str">
        <f t="shared" si="2"/>
        <v/>
      </c>
      <c r="T57" s="37" t="str">
        <f t="shared" si="3"/>
        <v/>
      </c>
      <c r="U57" s="37" t="str">
        <f t="shared" si="4"/>
        <v xml:space="preserve"> </v>
      </c>
      <c r="V57" s="37" t="str">
        <f t="shared" si="5"/>
        <v xml:space="preserve"> </v>
      </c>
      <c r="W57" s="37" t="str">
        <f t="shared" si="6"/>
        <v/>
      </c>
      <c r="X57" s="37" t="str">
        <f t="shared" si="7"/>
        <v/>
      </c>
      <c r="Y57" s="1" t="str">
        <f t="shared" si="8"/>
        <v xml:space="preserve"> </v>
      </c>
      <c r="Z57" s="1" t="str">
        <f t="shared" si="9"/>
        <v xml:space="preserve"> </v>
      </c>
      <c r="AA57" s="1" t="str">
        <f t="shared" si="8"/>
        <v xml:space="preserve"> </v>
      </c>
      <c r="AB57" s="1" t="str">
        <f t="shared" si="10"/>
        <v xml:space="preserve"> </v>
      </c>
      <c r="AC57" s="1" t="str">
        <f t="shared" si="20"/>
        <v xml:space="preserve"> </v>
      </c>
      <c r="AD57" s="1" t="str">
        <f t="shared" si="12"/>
        <v xml:space="preserve"> </v>
      </c>
      <c r="AE57" s="1">
        <f t="shared" si="13"/>
        <v>35</v>
      </c>
      <c r="AF57" s="1" t="str">
        <f t="shared" si="13"/>
        <v xml:space="preserve"> </v>
      </c>
      <c r="AG57" s="38">
        <f t="shared" si="14"/>
        <v>2.5368837717406985</v>
      </c>
      <c r="AH57" s="38" t="str">
        <f t="shared" si="15"/>
        <v xml:space="preserve"> </v>
      </c>
      <c r="AI57" s="1">
        <f t="shared" si="16"/>
        <v>145</v>
      </c>
      <c r="AJ57" s="1" t="str">
        <f t="shared" si="16"/>
        <v xml:space="preserve"> </v>
      </c>
      <c r="AK57" s="25" t="str">
        <f t="shared" si="17"/>
        <v xml:space="preserve"> </v>
      </c>
      <c r="AL57" s="25" t="str">
        <f t="shared" si="18"/>
        <v xml:space="preserve"> </v>
      </c>
      <c r="AM57" s="1" t="str">
        <f t="shared" si="19"/>
        <v xml:space="preserve"> </v>
      </c>
      <c r="AN57" s="1" t="str">
        <f t="shared" si="19"/>
        <v xml:space="preserve"> </v>
      </c>
      <c r="AO57" t="s">
        <v>648</v>
      </c>
      <c r="AP57" t="s">
        <v>1254</v>
      </c>
      <c r="AQ57" s="22" t="e">
        <v>#VALUE!</v>
      </c>
      <c r="AR57" s="21">
        <v>-117.2373504855114</v>
      </c>
      <c r="AS57">
        <v>9.1519731318219897</v>
      </c>
      <c r="AT57" t="e">
        <v>#VALUE!</v>
      </c>
      <c r="AU57">
        <v>117.2373504855114</v>
      </c>
      <c r="AV57" t="s">
        <v>1400</v>
      </c>
    </row>
    <row r="58" spans="1:48" x14ac:dyDescent="0.25">
      <c r="A58" s="14">
        <v>6.0999999999999975E-10</v>
      </c>
      <c r="B58" t="s">
        <v>554</v>
      </c>
      <c r="C58" s="4">
        <v>8</v>
      </c>
      <c r="D58" s="4">
        <v>2</v>
      </c>
      <c r="E58" s="4">
        <v>2</v>
      </c>
      <c r="F58" s="4">
        <v>12</v>
      </c>
      <c r="G58" s="4">
        <v>35</v>
      </c>
      <c r="H58" s="4">
        <v>33.07</v>
      </c>
      <c r="I58" s="34">
        <v>14317.36095341</v>
      </c>
      <c r="J58" s="35">
        <v>15.613786591123702</v>
      </c>
      <c r="K58" s="35">
        <v>13.935946059839864</v>
      </c>
      <c r="L58" s="35">
        <v>8.107708728879258</v>
      </c>
      <c r="M58" s="35">
        <v>7.6625243833649561</v>
      </c>
      <c r="N58" s="4">
        <v>2.3730000000000002</v>
      </c>
      <c r="O58" s="4">
        <v>12.464454976303335</v>
      </c>
      <c r="P58" s="35">
        <v>0.24191109767160568</v>
      </c>
      <c r="Q58" s="36" t="str">
        <f t="shared" si="0"/>
        <v xml:space="preserve"> </v>
      </c>
      <c r="R58" s="36" t="str">
        <f t="shared" si="1"/>
        <v xml:space="preserve"> </v>
      </c>
      <c r="S58" s="37" t="str">
        <f t="shared" si="2"/>
        <v/>
      </c>
      <c r="T58" s="37" t="str">
        <f t="shared" si="3"/>
        <v/>
      </c>
      <c r="U58" s="37" t="str">
        <f t="shared" si="4"/>
        <v/>
      </c>
      <c r="V58" s="37" t="str">
        <f t="shared" si="5"/>
        <v/>
      </c>
      <c r="W58" s="37" t="str">
        <f t="shared" si="6"/>
        <v/>
      </c>
      <c r="X58" s="37">
        <f t="shared" si="7"/>
        <v>-0.37743211858504</v>
      </c>
      <c r="Y58" s="1" t="str">
        <f t="shared" si="8"/>
        <v xml:space="preserve"> </v>
      </c>
      <c r="Z58" s="1" t="str">
        <f t="shared" si="9"/>
        <v xml:space="preserve"> </v>
      </c>
      <c r="AA58" s="1" t="str">
        <f t="shared" si="8"/>
        <v xml:space="preserve"> </v>
      </c>
      <c r="AB58" s="1">
        <f t="shared" si="10"/>
        <v>68</v>
      </c>
      <c r="AC58" s="1" t="str">
        <f t="shared" si="20"/>
        <v xml:space="preserve"> </v>
      </c>
      <c r="AD58" s="1" t="str">
        <f t="shared" si="12"/>
        <v xml:space="preserve"> </v>
      </c>
      <c r="AE58" s="1" t="str">
        <f t="shared" si="13"/>
        <v xml:space="preserve"> </v>
      </c>
      <c r="AF58" s="1" t="str">
        <f t="shared" si="13"/>
        <v xml:space="preserve"> </v>
      </c>
      <c r="AG58" s="38" t="str">
        <f t="shared" si="14"/>
        <v xml:space="preserve"> </v>
      </c>
      <c r="AH58" s="38" t="str">
        <f t="shared" si="15"/>
        <v xml:space="preserve"> </v>
      </c>
      <c r="AI58" s="1" t="str">
        <f t="shared" si="16"/>
        <v xml:space="preserve"> </v>
      </c>
      <c r="AJ58" s="1" t="str">
        <f t="shared" si="16"/>
        <v xml:space="preserve"> </v>
      </c>
      <c r="AK58" s="25" t="str">
        <f t="shared" si="17"/>
        <v xml:space="preserve"> </v>
      </c>
      <c r="AL58" s="25" t="str">
        <f t="shared" si="18"/>
        <v xml:space="preserve"> </v>
      </c>
      <c r="AM58" s="1" t="str">
        <f t="shared" si="19"/>
        <v xml:space="preserve"> </v>
      </c>
      <c r="AN58" s="1" t="str">
        <f t="shared" si="19"/>
        <v xml:space="preserve"> </v>
      </c>
      <c r="AO58" t="s">
        <v>554</v>
      </c>
      <c r="AP58" t="s">
        <v>1244</v>
      </c>
      <c r="AQ58" s="22">
        <v>15.965947533738845</v>
      </c>
      <c r="AR58" s="21">
        <v>37.743211858503997</v>
      </c>
      <c r="AS58">
        <v>5.836105231327493</v>
      </c>
      <c r="AT58">
        <v>-15.965947533738845</v>
      </c>
      <c r="AU58">
        <v>-37.743211858503997</v>
      </c>
      <c r="AV58" t="s">
        <v>1401</v>
      </c>
    </row>
    <row r="59" spans="1:48" x14ac:dyDescent="0.25">
      <c r="A59" s="14">
        <v>6.1999999999999972E-10</v>
      </c>
      <c r="B59" t="s">
        <v>1208</v>
      </c>
      <c r="C59" s="4">
        <v>7</v>
      </c>
      <c r="D59" s="4">
        <v>2</v>
      </c>
      <c r="E59" s="4">
        <v>3</v>
      </c>
      <c r="F59" s="4">
        <v>12</v>
      </c>
      <c r="G59" s="4">
        <v>124.5</v>
      </c>
      <c r="H59" s="4">
        <v>116.22</v>
      </c>
      <c r="I59" s="34">
        <v>14209.921528139999</v>
      </c>
      <c r="J59" s="35">
        <v>26.834449318863999</v>
      </c>
      <c r="K59" s="35">
        <v>24.806830309498395</v>
      </c>
      <c r="L59" s="35">
        <v>16.021235592036327</v>
      </c>
      <c r="M59" s="35">
        <v>14.471558162628673</v>
      </c>
      <c r="N59" s="4">
        <v>4.6850000000000005</v>
      </c>
      <c r="O59" s="4">
        <v>7.7011494252873538</v>
      </c>
      <c r="P59" s="35">
        <v>1.9790053347100329</v>
      </c>
      <c r="Q59" s="36" t="str">
        <f t="shared" si="0"/>
        <v xml:space="preserve"> </v>
      </c>
      <c r="R59" s="36" t="str">
        <f t="shared" si="1"/>
        <v xml:space="preserve"> </v>
      </c>
      <c r="S59" s="37" t="str">
        <f t="shared" si="2"/>
        <v/>
      </c>
      <c r="T59" s="37" t="str">
        <f t="shared" si="3"/>
        <v/>
      </c>
      <c r="U59" s="37" t="str">
        <f t="shared" si="4"/>
        <v/>
      </c>
      <c r="V59" s="37" t="str">
        <f t="shared" si="5"/>
        <v/>
      </c>
      <c r="W59" s="37" t="str">
        <f t="shared" si="6"/>
        <v/>
      </c>
      <c r="X59" s="37" t="str">
        <f t="shared" si="7"/>
        <v/>
      </c>
      <c r="Y59" s="1" t="str">
        <f t="shared" si="8"/>
        <v xml:space="preserve"> </v>
      </c>
      <c r="Z59" s="1" t="str">
        <f t="shared" si="9"/>
        <v xml:space="preserve"> </v>
      </c>
      <c r="AA59" s="1" t="str">
        <f t="shared" si="8"/>
        <v xml:space="preserve"> </v>
      </c>
      <c r="AB59" s="1" t="str">
        <f t="shared" si="10"/>
        <v xml:space="preserve"> </v>
      </c>
      <c r="AC59" s="1" t="str">
        <f t="shared" si="20"/>
        <v xml:space="preserve"> </v>
      </c>
      <c r="AD59" s="1" t="str">
        <f t="shared" si="12"/>
        <v xml:space="preserve"> </v>
      </c>
      <c r="AE59" s="1" t="str">
        <f t="shared" si="13"/>
        <v xml:space="preserve"> </v>
      </c>
      <c r="AF59" s="1" t="str">
        <f t="shared" si="13"/>
        <v xml:space="preserve"> </v>
      </c>
      <c r="AG59" s="38" t="str">
        <f t="shared" si="14"/>
        <v xml:space="preserve"> </v>
      </c>
      <c r="AH59" s="38" t="str">
        <f t="shared" si="15"/>
        <v xml:space="preserve"> </v>
      </c>
      <c r="AI59" s="1" t="str">
        <f t="shared" si="16"/>
        <v xml:space="preserve"> </v>
      </c>
      <c r="AJ59" s="1" t="str">
        <f t="shared" si="16"/>
        <v xml:space="preserve"> </v>
      </c>
      <c r="AK59" s="25" t="str">
        <f t="shared" si="17"/>
        <v xml:space="preserve"> </v>
      </c>
      <c r="AL59" s="25" t="str">
        <f t="shared" si="18"/>
        <v xml:space="preserve"> </v>
      </c>
      <c r="AM59" s="1" t="str">
        <f t="shared" si="19"/>
        <v xml:space="preserve"> </v>
      </c>
      <c r="AN59" s="1" t="str">
        <f t="shared" si="19"/>
        <v xml:space="preserve"> </v>
      </c>
      <c r="AO59" t="s">
        <v>1208</v>
      </c>
      <c r="AP59" t="s">
        <v>1250</v>
      </c>
      <c r="AQ59" s="22">
        <v>-44.42412856126743</v>
      </c>
      <c r="AR59" s="21">
        <v>-23.022508993891467</v>
      </c>
      <c r="AS59">
        <v>7.1244192049561228</v>
      </c>
      <c r="AT59">
        <v>44.42412856126743</v>
      </c>
      <c r="AU59">
        <v>23.022508993891467</v>
      </c>
      <c r="AV59" t="s">
        <v>1402</v>
      </c>
    </row>
    <row r="60" spans="1:48" x14ac:dyDescent="0.25">
      <c r="A60" s="14">
        <v>6.2999999999999969E-10</v>
      </c>
      <c r="B60" t="s">
        <v>545</v>
      </c>
      <c r="C60" s="4">
        <v>26</v>
      </c>
      <c r="D60" s="4">
        <v>1</v>
      </c>
      <c r="E60" s="4">
        <v>8</v>
      </c>
      <c r="F60" s="4">
        <v>35</v>
      </c>
      <c r="G60" s="4">
        <v>69.5</v>
      </c>
      <c r="H60" s="4">
        <v>62.31</v>
      </c>
      <c r="I60" s="34">
        <v>47870.284961700003</v>
      </c>
      <c r="J60" s="35">
        <v>28.156348847718029</v>
      </c>
      <c r="K60" s="35">
        <v>25.422276621787027</v>
      </c>
      <c r="L60" s="35">
        <v>19.980134289435298</v>
      </c>
      <c r="M60" s="35">
        <v>17.558585136486123</v>
      </c>
      <c r="N60" s="4">
        <v>2.4510000000000001</v>
      </c>
      <c r="O60" s="4">
        <v>8.9333333333333353</v>
      </c>
      <c r="P60" s="35">
        <v>0.6275076231744503</v>
      </c>
      <c r="Q60" s="36">
        <f t="shared" si="0"/>
        <v>74.285714286344287</v>
      </c>
      <c r="R60" s="36" t="str">
        <f t="shared" si="1"/>
        <v xml:space="preserve"> </v>
      </c>
      <c r="S60" s="37" t="str">
        <f t="shared" si="2"/>
        <v/>
      </c>
      <c r="T60" s="37" t="str">
        <f t="shared" si="3"/>
        <v/>
      </c>
      <c r="U60" s="37" t="str">
        <f t="shared" si="4"/>
        <v/>
      </c>
      <c r="V60" s="37" t="str">
        <f t="shared" si="5"/>
        <v/>
      </c>
      <c r="W60" s="37" t="str">
        <f t="shared" si="6"/>
        <v/>
      </c>
      <c r="X60" s="37" t="str">
        <f t="shared" si="7"/>
        <v/>
      </c>
      <c r="Y60" s="1" t="str">
        <f t="shared" si="8"/>
        <v xml:space="preserve"> </v>
      </c>
      <c r="Z60" s="1" t="str">
        <f t="shared" si="9"/>
        <v xml:space="preserve"> </v>
      </c>
      <c r="AA60" s="1" t="str">
        <f t="shared" si="8"/>
        <v xml:space="preserve"> </v>
      </c>
      <c r="AB60" s="1" t="str">
        <f t="shared" si="10"/>
        <v xml:space="preserve"> </v>
      </c>
      <c r="AC60" s="1" t="str">
        <f t="shared" si="20"/>
        <v xml:space="preserve"> </v>
      </c>
      <c r="AD60" s="1" t="str">
        <f t="shared" si="12"/>
        <v xml:space="preserve"> </v>
      </c>
      <c r="AE60" s="1">
        <f t="shared" si="13"/>
        <v>56</v>
      </c>
      <c r="AF60" s="1" t="str">
        <f t="shared" si="13"/>
        <v xml:space="preserve"> </v>
      </c>
      <c r="AG60" s="38" t="str">
        <f t="shared" si="14"/>
        <v xml:space="preserve"> </v>
      </c>
      <c r="AH60" s="38" t="str">
        <f t="shared" si="15"/>
        <v xml:space="preserve"> </v>
      </c>
      <c r="AI60" s="1" t="str">
        <f t="shared" si="16"/>
        <v xml:space="preserve"> </v>
      </c>
      <c r="AJ60" s="1" t="str">
        <f t="shared" si="16"/>
        <v xml:space="preserve"> </v>
      </c>
      <c r="AK60" s="25" t="str">
        <f t="shared" si="17"/>
        <v xml:space="preserve"> </v>
      </c>
      <c r="AL60" s="25" t="str">
        <f t="shared" si="18"/>
        <v xml:space="preserve"> </v>
      </c>
      <c r="AM60" s="1" t="str">
        <f t="shared" si="19"/>
        <v xml:space="preserve"> </v>
      </c>
      <c r="AN60" s="1" t="str">
        <f t="shared" si="19"/>
        <v xml:space="preserve"> </v>
      </c>
      <c r="AO60" t="s">
        <v>545</v>
      </c>
      <c r="AP60" t="s">
        <v>1262</v>
      </c>
      <c r="AQ60" s="22">
        <v>-51.538647112840039</v>
      </c>
      <c r="AR60" s="21">
        <v>-53.421765518697839</v>
      </c>
      <c r="AS60">
        <v>11.539078799550628</v>
      </c>
      <c r="AT60">
        <v>51.538647112840039</v>
      </c>
      <c r="AU60">
        <v>53.421765518697839</v>
      </c>
      <c r="AV60" t="s">
        <v>1403</v>
      </c>
    </row>
    <row r="61" spans="1:48" x14ac:dyDescent="0.25">
      <c r="A61" s="14">
        <v>6.3999999999999965E-10</v>
      </c>
      <c r="B61" t="s">
        <v>520</v>
      </c>
      <c r="C61" s="4">
        <v>12</v>
      </c>
      <c r="D61" s="4">
        <v>0</v>
      </c>
      <c r="E61" s="4">
        <v>12</v>
      </c>
      <c r="F61" s="4">
        <v>24</v>
      </c>
      <c r="G61" s="4">
        <v>225.5</v>
      </c>
      <c r="H61" s="4">
        <v>225.79</v>
      </c>
      <c r="I61" s="34">
        <v>31755.571856349998</v>
      </c>
      <c r="J61" s="35">
        <v>35.686739370949894</v>
      </c>
      <c r="K61" s="35" t="s">
        <v>1238</v>
      </c>
      <c r="L61" s="35">
        <v>26.126394370514536</v>
      </c>
      <c r="M61" s="35">
        <v>24.557083318916842</v>
      </c>
      <c r="N61" s="4">
        <v>5.0019999999999998</v>
      </c>
      <c r="O61" s="4">
        <v>12.60693381359747</v>
      </c>
      <c r="P61" s="35">
        <v>2.8057044156074231</v>
      </c>
      <c r="Q61" s="36" t="str">
        <f t="shared" si="0"/>
        <v xml:space="preserve"> </v>
      </c>
      <c r="R61" s="36" t="str">
        <f t="shared" si="1"/>
        <v xml:space="preserve"> </v>
      </c>
      <c r="S61" s="37" t="str">
        <f t="shared" si="2"/>
        <v/>
      </c>
      <c r="T61" s="37" t="str">
        <f t="shared" si="3"/>
        <v/>
      </c>
      <c r="U61" s="37" t="str">
        <f t="shared" si="4"/>
        <v/>
      </c>
      <c r="V61" s="37" t="str">
        <f t="shared" si="5"/>
        <v/>
      </c>
      <c r="W61" s="37" t="str">
        <f t="shared" si="6"/>
        <v/>
      </c>
      <c r="X61" s="37" t="str">
        <f t="shared" si="7"/>
        <v/>
      </c>
      <c r="Y61" s="1" t="str">
        <f t="shared" si="8"/>
        <v xml:space="preserve"> </v>
      </c>
      <c r="Z61" s="1" t="str">
        <f t="shared" si="9"/>
        <v xml:space="preserve"> </v>
      </c>
      <c r="AA61" s="1" t="str">
        <f t="shared" si="8"/>
        <v xml:space="preserve"> </v>
      </c>
      <c r="AB61" s="1" t="str">
        <f t="shared" si="10"/>
        <v xml:space="preserve"> </v>
      </c>
      <c r="AC61" s="1" t="str">
        <f t="shared" si="20"/>
        <v xml:space="preserve"> </v>
      </c>
      <c r="AD61" s="1" t="str">
        <f t="shared" si="12"/>
        <v xml:space="preserve"> </v>
      </c>
      <c r="AE61" s="1" t="str">
        <f t="shared" si="13"/>
        <v xml:space="preserve"> </v>
      </c>
      <c r="AF61" s="1" t="str">
        <f t="shared" si="13"/>
        <v xml:space="preserve"> </v>
      </c>
      <c r="AG61" s="38">
        <f t="shared" si="14"/>
        <v>2.8057044162474232</v>
      </c>
      <c r="AH61" s="38" t="str">
        <f t="shared" si="15"/>
        <v xml:space="preserve"> </v>
      </c>
      <c r="AI61" s="1">
        <f t="shared" si="16"/>
        <v>130</v>
      </c>
      <c r="AJ61" s="1" t="str">
        <f t="shared" si="16"/>
        <v xml:space="preserve"> </v>
      </c>
      <c r="AK61" s="25" t="str">
        <f t="shared" si="17"/>
        <v xml:space="preserve"> </v>
      </c>
      <c r="AL61" s="25" t="str">
        <f t="shared" si="18"/>
        <v xml:space="preserve"> </v>
      </c>
      <c r="AM61" s="1" t="str">
        <f t="shared" si="19"/>
        <v xml:space="preserve"> </v>
      </c>
      <c r="AN61" s="1" t="str">
        <f t="shared" si="19"/>
        <v xml:space="preserve"> </v>
      </c>
      <c r="AO61" t="s">
        <v>520</v>
      </c>
      <c r="AP61" t="s">
        <v>1254</v>
      </c>
      <c r="AQ61" s="22">
        <v>-92.067523860806403</v>
      </c>
      <c r="AR61" s="21">
        <v>-100.61714765758948</v>
      </c>
      <c r="AS61">
        <v>-0.12843792904910778</v>
      </c>
      <c r="AT61">
        <v>92.067523860806403</v>
      </c>
      <c r="AU61">
        <v>100.61714765758948</v>
      </c>
      <c r="AV61" t="s">
        <v>1404</v>
      </c>
    </row>
    <row r="62" spans="1:48" x14ac:dyDescent="0.25">
      <c r="A62" s="14">
        <v>6.4999999999999962E-10</v>
      </c>
      <c r="B62" t="s">
        <v>226</v>
      </c>
      <c r="C62" s="4">
        <v>23</v>
      </c>
      <c r="D62" s="4">
        <v>0</v>
      </c>
      <c r="E62" s="4">
        <v>12</v>
      </c>
      <c r="F62" s="4">
        <v>35</v>
      </c>
      <c r="G62" s="4">
        <v>360</v>
      </c>
      <c r="H62" s="4">
        <v>291.60000000000002</v>
      </c>
      <c r="I62" s="34">
        <v>116482.12367760002</v>
      </c>
      <c r="J62" s="35">
        <v>13.695927856840919</v>
      </c>
      <c r="K62" s="35">
        <v>12.501607717041802</v>
      </c>
      <c r="L62" s="35">
        <v>12.437568565524538</v>
      </c>
      <c r="M62" s="35">
        <v>10.989653559154707</v>
      </c>
      <c r="N62" s="4">
        <v>23.324999999999999</v>
      </c>
      <c r="O62" s="4">
        <v>9.5584781587599821</v>
      </c>
      <c r="P62" s="35">
        <v>4.457133058984911</v>
      </c>
      <c r="Q62" s="36" t="str">
        <f t="shared" si="0"/>
        <v xml:space="preserve"> </v>
      </c>
      <c r="R62" s="36" t="str">
        <f t="shared" si="1"/>
        <v xml:space="preserve"> </v>
      </c>
      <c r="S62" s="37">
        <f t="shared" si="2"/>
        <v>0.23456790188456783</v>
      </c>
      <c r="T62" s="37" t="str">
        <f t="shared" si="3"/>
        <v/>
      </c>
      <c r="U62" s="37" t="str">
        <f t="shared" si="4"/>
        <v/>
      </c>
      <c r="V62" s="37" t="str">
        <f t="shared" si="5"/>
        <v/>
      </c>
      <c r="W62" s="37" t="str">
        <f t="shared" si="6"/>
        <v/>
      </c>
      <c r="X62" s="37" t="str">
        <f t="shared" si="7"/>
        <v/>
      </c>
      <c r="Y62" s="1" t="str">
        <f t="shared" si="8"/>
        <v xml:space="preserve"> </v>
      </c>
      <c r="Z62" s="1" t="str">
        <f t="shared" si="9"/>
        <v xml:space="preserve"> </v>
      </c>
      <c r="AA62" s="1" t="str">
        <f t="shared" si="8"/>
        <v xml:space="preserve"> </v>
      </c>
      <c r="AB62" s="1" t="str">
        <f t="shared" si="10"/>
        <v xml:space="preserve"> </v>
      </c>
      <c r="AC62" s="1">
        <f t="shared" si="20"/>
        <v>56</v>
      </c>
      <c r="AD62" s="1" t="str">
        <f t="shared" si="12"/>
        <v xml:space="preserve"> </v>
      </c>
      <c r="AE62" s="1" t="str">
        <f t="shared" si="13"/>
        <v xml:space="preserve"> </v>
      </c>
      <c r="AF62" s="1" t="str">
        <f t="shared" si="13"/>
        <v xml:space="preserve"> </v>
      </c>
      <c r="AG62" s="38">
        <f t="shared" si="14"/>
        <v>4.457133059634911</v>
      </c>
      <c r="AH62" s="38" t="str">
        <f t="shared" si="15"/>
        <v xml:space="preserve"> </v>
      </c>
      <c r="AI62" s="1">
        <f t="shared" si="16"/>
        <v>39</v>
      </c>
      <c r="AJ62" s="1" t="str">
        <f t="shared" si="16"/>
        <v xml:space="preserve"> </v>
      </c>
      <c r="AK62" s="25" t="str">
        <f t="shared" si="17"/>
        <v xml:space="preserve"> </v>
      </c>
      <c r="AL62" s="25" t="str">
        <f t="shared" si="18"/>
        <v xml:space="preserve"> </v>
      </c>
      <c r="AM62" s="1" t="str">
        <f t="shared" si="19"/>
        <v xml:space="preserve"> </v>
      </c>
      <c r="AN62" s="1" t="str">
        <f t="shared" si="19"/>
        <v xml:space="preserve"> </v>
      </c>
      <c r="AO62" t="s">
        <v>226</v>
      </c>
      <c r="AP62" t="s">
        <v>1293</v>
      </c>
      <c r="AQ62" s="22">
        <v>26.287943454396412</v>
      </c>
      <c r="AR62" s="21">
        <v>4.4954503087794695</v>
      </c>
      <c r="AS62">
        <v>23.456790123456784</v>
      </c>
      <c r="AT62">
        <v>-26.287943454396412</v>
      </c>
      <c r="AU62">
        <v>-4.4954503087794695</v>
      </c>
      <c r="AV62" t="s">
        <v>1405</v>
      </c>
    </row>
    <row r="63" spans="1:48" x14ac:dyDescent="0.25">
      <c r="A63" s="14">
        <v>6.5999999999999958E-10</v>
      </c>
      <c r="B63" t="s">
        <v>283</v>
      </c>
      <c r="C63" s="4">
        <v>5</v>
      </c>
      <c r="D63" s="4">
        <v>2</v>
      </c>
      <c r="E63" s="4">
        <v>7</v>
      </c>
      <c r="F63" s="4">
        <v>14</v>
      </c>
      <c r="G63" s="4">
        <v>143.5</v>
      </c>
      <c r="H63" s="4">
        <v>127.43</v>
      </c>
      <c r="I63" s="34">
        <v>10640.773782419999</v>
      </c>
      <c r="J63" s="35">
        <v>19.422344154854443</v>
      </c>
      <c r="K63" s="35">
        <v>18.070051049347704</v>
      </c>
      <c r="L63" s="35">
        <v>12.265247761194031</v>
      </c>
      <c r="M63" s="35">
        <v>11.660844714409638</v>
      </c>
      <c r="N63" s="4">
        <v>7.0520000000000005</v>
      </c>
      <c r="O63" s="4">
        <v>6.8484848484848468</v>
      </c>
      <c r="P63" s="35">
        <v>1.8975123597269088</v>
      </c>
      <c r="Q63" s="36" t="str">
        <f t="shared" si="0"/>
        <v xml:space="preserve"> </v>
      </c>
      <c r="R63" s="36" t="str">
        <f t="shared" si="1"/>
        <v xml:space="preserve"> </v>
      </c>
      <c r="S63" s="37" t="str">
        <f t="shared" si="2"/>
        <v/>
      </c>
      <c r="T63" s="37" t="str">
        <f t="shared" si="3"/>
        <v/>
      </c>
      <c r="U63" s="37" t="str">
        <f t="shared" si="4"/>
        <v/>
      </c>
      <c r="V63" s="37" t="str">
        <f t="shared" si="5"/>
        <v/>
      </c>
      <c r="W63" s="37" t="str">
        <f t="shared" si="6"/>
        <v/>
      </c>
      <c r="X63" s="37" t="str">
        <f t="shared" si="7"/>
        <v/>
      </c>
      <c r="Y63" s="1" t="str">
        <f t="shared" si="8"/>
        <v xml:space="preserve"> </v>
      </c>
      <c r="Z63" s="1" t="str">
        <f t="shared" si="9"/>
        <v xml:space="preserve"> </v>
      </c>
      <c r="AA63" s="1" t="str">
        <f t="shared" si="8"/>
        <v xml:space="preserve"> </v>
      </c>
      <c r="AB63" s="1" t="str">
        <f t="shared" si="10"/>
        <v xml:space="preserve"> </v>
      </c>
      <c r="AC63" s="1" t="str">
        <f t="shared" si="20"/>
        <v xml:space="preserve"> </v>
      </c>
      <c r="AD63" s="1" t="str">
        <f t="shared" si="12"/>
        <v xml:space="preserve"> </v>
      </c>
      <c r="AE63" s="1" t="str">
        <f t="shared" si="13"/>
        <v xml:space="preserve"> </v>
      </c>
      <c r="AF63" s="1" t="str">
        <f t="shared" si="13"/>
        <v xml:space="preserve"> </v>
      </c>
      <c r="AG63" s="38" t="str">
        <f t="shared" si="14"/>
        <v xml:space="preserve"> </v>
      </c>
      <c r="AH63" s="38" t="str">
        <f t="shared" si="15"/>
        <v xml:space="preserve"> </v>
      </c>
      <c r="AI63" s="1" t="str">
        <f t="shared" si="16"/>
        <v xml:space="preserve"> </v>
      </c>
      <c r="AJ63" s="1" t="str">
        <f t="shared" si="16"/>
        <v xml:space="preserve"> </v>
      </c>
      <c r="AK63" s="25" t="str">
        <f t="shared" si="17"/>
        <v xml:space="preserve"> </v>
      </c>
      <c r="AL63" s="25" t="str">
        <f t="shared" si="18"/>
        <v xml:space="preserve"> </v>
      </c>
      <c r="AM63" s="1" t="str">
        <f t="shared" si="19"/>
        <v xml:space="preserve"> </v>
      </c>
      <c r="AN63" s="1" t="str">
        <f t="shared" si="19"/>
        <v xml:space="preserve"> </v>
      </c>
      <c r="AO63" t="s">
        <v>283</v>
      </c>
      <c r="AP63" t="s">
        <v>1242</v>
      </c>
      <c r="AQ63" s="22">
        <v>-4.5318685638162215</v>
      </c>
      <c r="AR63" s="21">
        <v>5.818652728393225</v>
      </c>
      <c r="AS63">
        <v>12.610845169897189</v>
      </c>
      <c r="AT63">
        <v>4.5318685638162215</v>
      </c>
      <c r="AU63">
        <v>-5.818652728393225</v>
      </c>
      <c r="AV63" t="s">
        <v>1406</v>
      </c>
    </row>
    <row r="64" spans="1:48" x14ac:dyDescent="0.25">
      <c r="A64" s="14">
        <v>6.6999999999999955E-10</v>
      </c>
      <c r="B64" t="s">
        <v>246</v>
      </c>
      <c r="C64" s="4">
        <v>5</v>
      </c>
      <c r="D64" s="4">
        <v>2</v>
      </c>
      <c r="E64" s="4">
        <v>8</v>
      </c>
      <c r="F64" s="4">
        <v>15</v>
      </c>
      <c r="G64" s="4">
        <v>134</v>
      </c>
      <c r="H64" s="4">
        <v>136.53</v>
      </c>
      <c r="I64" s="34">
        <v>24708.478385070001</v>
      </c>
      <c r="J64" s="35">
        <v>37.788541378355937</v>
      </c>
      <c r="K64" s="35">
        <v>35.342997670204504</v>
      </c>
      <c r="L64" s="35">
        <v>18.553858249966922</v>
      </c>
      <c r="M64" s="35">
        <v>17.419887788357084</v>
      </c>
      <c r="N64" s="4">
        <v>3.863</v>
      </c>
      <c r="O64" s="4">
        <v>7.0083102493074829</v>
      </c>
      <c r="P64" s="35">
        <v>1.5842671940232917</v>
      </c>
      <c r="Q64" s="36" t="str">
        <f t="shared" si="0"/>
        <v xml:space="preserve"> </v>
      </c>
      <c r="R64" s="36" t="str">
        <f t="shared" si="1"/>
        <v xml:space="preserve"> </v>
      </c>
      <c r="S64" s="37" t="str">
        <f t="shared" si="2"/>
        <v/>
      </c>
      <c r="T64" s="37" t="str">
        <f t="shared" si="3"/>
        <v/>
      </c>
      <c r="U64" s="37" t="str">
        <f t="shared" si="4"/>
        <v/>
      </c>
      <c r="V64" s="37" t="str">
        <f t="shared" si="5"/>
        <v/>
      </c>
      <c r="W64" s="37" t="str">
        <f t="shared" si="6"/>
        <v/>
      </c>
      <c r="X64" s="37" t="str">
        <f t="shared" si="7"/>
        <v/>
      </c>
      <c r="Y64" s="1" t="str">
        <f t="shared" si="8"/>
        <v xml:space="preserve"> </v>
      </c>
      <c r="Z64" s="1" t="str">
        <f t="shared" si="9"/>
        <v xml:space="preserve"> </v>
      </c>
      <c r="AA64" s="1" t="str">
        <f t="shared" si="8"/>
        <v xml:space="preserve"> </v>
      </c>
      <c r="AB64" s="1" t="str">
        <f t="shared" si="10"/>
        <v xml:space="preserve"> </v>
      </c>
      <c r="AC64" s="1" t="str">
        <f t="shared" si="20"/>
        <v xml:space="preserve"> </v>
      </c>
      <c r="AD64" s="1" t="str">
        <f t="shared" si="12"/>
        <v xml:space="preserve"> </v>
      </c>
      <c r="AE64" s="1" t="str">
        <f t="shared" si="13"/>
        <v xml:space="preserve"> 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6"/>
        <v xml:space="preserve"> </v>
      </c>
      <c r="AK64" s="25" t="str">
        <f t="shared" si="17"/>
        <v xml:space="preserve"> </v>
      </c>
      <c r="AL64" s="25" t="str">
        <f t="shared" si="18"/>
        <v xml:space="preserve"> </v>
      </c>
      <c r="AM64" s="1" t="str">
        <f t="shared" si="19"/>
        <v xml:space="preserve"> </v>
      </c>
      <c r="AN64" s="1" t="str">
        <f t="shared" si="19"/>
        <v xml:space="preserve"> </v>
      </c>
      <c r="AO64" t="s">
        <v>246</v>
      </c>
      <c r="AP64" t="s">
        <v>1250</v>
      </c>
      <c r="AQ64" s="22">
        <v>-103.3795101706783</v>
      </c>
      <c r="AR64" s="21">
        <v>-42.46979768292816</v>
      </c>
      <c r="AS64">
        <v>-1.8530725847799023</v>
      </c>
      <c r="AT64">
        <v>103.3795101706783</v>
      </c>
      <c r="AU64">
        <v>42.46979768292816</v>
      </c>
      <c r="AV64" t="s">
        <v>1407</v>
      </c>
    </row>
    <row r="65" spans="1:48" x14ac:dyDescent="0.25">
      <c r="A65" s="14">
        <v>6.7999999999999951E-10</v>
      </c>
      <c r="B65" t="s">
        <v>224</v>
      </c>
      <c r="C65" s="4">
        <v>12</v>
      </c>
      <c r="D65" s="4">
        <v>1</v>
      </c>
      <c r="E65" s="4">
        <v>17</v>
      </c>
      <c r="F65" s="4">
        <v>30</v>
      </c>
      <c r="G65" s="4">
        <v>144</v>
      </c>
      <c r="H65" s="4">
        <v>128.19</v>
      </c>
      <c r="I65" s="34">
        <v>103582.73271816</v>
      </c>
      <c r="J65" s="35">
        <v>15.785001847063169</v>
      </c>
      <c r="K65" s="35">
        <v>14.185017151709637</v>
      </c>
      <c r="L65" s="35" t="s">
        <v>1238</v>
      </c>
      <c r="M65" s="35" t="s">
        <v>1238</v>
      </c>
      <c r="N65" s="4">
        <v>9.0370000000000008</v>
      </c>
      <c r="O65" s="4">
        <v>10.207317073170751</v>
      </c>
      <c r="P65" s="35">
        <v>1.3893439425852252</v>
      </c>
      <c r="Q65" s="36" t="str">
        <f t="shared" si="0"/>
        <v xml:space="preserve"> </v>
      </c>
      <c r="R65" s="36" t="str">
        <f t="shared" si="1"/>
        <v xml:space="preserve"> </v>
      </c>
      <c r="S65" s="37" t="str">
        <f t="shared" si="2"/>
        <v/>
      </c>
      <c r="T65" s="37" t="str">
        <f t="shared" si="3"/>
        <v/>
      </c>
      <c r="U65" s="37" t="str">
        <f t="shared" si="4"/>
        <v/>
      </c>
      <c r="V65" s="37" t="str">
        <f t="shared" si="5"/>
        <v/>
      </c>
      <c r="W65" s="37" t="str">
        <f t="shared" si="6"/>
        <v xml:space="preserve"> </v>
      </c>
      <c r="X65" s="37" t="str">
        <f t="shared" si="7"/>
        <v xml:space="preserve"> </v>
      </c>
      <c r="Y65" s="1" t="str">
        <f t="shared" si="8"/>
        <v xml:space="preserve"> </v>
      </c>
      <c r="Z65" s="1" t="str">
        <f t="shared" si="9"/>
        <v xml:space="preserve"> </v>
      </c>
      <c r="AA65" s="1" t="str">
        <f t="shared" si="8"/>
        <v xml:space="preserve"> </v>
      </c>
      <c r="AB65" s="1" t="str">
        <f t="shared" si="10"/>
        <v xml:space="preserve"> </v>
      </c>
      <c r="AC65" s="1" t="str">
        <f t="shared" si="20"/>
        <v xml:space="preserve"> </v>
      </c>
      <c r="AD65" s="1" t="str">
        <f t="shared" si="12"/>
        <v xml:space="preserve"> </v>
      </c>
      <c r="AE65" s="1" t="str">
        <f t="shared" si="13"/>
        <v xml:space="preserve"> </v>
      </c>
      <c r="AF65" s="1" t="str">
        <f t="shared" si="13"/>
        <v xml:space="preserve"> </v>
      </c>
      <c r="AG65" s="38" t="str">
        <f t="shared" si="14"/>
        <v xml:space="preserve"> </v>
      </c>
      <c r="AH65" s="38" t="str">
        <f t="shared" si="15"/>
        <v xml:space="preserve"> </v>
      </c>
      <c r="AI65" s="1" t="str">
        <f t="shared" si="16"/>
        <v xml:space="preserve"> </v>
      </c>
      <c r="AJ65" s="1" t="str">
        <f t="shared" si="16"/>
        <v xml:space="preserve"> </v>
      </c>
      <c r="AK65" s="25" t="str">
        <f t="shared" si="17"/>
        <v xml:space="preserve"> </v>
      </c>
      <c r="AL65" s="25" t="str">
        <f t="shared" si="18"/>
        <v xml:space="preserve"> </v>
      </c>
      <c r="AM65" s="1" t="str">
        <f t="shared" si="19"/>
        <v xml:space="preserve"> </v>
      </c>
      <c r="AN65" s="1" t="str">
        <f t="shared" si="19"/>
        <v xml:space="preserve"> </v>
      </c>
      <c r="AO65" t="s">
        <v>224</v>
      </c>
      <c r="AP65" t="s">
        <v>1246</v>
      </c>
      <c r="AQ65" s="22">
        <v>15.044459865345782</v>
      </c>
      <c r="AR65" s="21" t="e">
        <v>#VALUE!</v>
      </c>
      <c r="AS65">
        <v>12.333255324128256</v>
      </c>
      <c r="AT65">
        <v>-15.044459865345782</v>
      </c>
      <c r="AU65" t="e">
        <v>#VALUE!</v>
      </c>
      <c r="AV65" t="s">
        <v>1408</v>
      </c>
    </row>
    <row r="66" spans="1:48" x14ac:dyDescent="0.25">
      <c r="A66" s="14">
        <v>6.8999999999999948E-10</v>
      </c>
      <c r="B66" t="s">
        <v>282</v>
      </c>
      <c r="C66" s="4">
        <v>11</v>
      </c>
      <c r="D66" s="4">
        <v>0</v>
      </c>
      <c r="E66" s="4">
        <v>12</v>
      </c>
      <c r="F66" s="4">
        <v>23</v>
      </c>
      <c r="G66" s="4">
        <v>1322.5</v>
      </c>
      <c r="H66" s="4">
        <v>1056.6400000000001</v>
      </c>
      <c r="I66" s="34">
        <v>24929.002151040004</v>
      </c>
      <c r="J66" s="35">
        <v>16.897048005884802</v>
      </c>
      <c r="K66" s="35">
        <v>16.031558185404343</v>
      </c>
      <c r="L66" s="35">
        <v>11.734113670865064</v>
      </c>
      <c r="M66" s="35">
        <v>11.457784172269527</v>
      </c>
      <c r="N66" s="4">
        <v>65.91</v>
      </c>
      <c r="O66" s="4">
        <v>3.9180134016554859</v>
      </c>
      <c r="P66" s="35">
        <v>0</v>
      </c>
      <c r="Q66" s="36" t="str">
        <f t="shared" si="0"/>
        <v xml:space="preserve"> </v>
      </c>
      <c r="R66" s="36" t="str">
        <f t="shared" si="1"/>
        <v xml:space="preserve"> </v>
      </c>
      <c r="S66" s="37">
        <f t="shared" si="2"/>
        <v>0.25160887410005434</v>
      </c>
      <c r="T66" s="37" t="str">
        <f t="shared" si="3"/>
        <v/>
      </c>
      <c r="U66" s="37" t="str">
        <f t="shared" si="4"/>
        <v/>
      </c>
      <c r="V66" s="37" t="str">
        <f t="shared" si="5"/>
        <v/>
      </c>
      <c r="W66" s="37" t="str">
        <f t="shared" si="6"/>
        <v/>
      </c>
      <c r="X66" s="37" t="str">
        <f t="shared" si="7"/>
        <v/>
      </c>
      <c r="Y66" s="1" t="str">
        <f t="shared" si="8"/>
        <v xml:space="preserve"> </v>
      </c>
      <c r="Z66" s="1" t="str">
        <f t="shared" si="9"/>
        <v xml:space="preserve"> </v>
      </c>
      <c r="AA66" s="1" t="str">
        <f t="shared" si="8"/>
        <v xml:space="preserve"> </v>
      </c>
      <c r="AB66" s="1" t="str">
        <f t="shared" si="10"/>
        <v xml:space="preserve"> </v>
      </c>
      <c r="AC66" s="1">
        <f t="shared" si="20"/>
        <v>42</v>
      </c>
      <c r="AD66" s="1" t="str">
        <f t="shared" si="12"/>
        <v xml:space="preserve"> </v>
      </c>
      <c r="AE66" s="1" t="str">
        <f t="shared" si="13"/>
        <v xml:space="preserve"> </v>
      </c>
      <c r="AF66" s="1" t="str">
        <f t="shared" si="13"/>
        <v xml:space="preserve"> </v>
      </c>
      <c r="AG66" s="38" t="str">
        <f t="shared" si="14"/>
        <v xml:space="preserve"> </v>
      </c>
      <c r="AH66" s="38" t="str">
        <f t="shared" si="15"/>
        <v xml:space="preserve"> </v>
      </c>
      <c r="AI66" s="1" t="str">
        <f t="shared" si="16"/>
        <v xml:space="preserve"> </v>
      </c>
      <c r="AJ66" s="1" t="str">
        <f t="shared" si="16"/>
        <v xml:space="preserve"> </v>
      </c>
      <c r="AK66" s="25" t="str">
        <f t="shared" si="17"/>
        <v xml:space="preserve"> </v>
      </c>
      <c r="AL66" s="25" t="str">
        <f t="shared" si="18"/>
        <v xml:space="preserve"> </v>
      </c>
      <c r="AM66" s="1" t="str">
        <f t="shared" si="19"/>
        <v xml:space="preserve"> </v>
      </c>
      <c r="AN66" s="1" t="str">
        <f t="shared" si="19"/>
        <v xml:space="preserve"> </v>
      </c>
      <c r="AO66" t="s">
        <v>282</v>
      </c>
      <c r="AP66" t="s">
        <v>1248</v>
      </c>
      <c r="AQ66" s="22">
        <v>9.0593809282193742</v>
      </c>
      <c r="AR66" s="21">
        <v>9.8970802647148979</v>
      </c>
      <c r="AS66">
        <v>25.160887341005434</v>
      </c>
      <c r="AT66">
        <v>-9.0593809282193742</v>
      </c>
      <c r="AU66">
        <v>-9.8970802647148979</v>
      </c>
      <c r="AV66" t="s">
        <v>1409</v>
      </c>
    </row>
    <row r="67" spans="1:48" x14ac:dyDescent="0.25">
      <c r="A67" s="14">
        <v>6.9999999999999944E-10</v>
      </c>
      <c r="B67" t="s">
        <v>227</v>
      </c>
      <c r="C67" s="4">
        <v>10</v>
      </c>
      <c r="D67" s="4">
        <v>3</v>
      </c>
      <c r="E67" s="4">
        <v>17</v>
      </c>
      <c r="F67" s="4">
        <v>30</v>
      </c>
      <c r="G67" s="4">
        <v>348.5</v>
      </c>
      <c r="H67" s="4">
        <v>317.89999999999998</v>
      </c>
      <c r="I67" s="34">
        <v>179026.08692319997</v>
      </c>
      <c r="J67" s="35" t="s">
        <v>1238</v>
      </c>
      <c r="K67" s="35" t="s">
        <v>1238</v>
      </c>
      <c r="L67" s="35" t="s">
        <v>1238</v>
      </c>
      <c r="M67" s="35">
        <v>25.58145023983046</v>
      </c>
      <c r="N67" s="4">
        <v>5.3150000000000004</v>
      </c>
      <c r="O67" s="4">
        <v>-40.280898876404493</v>
      </c>
      <c r="P67" s="35">
        <v>2.6448568732305757</v>
      </c>
      <c r="Q67" s="36" t="str">
        <f t="shared" si="0"/>
        <v xml:space="preserve"> </v>
      </c>
      <c r="R67" s="36" t="str">
        <f t="shared" si="1"/>
        <v xml:space="preserve"> </v>
      </c>
      <c r="S67" s="37" t="str">
        <f t="shared" si="2"/>
        <v/>
      </c>
      <c r="T67" s="37" t="str">
        <f t="shared" si="3"/>
        <v/>
      </c>
      <c r="U67" s="37" t="str">
        <f t="shared" si="4"/>
        <v xml:space="preserve"> </v>
      </c>
      <c r="V67" s="37" t="str">
        <f t="shared" si="5"/>
        <v xml:space="preserve"> </v>
      </c>
      <c r="W67" s="37" t="str">
        <f t="shared" si="6"/>
        <v xml:space="preserve"> </v>
      </c>
      <c r="X67" s="37" t="str">
        <f t="shared" si="7"/>
        <v xml:space="preserve"> </v>
      </c>
      <c r="Y67" s="1" t="str">
        <f t="shared" si="8"/>
        <v xml:space="preserve"> </v>
      </c>
      <c r="Z67" s="1" t="str">
        <f t="shared" si="9"/>
        <v xml:space="preserve"> </v>
      </c>
      <c r="AA67" s="1" t="str">
        <f t="shared" si="8"/>
        <v xml:space="preserve"> </v>
      </c>
      <c r="AB67" s="1" t="str">
        <f t="shared" si="10"/>
        <v xml:space="preserve"> </v>
      </c>
      <c r="AC67" s="1" t="str">
        <f t="shared" si="20"/>
        <v xml:space="preserve"> </v>
      </c>
      <c r="AD67" s="1" t="str">
        <f t="shared" si="12"/>
        <v xml:space="preserve"> </v>
      </c>
      <c r="AE67" s="1" t="str">
        <f t="shared" si="13"/>
        <v xml:space="preserve"> </v>
      </c>
      <c r="AF67" s="1" t="str">
        <f t="shared" si="13"/>
        <v xml:space="preserve"> </v>
      </c>
      <c r="AG67" s="38">
        <f t="shared" si="14"/>
        <v>2.6448568739305758</v>
      </c>
      <c r="AH67" s="38" t="str">
        <f t="shared" si="15"/>
        <v xml:space="preserve"> </v>
      </c>
      <c r="AI67" s="1">
        <f t="shared" si="16"/>
        <v>140</v>
      </c>
      <c r="AJ67" s="1" t="str">
        <f t="shared" si="16"/>
        <v xml:space="preserve"> </v>
      </c>
      <c r="AK67" s="25" t="str">
        <f t="shared" si="17"/>
        <v xml:space="preserve"> </v>
      </c>
      <c r="AL67" s="25" t="str">
        <f t="shared" si="18"/>
        <v xml:space="preserve"> </v>
      </c>
      <c r="AM67" s="1" t="str">
        <f t="shared" si="19"/>
        <v xml:space="preserve"> </v>
      </c>
      <c r="AN67" s="1" t="str">
        <f t="shared" si="19"/>
        <v xml:space="preserve"> </v>
      </c>
      <c r="AO67" t="s">
        <v>227</v>
      </c>
      <c r="AP67" t="s">
        <v>1244</v>
      </c>
      <c r="AQ67" s="22" t="e">
        <v>#VALUE!</v>
      </c>
      <c r="AR67" s="21" t="e">
        <v>#VALUE!</v>
      </c>
      <c r="AS67">
        <v>9.6256684491978781</v>
      </c>
      <c r="AT67" t="e">
        <v>#VALUE!</v>
      </c>
      <c r="AU67" t="e">
        <v>#VALUE!</v>
      </c>
      <c r="AV67" t="s">
        <v>1410</v>
      </c>
    </row>
    <row r="68" spans="1:48" x14ac:dyDescent="0.25">
      <c r="A68" s="14">
        <v>7.0999999999999941E-10</v>
      </c>
      <c r="B68" t="s">
        <v>247</v>
      </c>
      <c r="C68" s="4">
        <v>16</v>
      </c>
      <c r="D68" s="4">
        <v>2</v>
      </c>
      <c r="E68" s="4">
        <v>13</v>
      </c>
      <c r="F68" s="4">
        <v>31</v>
      </c>
      <c r="G68" s="4">
        <v>37</v>
      </c>
      <c r="H68" s="4">
        <v>32.729999999999997</v>
      </c>
      <c r="I68" s="34">
        <v>285684.79698083998</v>
      </c>
      <c r="J68" s="35">
        <v>11.432064268250086</v>
      </c>
      <c r="K68" s="35">
        <v>10.805546384945526</v>
      </c>
      <c r="L68" s="35" t="s">
        <v>1238</v>
      </c>
      <c r="M68" s="35" t="s">
        <v>1238</v>
      </c>
      <c r="N68" s="4">
        <v>3.0289999999999999</v>
      </c>
      <c r="O68" s="4">
        <v>3.0272108843537406</v>
      </c>
      <c r="P68" s="35">
        <v>2.4197983501374889</v>
      </c>
      <c r="Q68" s="36" t="str">
        <f t="shared" si="0"/>
        <v xml:space="preserve"> </v>
      </c>
      <c r="R68" s="36" t="str">
        <f t="shared" si="1"/>
        <v xml:space="preserve"> </v>
      </c>
      <c r="S68" s="37" t="str">
        <f t="shared" si="2"/>
        <v/>
      </c>
      <c r="T68" s="37" t="str">
        <f t="shared" si="3"/>
        <v/>
      </c>
      <c r="U68" s="37" t="str">
        <f t="shared" si="4"/>
        <v/>
      </c>
      <c r="V68" s="37">
        <f t="shared" si="5"/>
        <v>-0.38472151972287327</v>
      </c>
      <c r="W68" s="37" t="str">
        <f t="shared" si="6"/>
        <v xml:space="preserve"> </v>
      </c>
      <c r="X68" s="37" t="str">
        <f t="shared" si="7"/>
        <v xml:space="preserve"> </v>
      </c>
      <c r="Y68" s="1" t="str">
        <f t="shared" si="8"/>
        <v xml:space="preserve"> </v>
      </c>
      <c r="Z68" s="1">
        <f t="shared" si="9"/>
        <v>72</v>
      </c>
      <c r="AA68" s="1" t="str">
        <f t="shared" si="8"/>
        <v xml:space="preserve"> </v>
      </c>
      <c r="AB68" s="1" t="str">
        <f t="shared" si="10"/>
        <v xml:space="preserve"> </v>
      </c>
      <c r="AC68" s="1" t="str">
        <f t="shared" si="20"/>
        <v xml:space="preserve"> </v>
      </c>
      <c r="AD68" s="1" t="str">
        <f t="shared" si="12"/>
        <v xml:space="preserve"> </v>
      </c>
      <c r="AE68" s="1" t="str">
        <f t="shared" si="13"/>
        <v xml:space="preserve"> </v>
      </c>
      <c r="AF68" s="1" t="str">
        <f t="shared" si="13"/>
        <v xml:space="preserve"> </v>
      </c>
      <c r="AG68" s="38">
        <f t="shared" si="14"/>
        <v>2.419798350847489</v>
      </c>
      <c r="AH68" s="38" t="str">
        <f t="shared" si="15"/>
        <v xml:space="preserve"> </v>
      </c>
      <c r="AI68" s="1">
        <f t="shared" si="16"/>
        <v>157</v>
      </c>
      <c r="AJ68" s="1" t="str">
        <f t="shared" si="16"/>
        <v xml:space="preserve"> </v>
      </c>
      <c r="AK68" s="25" t="str">
        <f t="shared" si="17"/>
        <v xml:space="preserve"> </v>
      </c>
      <c r="AL68" s="25" t="str">
        <f t="shared" si="18"/>
        <v xml:space="preserve"> </v>
      </c>
      <c r="AM68" s="1" t="str">
        <f t="shared" si="19"/>
        <v xml:space="preserve"> </v>
      </c>
      <c r="AN68" s="1" t="str">
        <f t="shared" si="19"/>
        <v xml:space="preserve"> </v>
      </c>
      <c r="AO68" t="s">
        <v>247</v>
      </c>
      <c r="AP68" t="s">
        <v>1246</v>
      </c>
      <c r="AQ68" s="22">
        <v>38.472151972287328</v>
      </c>
      <c r="AR68" s="21" t="e">
        <v>#VALUE!</v>
      </c>
      <c r="AS68">
        <v>13.046135044301877</v>
      </c>
      <c r="AT68">
        <v>-38.472151972287328</v>
      </c>
      <c r="AU68" t="e">
        <v>#VALUE!</v>
      </c>
      <c r="AV68" t="s">
        <v>1411</v>
      </c>
    </row>
    <row r="69" spans="1:48" x14ac:dyDescent="0.25">
      <c r="A69" s="14">
        <v>7.1999999999999937E-10</v>
      </c>
      <c r="B69" t="s">
        <v>286</v>
      </c>
      <c r="C69" s="4">
        <v>12</v>
      </c>
      <c r="D69" s="4">
        <v>1</v>
      </c>
      <c r="E69" s="4">
        <v>6</v>
      </c>
      <c r="F69" s="4">
        <v>19</v>
      </c>
      <c r="G69" s="4">
        <v>95</v>
      </c>
      <c r="H69" s="4">
        <v>89.53</v>
      </c>
      <c r="I69" s="34">
        <v>45710.066951569999</v>
      </c>
      <c r="J69" s="35">
        <v>26.464676322790424</v>
      </c>
      <c r="K69" s="35">
        <v>23.970548862115127</v>
      </c>
      <c r="L69" s="35">
        <v>17.60664968696193</v>
      </c>
      <c r="M69" s="35">
        <v>15.86560395581134</v>
      </c>
      <c r="N69" s="4">
        <v>3.7349999999999999</v>
      </c>
      <c r="O69" s="4" t="s">
        <v>132</v>
      </c>
      <c r="P69" s="35">
        <v>1.0789679437060202</v>
      </c>
      <c r="Q69" s="36" t="str">
        <f t="shared" si="0"/>
        <v xml:space="preserve"> </v>
      </c>
      <c r="R69" s="36" t="str">
        <f t="shared" si="1"/>
        <v xml:space="preserve"> </v>
      </c>
      <c r="S69" s="37" t="str">
        <f t="shared" si="2"/>
        <v/>
      </c>
      <c r="T69" s="37" t="str">
        <f t="shared" si="3"/>
        <v/>
      </c>
      <c r="U69" s="37" t="str">
        <f t="shared" si="4"/>
        <v/>
      </c>
      <c r="V69" s="37" t="str">
        <f t="shared" si="5"/>
        <v/>
      </c>
      <c r="W69" s="37" t="str">
        <f t="shared" si="6"/>
        <v/>
      </c>
      <c r="X69" s="37" t="str">
        <f t="shared" si="7"/>
        <v/>
      </c>
      <c r="Y69" s="1" t="str">
        <f t="shared" si="8"/>
        <v xml:space="preserve"> </v>
      </c>
      <c r="Z69" s="1" t="str">
        <f t="shared" si="9"/>
        <v xml:space="preserve"> </v>
      </c>
      <c r="AA69" s="1" t="str">
        <f t="shared" si="8"/>
        <v xml:space="preserve"> </v>
      </c>
      <c r="AB69" s="1" t="str">
        <f t="shared" si="10"/>
        <v xml:space="preserve"> </v>
      </c>
      <c r="AC69" s="1" t="str">
        <f t="shared" si="20"/>
        <v xml:space="preserve"> </v>
      </c>
      <c r="AD69" s="1" t="str">
        <f t="shared" si="12"/>
        <v xml:space="preserve"> </v>
      </c>
      <c r="AE69" s="1" t="str">
        <f t="shared" si="13"/>
        <v xml:space="preserve"> </v>
      </c>
      <c r="AF69" s="1" t="str">
        <f t="shared" si="13"/>
        <v xml:space="preserve"> </v>
      </c>
      <c r="AG69" s="38" t="str">
        <f t="shared" si="14"/>
        <v xml:space="preserve"> </v>
      </c>
      <c r="AH69" s="38" t="str">
        <f t="shared" si="15"/>
        <v xml:space="preserve"> </v>
      </c>
      <c r="AI69" s="1" t="str">
        <f t="shared" si="16"/>
        <v xml:space="preserve"> </v>
      </c>
      <c r="AJ69" s="1" t="str">
        <f t="shared" si="16"/>
        <v xml:space="preserve"> </v>
      </c>
      <c r="AK69" s="25" t="str">
        <f t="shared" si="17"/>
        <v xml:space="preserve"> </v>
      </c>
      <c r="AL69" s="25" t="str">
        <f t="shared" si="18"/>
        <v xml:space="preserve"> </v>
      </c>
      <c r="AM69" s="1" t="str">
        <f t="shared" si="19"/>
        <v xml:space="preserve"> </v>
      </c>
      <c r="AN69" s="1" t="str">
        <f t="shared" si="19"/>
        <v xml:space="preserve"> </v>
      </c>
      <c r="AO69" t="s">
        <v>286</v>
      </c>
      <c r="AP69" t="s">
        <v>1313</v>
      </c>
      <c r="AQ69" s="22">
        <v>-42.433994830970498</v>
      </c>
      <c r="AR69" s="21">
        <v>-35.196452672054271</v>
      </c>
      <c r="AS69">
        <v>6.1096839048363716</v>
      </c>
      <c r="AT69">
        <v>42.433994830970498</v>
      </c>
      <c r="AU69">
        <v>35.196452672054271</v>
      </c>
      <c r="AV69" t="s">
        <v>1412</v>
      </c>
    </row>
    <row r="70" spans="1:48" x14ac:dyDescent="0.25">
      <c r="A70" s="14">
        <v>7.2999999999999934E-10</v>
      </c>
      <c r="B70" t="s">
        <v>419</v>
      </c>
      <c r="C70" s="4">
        <v>11</v>
      </c>
      <c r="D70" s="4">
        <v>0</v>
      </c>
      <c r="E70" s="4">
        <v>14</v>
      </c>
      <c r="F70" s="4">
        <v>25</v>
      </c>
      <c r="G70" s="4">
        <v>57.25</v>
      </c>
      <c r="H70" s="4" t="s">
        <v>132</v>
      </c>
      <c r="I70" s="34" t="s">
        <v>132</v>
      </c>
      <c r="J70" s="35" t="s">
        <v>1238</v>
      </c>
      <c r="K70" s="35" t="s">
        <v>1238</v>
      </c>
      <c r="L70" s="35" t="s">
        <v>1238</v>
      </c>
      <c r="M70" s="35" t="s">
        <v>1238</v>
      </c>
      <c r="N70" s="4">
        <v>4.415</v>
      </c>
      <c r="O70" s="4">
        <v>1.0297482837528589</v>
      </c>
      <c r="P70" s="35" t="s">
        <v>137</v>
      </c>
      <c r="Q70" s="36" t="str">
        <f t="shared" si="0"/>
        <v xml:space="preserve"> </v>
      </c>
      <c r="R70" s="36" t="str">
        <f t="shared" si="1"/>
        <v xml:space="preserve"> </v>
      </c>
      <c r="S70" s="37" t="str">
        <f t="shared" si="2"/>
        <v xml:space="preserve"> </v>
      </c>
      <c r="T70" s="37" t="str">
        <f t="shared" si="3"/>
        <v xml:space="preserve"> </v>
      </c>
      <c r="U70" s="37" t="str">
        <f t="shared" si="4"/>
        <v xml:space="preserve"> </v>
      </c>
      <c r="V70" s="37" t="str">
        <f t="shared" si="5"/>
        <v xml:space="preserve"> </v>
      </c>
      <c r="W70" s="37" t="str">
        <f t="shared" si="6"/>
        <v xml:space="preserve"> </v>
      </c>
      <c r="X70" s="37" t="str">
        <f t="shared" si="7"/>
        <v xml:space="preserve"> </v>
      </c>
      <c r="Y70" s="1" t="str">
        <f t="shared" si="8"/>
        <v xml:space="preserve"> </v>
      </c>
      <c r="Z70" s="1" t="str">
        <f t="shared" si="9"/>
        <v xml:space="preserve"> </v>
      </c>
      <c r="AA70" s="1" t="str">
        <f t="shared" si="8"/>
        <v xml:space="preserve"> </v>
      </c>
      <c r="AB70" s="1" t="str">
        <f t="shared" si="10"/>
        <v xml:space="preserve"> </v>
      </c>
      <c r="AC70" s="1" t="str">
        <f t="shared" si="20"/>
        <v xml:space="preserve"> </v>
      </c>
      <c r="AD70" s="1" t="str">
        <f t="shared" si="12"/>
        <v xml:space="preserve"> </v>
      </c>
      <c r="AE70" s="1" t="str">
        <f t="shared" si="13"/>
        <v xml:space="preserve"> </v>
      </c>
      <c r="AF70" s="1" t="str">
        <f t="shared" si="13"/>
        <v xml:space="preserve"> </v>
      </c>
      <c r="AG70" s="38" t="str">
        <f t="shared" si="14"/>
        <v xml:space="preserve"> </v>
      </c>
      <c r="AH70" s="38" t="str">
        <f t="shared" si="15"/>
        <v xml:space="preserve"> </v>
      </c>
      <c r="AI70" s="1" t="str">
        <f t="shared" si="16"/>
        <v xml:space="preserve"> </v>
      </c>
      <c r="AJ70" s="1" t="str">
        <f t="shared" si="16"/>
        <v xml:space="preserve"> </v>
      </c>
      <c r="AK70" s="25" t="str">
        <f t="shared" si="17"/>
        <v xml:space="preserve"> </v>
      </c>
      <c r="AL70" s="25" t="str">
        <f t="shared" si="18"/>
        <v xml:space="preserve"> </v>
      </c>
      <c r="AM70" s="1" t="str">
        <f t="shared" si="19"/>
        <v xml:space="preserve"> </v>
      </c>
      <c r="AN70" s="1" t="str">
        <f t="shared" si="19"/>
        <v xml:space="preserve"> </v>
      </c>
      <c r="AO70" t="s">
        <v>419</v>
      </c>
      <c r="AP70" t="s">
        <v>1246</v>
      </c>
      <c r="AQ70" s="22" t="e">
        <v>#VALUE!</v>
      </c>
      <c r="AR70" s="21" t="e">
        <v>#VALUE!</v>
      </c>
      <c r="AS70" t="s">
        <v>137</v>
      </c>
      <c r="AT70" t="e">
        <v>#VALUE!</v>
      </c>
      <c r="AU70" t="e">
        <v>#VALUE!</v>
      </c>
      <c r="AV70" t="s">
        <v>1413</v>
      </c>
    </row>
    <row r="71" spans="1:48" x14ac:dyDescent="0.25">
      <c r="A71" s="14">
        <v>7.3999999999999931E-10</v>
      </c>
      <c r="B71" t="s">
        <v>289</v>
      </c>
      <c r="C71" s="4">
        <v>10</v>
      </c>
      <c r="D71" s="4">
        <v>2</v>
      </c>
      <c r="E71" s="4">
        <v>15</v>
      </c>
      <c r="F71" s="4">
        <v>27</v>
      </c>
      <c r="G71" s="4">
        <v>87</v>
      </c>
      <c r="H71" s="4">
        <v>85.5</v>
      </c>
      <c r="I71" s="34">
        <v>22125.471718500001</v>
      </c>
      <c r="J71" s="35">
        <v>16.464471403812823</v>
      </c>
      <c r="K71" s="35">
        <v>14.396363024078127</v>
      </c>
      <c r="L71" s="35">
        <v>8.3283774038461544</v>
      </c>
      <c r="M71" s="35">
        <v>7.6458587278966013</v>
      </c>
      <c r="N71" s="4">
        <v>5.9390000000000001</v>
      </c>
      <c r="O71" s="4">
        <v>11.635338345864657</v>
      </c>
      <c r="P71" s="35">
        <v>2.3391812865497075</v>
      </c>
      <c r="Q71" s="36" t="str">
        <f t="shared" si="0"/>
        <v xml:space="preserve"> </v>
      </c>
      <c r="R71" s="36" t="str">
        <f t="shared" si="1"/>
        <v xml:space="preserve"> </v>
      </c>
      <c r="S71" s="37" t="str">
        <f t="shared" si="2"/>
        <v/>
      </c>
      <c r="T71" s="37" t="str">
        <f t="shared" si="3"/>
        <v/>
      </c>
      <c r="U71" s="37" t="str">
        <f t="shared" si="4"/>
        <v/>
      </c>
      <c r="V71" s="37" t="str">
        <f t="shared" si="5"/>
        <v/>
      </c>
      <c r="W71" s="37" t="str">
        <f t="shared" si="6"/>
        <v/>
      </c>
      <c r="X71" s="37">
        <f t="shared" si="7"/>
        <v>-0.3604875989848918</v>
      </c>
      <c r="Y71" s="1" t="str">
        <f t="shared" si="8"/>
        <v xml:space="preserve"> </v>
      </c>
      <c r="Z71" s="1" t="str">
        <f t="shared" si="9"/>
        <v xml:space="preserve"> </v>
      </c>
      <c r="AA71" s="1" t="str">
        <f t="shared" si="8"/>
        <v xml:space="preserve"> </v>
      </c>
      <c r="AB71" s="1">
        <f t="shared" si="10"/>
        <v>73</v>
      </c>
      <c r="AC71" s="1" t="str">
        <f t="shared" si="20"/>
        <v xml:space="preserve"> </v>
      </c>
      <c r="AD71" s="1" t="str">
        <f t="shared" si="12"/>
        <v xml:space="preserve"> </v>
      </c>
      <c r="AE71" s="1" t="str">
        <f t="shared" si="13"/>
        <v xml:space="preserve"> </v>
      </c>
      <c r="AF71" s="1" t="str">
        <f t="shared" si="13"/>
        <v xml:space="preserve"> </v>
      </c>
      <c r="AG71" s="38">
        <f t="shared" si="14"/>
        <v>2.3391812872897075</v>
      </c>
      <c r="AH71" s="38" t="str">
        <f t="shared" si="15"/>
        <v xml:space="preserve"> </v>
      </c>
      <c r="AI71" s="1">
        <f t="shared" si="16"/>
        <v>166</v>
      </c>
      <c r="AJ71" s="1" t="str">
        <f t="shared" si="16"/>
        <v xml:space="preserve"> </v>
      </c>
      <c r="AK71" s="25" t="str">
        <f t="shared" si="17"/>
        <v xml:space="preserve"> </v>
      </c>
      <c r="AL71" s="25" t="str">
        <f t="shared" si="18"/>
        <v xml:space="preserve"> </v>
      </c>
      <c r="AM71" s="1" t="str">
        <f t="shared" si="19"/>
        <v xml:space="preserve"> </v>
      </c>
      <c r="AN71" s="1" t="str">
        <f t="shared" si="19"/>
        <v xml:space="preserve"> </v>
      </c>
      <c r="AO71" t="s">
        <v>289</v>
      </c>
      <c r="AP71" t="s">
        <v>1248</v>
      </c>
      <c r="AQ71" s="22">
        <v>11.387526292705076</v>
      </c>
      <c r="AR71" s="21">
        <v>36.04875989848918</v>
      </c>
      <c r="AS71">
        <v>1.7543859649122862</v>
      </c>
      <c r="AT71">
        <v>-11.387526292705076</v>
      </c>
      <c r="AU71">
        <v>-36.04875989848918</v>
      </c>
      <c r="AV71" t="s">
        <v>1414</v>
      </c>
    </row>
    <row r="72" spans="1:48" x14ac:dyDescent="0.25">
      <c r="A72" s="14">
        <v>7.4999999999999927E-10</v>
      </c>
      <c r="B72" t="s">
        <v>287</v>
      </c>
      <c r="C72" s="4">
        <v>11</v>
      </c>
      <c r="D72" s="4">
        <v>0</v>
      </c>
      <c r="E72" s="4">
        <v>7</v>
      </c>
      <c r="F72" s="4">
        <v>18</v>
      </c>
      <c r="G72" s="4">
        <v>276</v>
      </c>
      <c r="H72" s="4">
        <v>250.53</v>
      </c>
      <c r="I72" s="34">
        <v>67937.008768440006</v>
      </c>
      <c r="J72" s="35">
        <v>21.451322887233495</v>
      </c>
      <c r="K72" s="35">
        <v>20.91759205143191</v>
      </c>
      <c r="L72" s="35">
        <v>17.050340815741716</v>
      </c>
      <c r="M72" s="35">
        <v>15.87513500533618</v>
      </c>
      <c r="N72" s="4">
        <v>11.977</v>
      </c>
      <c r="O72" s="4">
        <v>2.5428082191780872</v>
      </c>
      <c r="P72" s="35">
        <v>1.4297688899532992</v>
      </c>
      <c r="Q72" s="36" t="str">
        <f t="shared" ref="Q72:Q135" si="21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35" si="22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35" si="23">IF(ISERROR((IF((G72/H72-1)&gt;($S$5/100),(G72/H72-1)+A72,"")))=TRUE," ",((IF((G72/H72-1)&gt;($S$5/100),(G72/H72-1)+A72,""))))</f>
        <v/>
      </c>
      <c r="T72" s="37" t="str">
        <f t="shared" ref="T72:T135" si="24">IF(ISERROR((IF((G72/H72-1)&lt;($T$5/100),(G72/H72-1)+A72,"")))=TRUE," ",((IF((G72/H72-1)&lt;($T$5/100),(G72/H72-1)+A72,""))))</f>
        <v/>
      </c>
      <c r="U72" s="37" t="str">
        <f t="shared" ref="U72:U135" si="25">IF(ISERROR((IF(((J72/$J$6-1))&gt;($U$5/100),((J72/$J$6-1)),"")))=TRUE," ",((IF(((J72/$J$6-1))&gt;($U$5/100),((J72/$J$6-1)),""))))</f>
        <v/>
      </c>
      <c r="V72" s="37" t="str">
        <f t="shared" ref="V72:V135" si="26">IF(ISERROR((IF(((J72/$J$6-1))&lt;($V$5/100),((J72/$J$6-1)),"")))=TRUE," ",((IF(((J72/$J$6-1))&lt;($V$5/100),((J72/$J$6-1)),""))))</f>
        <v/>
      </c>
      <c r="W72" s="37" t="str">
        <f t="shared" ref="W72:W135" si="27">IF(ISERROR((IF(((L72/$L$6-1))&gt;($W$5/100),((L72/$L$6-1)),"")))=TRUE," ",((IF(((L72/$L$6-1))&gt;($W$5/100),((L72/$L$6-1)),""))))</f>
        <v/>
      </c>
      <c r="X72" s="37" t="str">
        <f t="shared" ref="X72:X135" si="28">IF(ISERROR((IF(((L72/$L$6-1))&lt;($X$5/100),((L72/$L$6-1)),"")))=TRUE," ",((IF(((L72/$L$6-1))&lt;($X$5/100),((L72/$L$6-1)),""))))</f>
        <v/>
      </c>
      <c r="Y72" s="1" t="str">
        <f t="shared" ref="Y72:AA105" si="29">IF(ISERROR((RANK(U72,U$7:U$391,0)))=TRUE," ",((RANK(U72,U$7:U$391,0))))</f>
        <v xml:space="preserve"> </v>
      </c>
      <c r="Z72" s="1" t="str">
        <f t="shared" ref="Z72:Z135" si="30">IF(ISERROR((RANK(V72,V$7:V$391,1)))=TRUE," ",((RANK(V72,V$7:V$391,1))))</f>
        <v xml:space="preserve"> </v>
      </c>
      <c r="AA72" s="1" t="str">
        <f t="shared" si="29"/>
        <v xml:space="preserve"> </v>
      </c>
      <c r="AB72" s="1" t="str">
        <f t="shared" ref="AB72:AB135" si="31">IF(ISERROR((RANK(X72,X$7:X$391,1)))=TRUE," ",((RANK(X72,X$7:X$391,1))))</f>
        <v xml:space="preserve"> </v>
      </c>
      <c r="AC72" s="1" t="str">
        <f t="shared" ref="AC72:AC105" si="32">IF(ISERROR((RANK(S72,S$7:S$391,0)))=TRUE," ",((RANK(S72,S$7:S$391,0))))</f>
        <v xml:space="preserve"> </v>
      </c>
      <c r="AD72" s="1" t="str">
        <f t="shared" ref="AD72:AD135" si="33">IF(ISERROR((RANK(T72,T$7:T$391,1)))=TRUE," ",((RANK(T72,T$7:T$391,1))))</f>
        <v xml:space="preserve"> </v>
      </c>
      <c r="AE72" s="1" t="str">
        <f t="shared" ref="AE72:AF105" si="34">IF(ISERROR((RANK(Q72,Q$7:Q$391,0)))=TRUE," ",((RANK(Q72,Q$7:Q$391,0))))</f>
        <v xml:space="preserve"> </v>
      </c>
      <c r="AF72" s="1" t="str">
        <f t="shared" si="34"/>
        <v xml:space="preserve"> </v>
      </c>
      <c r="AG72" s="38" t="str">
        <f t="shared" ref="AG72:AG135" si="35">IF(ISERROR((IF((AND(P72&gt;$AG$6,P72&lt;$AG$5))=TRUE,P72+A72," ")))=TRUE," ",((IF((AND(P72&gt;$AG$6,P72&lt;$AG$5))=TRUE,P72+A72," "))))</f>
        <v xml:space="preserve"> </v>
      </c>
      <c r="AH72" s="38" t="str">
        <f t="shared" ref="AH72:AH135" si="36">IF(ISERROR(((IF(P72&lt;$AH$5,P72+A72," "))))=TRUE," ",((IF(P72&lt;$AH$5,P72+A72," "))))</f>
        <v xml:space="preserve"> </v>
      </c>
      <c r="AI72" s="1" t="str">
        <f t="shared" ref="AI72:AJ105" si="37">IF(ISERROR((RANK(AG72,AG$7:AG$391,0)))=TRUE," ",((RANK(AG72,AG$7:AG$391,0))))</f>
        <v xml:space="preserve"> </v>
      </c>
      <c r="AJ72" s="1" t="str">
        <f t="shared" si="37"/>
        <v xml:space="preserve"> </v>
      </c>
      <c r="AK72" s="25" t="str">
        <f t="shared" ref="AK72:AK135" si="38">IF(ISERROR((IF((AND(O72&lt;$AK$5,O72&gt;$AK$6))=TRUE,O72+A72," ")))=TRUE," ",((IF((AND(O72&lt;$AK$5,O72&gt;$AK$6))=TRUE,O72+A72," "))))</f>
        <v xml:space="preserve"> </v>
      </c>
      <c r="AL72" s="25" t="str">
        <f t="shared" ref="AL72:AL135" si="39">IF(ISERROR((IF(O72&lt;$AL$5,O72+A72," ")))=TRUE," ",((IF(O72&lt;$AL$5,O72+A72," "))))</f>
        <v xml:space="preserve"> </v>
      </c>
      <c r="AM72" s="1" t="str">
        <f t="shared" ref="AM72:AN105" si="40">IF(ISERROR((RANK(AK72,AK$7:AK$391,0)))=TRUE," ",((RANK(AK72,AK$7:AK$391,0))))</f>
        <v xml:space="preserve"> </v>
      </c>
      <c r="AN72" s="1" t="str">
        <f t="shared" si="40"/>
        <v xml:space="preserve"> </v>
      </c>
      <c r="AO72" t="s">
        <v>287</v>
      </c>
      <c r="AP72" t="s">
        <v>1313</v>
      </c>
      <c r="AQ72" s="22">
        <v>-15.451916961723677</v>
      </c>
      <c r="AR72" s="21">
        <v>-30.924715157184359</v>
      </c>
      <c r="AS72">
        <v>10.166447132079991</v>
      </c>
      <c r="AT72">
        <v>15.451916961723677</v>
      </c>
      <c r="AU72">
        <v>30.924715157184359</v>
      </c>
      <c r="AV72" t="s">
        <v>1415</v>
      </c>
    </row>
    <row r="73" spans="1:48" x14ac:dyDescent="0.25">
      <c r="A73" s="14">
        <v>7.5999999999999924E-10</v>
      </c>
      <c r="B73" t="s">
        <v>332</v>
      </c>
      <c r="C73" s="4">
        <v>0</v>
      </c>
      <c r="D73" s="4">
        <v>6</v>
      </c>
      <c r="E73" s="4">
        <v>6</v>
      </c>
      <c r="F73" s="4">
        <v>12</v>
      </c>
      <c r="G73" s="4">
        <v>26.5</v>
      </c>
      <c r="H73" s="4">
        <v>24.19</v>
      </c>
      <c r="I73" s="34">
        <v>12019.951782880002</v>
      </c>
      <c r="J73" s="35">
        <v>9.8896156991005721</v>
      </c>
      <c r="K73" s="35">
        <v>9.4197819314641755</v>
      </c>
      <c r="L73" s="35">
        <v>4.7655318527260153</v>
      </c>
      <c r="M73" s="35">
        <v>4.9684831143030879</v>
      </c>
      <c r="N73" s="4">
        <v>2.5680000000000001</v>
      </c>
      <c r="O73" s="4">
        <v>9.2765957446808489</v>
      </c>
      <c r="P73" s="35">
        <v>4.4770566349731293</v>
      </c>
      <c r="Q73" s="36" t="str">
        <f t="shared" si="21"/>
        <v xml:space="preserve"> </v>
      </c>
      <c r="R73" s="36" t="str">
        <f t="shared" si="22"/>
        <v xml:space="preserve"> </v>
      </c>
      <c r="S73" s="37" t="str">
        <f t="shared" si="23"/>
        <v/>
      </c>
      <c r="T73" s="37" t="str">
        <f t="shared" si="24"/>
        <v/>
      </c>
      <c r="U73" s="37" t="str">
        <f t="shared" si="25"/>
        <v/>
      </c>
      <c r="V73" s="37">
        <f t="shared" si="26"/>
        <v>-0.46773674682999056</v>
      </c>
      <c r="W73" s="37" t="str">
        <f t="shared" si="27"/>
        <v/>
      </c>
      <c r="X73" s="37">
        <f t="shared" si="28"/>
        <v>-0.63406837016735551</v>
      </c>
      <c r="Y73" s="1" t="str">
        <f t="shared" si="29"/>
        <v xml:space="preserve"> </v>
      </c>
      <c r="Z73" s="1">
        <f t="shared" si="30"/>
        <v>44</v>
      </c>
      <c r="AA73" s="1" t="str">
        <f t="shared" si="29"/>
        <v xml:space="preserve"> </v>
      </c>
      <c r="AB73" s="1">
        <f t="shared" si="31"/>
        <v>14</v>
      </c>
      <c r="AC73" s="1" t="str">
        <f t="shared" si="32"/>
        <v xml:space="preserve"> </v>
      </c>
      <c r="AD73" s="1" t="str">
        <f t="shared" si="33"/>
        <v xml:space="preserve"> </v>
      </c>
      <c r="AE73" s="1" t="str">
        <f t="shared" si="34"/>
        <v xml:space="preserve"> </v>
      </c>
      <c r="AF73" s="1" t="str">
        <f t="shared" si="34"/>
        <v xml:space="preserve"> </v>
      </c>
      <c r="AG73" s="38">
        <f t="shared" si="35"/>
        <v>4.4770566357331294</v>
      </c>
      <c r="AH73" s="38" t="str">
        <f t="shared" si="36"/>
        <v xml:space="preserve"> </v>
      </c>
      <c r="AI73" s="1">
        <f t="shared" si="37"/>
        <v>37</v>
      </c>
      <c r="AJ73" s="1" t="str">
        <f t="shared" si="37"/>
        <v xml:space="preserve"> </v>
      </c>
      <c r="AK73" s="25" t="str">
        <f t="shared" si="38"/>
        <v xml:space="preserve"> </v>
      </c>
      <c r="AL73" s="25" t="str">
        <f t="shared" si="39"/>
        <v xml:space="preserve"> </v>
      </c>
      <c r="AM73" s="1" t="str">
        <f t="shared" si="40"/>
        <v xml:space="preserve"> </v>
      </c>
      <c r="AN73" s="1" t="str">
        <f t="shared" si="40"/>
        <v xml:space="preserve"> </v>
      </c>
      <c r="AO73" t="s">
        <v>332</v>
      </c>
      <c r="AP73" t="s">
        <v>1246</v>
      </c>
      <c r="AQ73" s="22">
        <v>46.773674682999058</v>
      </c>
      <c r="AR73" s="21">
        <v>63.406837016735551</v>
      </c>
      <c r="AS73">
        <v>9.5494005787515555</v>
      </c>
      <c r="AT73">
        <v>-46.773674682999058</v>
      </c>
      <c r="AU73">
        <v>-63.406837016735551</v>
      </c>
      <c r="AV73" t="s">
        <v>1416</v>
      </c>
    </row>
    <row r="74" spans="1:48" x14ac:dyDescent="0.25">
      <c r="A74" s="14">
        <v>7.699999999999992E-10</v>
      </c>
      <c r="B74" t="s">
        <v>294</v>
      </c>
      <c r="C74" s="4">
        <v>1</v>
      </c>
      <c r="D74" s="4">
        <v>4</v>
      </c>
      <c r="E74" s="4">
        <v>13</v>
      </c>
      <c r="F74" s="4">
        <v>18</v>
      </c>
      <c r="G74" s="4">
        <v>60</v>
      </c>
      <c r="H74" s="4">
        <v>67.66</v>
      </c>
      <c r="I74" s="34">
        <v>31705.612542160001</v>
      </c>
      <c r="J74" s="35">
        <v>39.590403744880042</v>
      </c>
      <c r="K74" s="35">
        <v>37.175824175824175</v>
      </c>
      <c r="L74" s="35">
        <v>28.670178025112367</v>
      </c>
      <c r="M74" s="35">
        <v>27.567880431336782</v>
      </c>
      <c r="N74" s="4">
        <v>1.82</v>
      </c>
      <c r="O74" s="4">
        <v>5.0808314087759863</v>
      </c>
      <c r="P74" s="35">
        <v>1.0168489506355307</v>
      </c>
      <c r="Q74" s="36" t="str">
        <f t="shared" si="21"/>
        <v xml:space="preserve"> </v>
      </c>
      <c r="R74" s="36" t="str">
        <f t="shared" si="22"/>
        <v xml:space="preserve"> </v>
      </c>
      <c r="S74" s="37" t="str">
        <f t="shared" si="23"/>
        <v/>
      </c>
      <c r="T74" s="37" t="str">
        <f t="shared" si="24"/>
        <v/>
      </c>
      <c r="U74" s="37" t="str">
        <f t="shared" si="25"/>
        <v/>
      </c>
      <c r="V74" s="37" t="str">
        <f t="shared" si="26"/>
        <v/>
      </c>
      <c r="W74" s="37" t="str">
        <f t="shared" si="27"/>
        <v/>
      </c>
      <c r="X74" s="37" t="str">
        <f t="shared" si="28"/>
        <v/>
      </c>
      <c r="Y74" s="1" t="str">
        <f t="shared" si="29"/>
        <v xml:space="preserve"> </v>
      </c>
      <c r="Z74" s="1" t="str">
        <f t="shared" si="30"/>
        <v xml:space="preserve"> </v>
      </c>
      <c r="AA74" s="1" t="str">
        <f t="shared" si="29"/>
        <v xml:space="preserve"> </v>
      </c>
      <c r="AB74" s="1" t="str">
        <f t="shared" si="31"/>
        <v xml:space="preserve"> </v>
      </c>
      <c r="AC74" s="1" t="str">
        <f t="shared" si="32"/>
        <v xml:space="preserve"> </v>
      </c>
      <c r="AD74" s="1" t="str">
        <f t="shared" si="33"/>
        <v xml:space="preserve"> </v>
      </c>
      <c r="AE74" s="1" t="str">
        <f t="shared" si="34"/>
        <v xml:space="preserve"> </v>
      </c>
      <c r="AF74" s="1" t="str">
        <f t="shared" si="34"/>
        <v xml:space="preserve"> </v>
      </c>
      <c r="AG74" s="38" t="str">
        <f t="shared" si="35"/>
        <v xml:space="preserve"> </v>
      </c>
      <c r="AH74" s="38" t="str">
        <f t="shared" si="36"/>
        <v xml:space="preserve"> </v>
      </c>
      <c r="AI74" s="1" t="str">
        <f t="shared" si="37"/>
        <v xml:space="preserve"> </v>
      </c>
      <c r="AJ74" s="1" t="str">
        <f t="shared" si="37"/>
        <v xml:space="preserve"> </v>
      </c>
      <c r="AK74" s="25" t="str">
        <f t="shared" si="38"/>
        <v xml:space="preserve"> </v>
      </c>
      <c r="AL74" s="25" t="str">
        <f t="shared" si="39"/>
        <v xml:space="preserve"> </v>
      </c>
      <c r="AM74" s="1" t="str">
        <f t="shared" si="40"/>
        <v xml:space="preserve"> </v>
      </c>
      <c r="AN74" s="1" t="str">
        <f t="shared" si="40"/>
        <v xml:space="preserve"> </v>
      </c>
      <c r="AO74" t="s">
        <v>294</v>
      </c>
      <c r="AP74" t="s">
        <v>1239</v>
      </c>
      <c r="AQ74" s="22">
        <v>-113.07720878861302</v>
      </c>
      <c r="AR74" s="21">
        <v>-120.15013846398088</v>
      </c>
      <c r="AS74">
        <v>-11.321312444575815</v>
      </c>
      <c r="AT74">
        <v>113.07720878861302</v>
      </c>
      <c r="AU74">
        <v>120.15013846398088</v>
      </c>
      <c r="AV74" t="s">
        <v>1417</v>
      </c>
    </row>
    <row r="75" spans="1:48" x14ac:dyDescent="0.25">
      <c r="A75" s="14">
        <v>7.7999999999999917E-10</v>
      </c>
      <c r="B75" t="s">
        <v>248</v>
      </c>
      <c r="C75" s="4">
        <v>24</v>
      </c>
      <c r="D75" s="4">
        <v>1</v>
      </c>
      <c r="E75" s="4">
        <v>4</v>
      </c>
      <c r="F75" s="4">
        <v>29</v>
      </c>
      <c r="G75" s="4">
        <v>30</v>
      </c>
      <c r="H75" s="4" t="s">
        <v>132</v>
      </c>
      <c r="I75" s="34" t="s">
        <v>132</v>
      </c>
      <c r="J75" s="35" t="s">
        <v>1238</v>
      </c>
      <c r="K75" s="35" t="s">
        <v>1238</v>
      </c>
      <c r="L75" s="35" t="s">
        <v>1238</v>
      </c>
      <c r="M75" s="35" t="s">
        <v>1238</v>
      </c>
      <c r="N75" s="4">
        <v>1.089</v>
      </c>
      <c r="O75" s="4">
        <v>28.268551236749119</v>
      </c>
      <c r="P75" s="35" t="s">
        <v>137</v>
      </c>
      <c r="Q75" s="36">
        <f t="shared" si="21"/>
        <v>82.75862069043518</v>
      </c>
      <c r="R75" s="36" t="str">
        <f t="shared" si="22"/>
        <v xml:space="preserve"> </v>
      </c>
      <c r="S75" s="37" t="str">
        <f t="shared" si="23"/>
        <v xml:space="preserve"> </v>
      </c>
      <c r="T75" s="37" t="str">
        <f t="shared" si="24"/>
        <v xml:space="preserve"> </v>
      </c>
      <c r="U75" s="37" t="str">
        <f t="shared" si="25"/>
        <v xml:space="preserve"> </v>
      </c>
      <c r="V75" s="37" t="str">
        <f t="shared" si="26"/>
        <v xml:space="preserve"> </v>
      </c>
      <c r="W75" s="37" t="str">
        <f t="shared" si="27"/>
        <v xml:space="preserve"> </v>
      </c>
      <c r="X75" s="37" t="str">
        <f t="shared" si="28"/>
        <v xml:space="preserve"> </v>
      </c>
      <c r="Y75" s="1" t="str">
        <f t="shared" si="29"/>
        <v xml:space="preserve"> </v>
      </c>
      <c r="Z75" s="1" t="str">
        <f t="shared" si="30"/>
        <v xml:space="preserve"> </v>
      </c>
      <c r="AA75" s="1" t="str">
        <f t="shared" si="29"/>
        <v xml:space="preserve"> </v>
      </c>
      <c r="AB75" s="1" t="str">
        <f t="shared" si="31"/>
        <v xml:space="preserve"> </v>
      </c>
      <c r="AC75" s="1" t="str">
        <f t="shared" si="32"/>
        <v xml:space="preserve"> </v>
      </c>
      <c r="AD75" s="1" t="str">
        <f t="shared" si="33"/>
        <v xml:space="preserve"> </v>
      </c>
      <c r="AE75" s="1">
        <f t="shared" si="34"/>
        <v>24</v>
      </c>
      <c r="AF75" s="1" t="str">
        <f t="shared" si="34"/>
        <v xml:space="preserve"> </v>
      </c>
      <c r="AG75" s="38" t="str">
        <f t="shared" si="35"/>
        <v xml:space="preserve"> </v>
      </c>
      <c r="AH75" s="38" t="str">
        <f t="shared" si="36"/>
        <v xml:space="preserve"> </v>
      </c>
      <c r="AI75" s="1" t="str">
        <f t="shared" si="37"/>
        <v xml:space="preserve"> </v>
      </c>
      <c r="AJ75" s="1" t="str">
        <f t="shared" si="37"/>
        <v xml:space="preserve"> </v>
      </c>
      <c r="AK75" s="25" t="str">
        <f t="shared" si="38"/>
        <v xml:space="preserve"> </v>
      </c>
      <c r="AL75" s="25" t="str">
        <f t="shared" si="39"/>
        <v xml:space="preserve"> </v>
      </c>
      <c r="AM75" s="1" t="str">
        <f t="shared" si="40"/>
        <v xml:space="preserve"> </v>
      </c>
      <c r="AN75" s="1" t="str">
        <f t="shared" si="40"/>
        <v xml:space="preserve"> </v>
      </c>
      <c r="AO75" t="s">
        <v>248</v>
      </c>
      <c r="AP75" t="s">
        <v>1295</v>
      </c>
      <c r="AQ75" s="22" t="e">
        <v>#VALUE!</v>
      </c>
      <c r="AR75" s="21" t="e">
        <v>#VALUE!</v>
      </c>
      <c r="AS75" t="s">
        <v>137</v>
      </c>
      <c r="AT75" t="e">
        <v>#VALUE!</v>
      </c>
      <c r="AU75" t="e">
        <v>#VALUE!</v>
      </c>
      <c r="AV75" t="s">
        <v>1418</v>
      </c>
    </row>
    <row r="76" spans="1:48" x14ac:dyDescent="0.25">
      <c r="A76" s="14">
        <v>7.8999999999999913E-10</v>
      </c>
      <c r="B76" t="s">
        <v>481</v>
      </c>
      <c r="C76" s="4">
        <v>11</v>
      </c>
      <c r="D76" s="4">
        <v>3</v>
      </c>
      <c r="E76" s="4">
        <v>19</v>
      </c>
      <c r="F76" s="4">
        <v>33</v>
      </c>
      <c r="G76" s="4">
        <v>321</v>
      </c>
      <c r="H76" s="4">
        <v>325.98</v>
      </c>
      <c r="I76" s="34">
        <v>56741.386305780004</v>
      </c>
      <c r="J76" s="35">
        <v>9.8308151633040808</v>
      </c>
      <c r="K76" s="35">
        <v>10.004910686882328</v>
      </c>
      <c r="L76" s="35">
        <v>7.0225339332954233</v>
      </c>
      <c r="M76" s="35">
        <v>7.5081574828625595</v>
      </c>
      <c r="N76" s="4">
        <v>32.582000000000001</v>
      </c>
      <c r="O76" s="4">
        <v>-2.9431039618707167</v>
      </c>
      <c r="P76" s="35">
        <v>0</v>
      </c>
      <c r="Q76" s="36" t="str">
        <f t="shared" si="21"/>
        <v xml:space="preserve"> </v>
      </c>
      <c r="R76" s="36" t="str">
        <f t="shared" si="22"/>
        <v xml:space="preserve"> </v>
      </c>
      <c r="S76" s="37" t="str">
        <f t="shared" si="23"/>
        <v/>
      </c>
      <c r="T76" s="37" t="str">
        <f t="shared" si="24"/>
        <v/>
      </c>
      <c r="U76" s="37" t="str">
        <f t="shared" si="25"/>
        <v/>
      </c>
      <c r="V76" s="37">
        <f t="shared" si="26"/>
        <v>-0.47090141625936244</v>
      </c>
      <c r="W76" s="37" t="str">
        <f t="shared" si="27"/>
        <v/>
      </c>
      <c r="X76" s="37">
        <f t="shared" si="28"/>
        <v>-0.46075960308693187</v>
      </c>
      <c r="Y76" s="1" t="str">
        <f t="shared" si="29"/>
        <v xml:space="preserve"> </v>
      </c>
      <c r="Z76" s="1">
        <f t="shared" si="30"/>
        <v>41</v>
      </c>
      <c r="AA76" s="1" t="str">
        <f t="shared" si="29"/>
        <v xml:space="preserve"> </v>
      </c>
      <c r="AB76" s="1">
        <f t="shared" si="31"/>
        <v>50</v>
      </c>
      <c r="AC76" s="1" t="str">
        <f t="shared" si="32"/>
        <v xml:space="preserve"> </v>
      </c>
      <c r="AD76" s="1" t="str">
        <f t="shared" si="33"/>
        <v xml:space="preserve"> </v>
      </c>
      <c r="AE76" s="1" t="str">
        <f t="shared" si="34"/>
        <v xml:space="preserve"> </v>
      </c>
      <c r="AF76" s="1" t="str">
        <f t="shared" si="34"/>
        <v xml:space="preserve"> </v>
      </c>
      <c r="AG76" s="38" t="str">
        <f t="shared" si="35"/>
        <v xml:space="preserve"> </v>
      </c>
      <c r="AH76" s="38" t="str">
        <f t="shared" si="36"/>
        <v xml:space="preserve"> </v>
      </c>
      <c r="AI76" s="1" t="str">
        <f t="shared" si="37"/>
        <v xml:space="preserve"> </v>
      </c>
      <c r="AJ76" s="1" t="str">
        <f t="shared" si="37"/>
        <v xml:space="preserve"> </v>
      </c>
      <c r="AK76" s="25" t="str">
        <f t="shared" si="38"/>
        <v xml:space="preserve"> </v>
      </c>
      <c r="AL76" s="25" t="str">
        <f t="shared" si="39"/>
        <v xml:space="preserve"> </v>
      </c>
      <c r="AM76" s="1" t="str">
        <f t="shared" si="40"/>
        <v xml:space="preserve"> </v>
      </c>
      <c r="AN76" s="1" t="str">
        <f t="shared" si="40"/>
        <v xml:space="preserve"> </v>
      </c>
      <c r="AO76" t="s">
        <v>481</v>
      </c>
      <c r="AP76" t="s">
        <v>1313</v>
      </c>
      <c r="AQ76" s="22">
        <v>47.090141625936241</v>
      </c>
      <c r="AR76" s="21">
        <v>46.075960308693183</v>
      </c>
      <c r="AS76">
        <v>-1.5277010859562012</v>
      </c>
      <c r="AT76">
        <v>-47.090141625936241</v>
      </c>
      <c r="AU76">
        <v>-46.075960308693183</v>
      </c>
      <c r="AV76" t="s">
        <v>1419</v>
      </c>
    </row>
    <row r="77" spans="1:48" x14ac:dyDescent="0.25">
      <c r="A77" s="14">
        <v>7.999999999999991E-10</v>
      </c>
      <c r="B77" t="s">
        <v>285</v>
      </c>
      <c r="C77" s="4">
        <v>5</v>
      </c>
      <c r="D77" s="4">
        <v>3</v>
      </c>
      <c r="E77" s="4">
        <v>13</v>
      </c>
      <c r="F77" s="4">
        <v>21</v>
      </c>
      <c r="G77" s="4">
        <v>52.5</v>
      </c>
      <c r="H77" s="4">
        <v>43.13</v>
      </c>
      <c r="I77" s="34">
        <v>38846.45779</v>
      </c>
      <c r="J77" s="35">
        <v>10.473530840213696</v>
      </c>
      <c r="K77" s="35">
        <v>10.350371970242382</v>
      </c>
      <c r="L77" s="35" t="s">
        <v>1238</v>
      </c>
      <c r="M77" s="35" t="s">
        <v>1238</v>
      </c>
      <c r="N77" s="4">
        <v>4.1669999999999998</v>
      </c>
      <c r="O77" s="4">
        <v>3.6567164179104314</v>
      </c>
      <c r="P77" s="35">
        <v>3.0234175747739394</v>
      </c>
      <c r="Q77" s="36" t="str">
        <f t="shared" si="21"/>
        <v xml:space="preserve"> </v>
      </c>
      <c r="R77" s="36" t="str">
        <f t="shared" si="22"/>
        <v xml:space="preserve"> </v>
      </c>
      <c r="S77" s="37">
        <f t="shared" si="23"/>
        <v>0.21725017469288183</v>
      </c>
      <c r="T77" s="37" t="str">
        <f t="shared" si="24"/>
        <v/>
      </c>
      <c r="U77" s="37" t="str">
        <f t="shared" si="25"/>
        <v/>
      </c>
      <c r="V77" s="37">
        <f t="shared" si="26"/>
        <v>-0.43631018971793178</v>
      </c>
      <c r="W77" s="37" t="str">
        <f t="shared" si="27"/>
        <v xml:space="preserve"> </v>
      </c>
      <c r="X77" s="37" t="str">
        <f t="shared" si="28"/>
        <v xml:space="preserve"> </v>
      </c>
      <c r="Y77" s="1" t="str">
        <f t="shared" si="29"/>
        <v xml:space="preserve"> </v>
      </c>
      <c r="Z77" s="1">
        <f t="shared" si="30"/>
        <v>59</v>
      </c>
      <c r="AA77" s="1" t="str">
        <f t="shared" si="29"/>
        <v xml:space="preserve"> </v>
      </c>
      <c r="AB77" s="1" t="str">
        <f t="shared" si="31"/>
        <v xml:space="preserve"> </v>
      </c>
      <c r="AC77" s="1">
        <f t="shared" si="32"/>
        <v>69</v>
      </c>
      <c r="AD77" s="1" t="str">
        <f t="shared" si="33"/>
        <v xml:space="preserve"> </v>
      </c>
      <c r="AE77" s="1" t="str">
        <f t="shared" si="34"/>
        <v xml:space="preserve"> </v>
      </c>
      <c r="AF77" s="1" t="str">
        <f t="shared" si="34"/>
        <v xml:space="preserve"> </v>
      </c>
      <c r="AG77" s="38">
        <f t="shared" si="35"/>
        <v>3.0234175755739394</v>
      </c>
      <c r="AH77" s="38" t="str">
        <f t="shared" si="36"/>
        <v xml:space="preserve"> </v>
      </c>
      <c r="AI77" s="1">
        <f t="shared" si="37"/>
        <v>101</v>
      </c>
      <c r="AJ77" s="1" t="str">
        <f t="shared" si="37"/>
        <v xml:space="preserve"> </v>
      </c>
      <c r="AK77" s="25" t="str">
        <f t="shared" si="38"/>
        <v xml:space="preserve"> </v>
      </c>
      <c r="AL77" s="25" t="str">
        <f t="shared" si="39"/>
        <v xml:space="preserve"> </v>
      </c>
      <c r="AM77" s="1" t="str">
        <f t="shared" si="40"/>
        <v xml:space="preserve"> </v>
      </c>
      <c r="AN77" s="1" t="str">
        <f t="shared" si="40"/>
        <v xml:space="preserve"> </v>
      </c>
      <c r="AO77" t="s">
        <v>285</v>
      </c>
      <c r="AP77" t="s">
        <v>1246</v>
      </c>
      <c r="AQ77" s="22">
        <v>43.631018971793182</v>
      </c>
      <c r="AR77" s="21" t="e">
        <v>#VALUE!</v>
      </c>
      <c r="AS77">
        <v>21.725017389288183</v>
      </c>
      <c r="AT77">
        <v>-43.631018971793182</v>
      </c>
      <c r="AU77" t="e">
        <v>#VALUE!</v>
      </c>
      <c r="AV77" t="s">
        <v>1420</v>
      </c>
    </row>
    <row r="78" spans="1:48" x14ac:dyDescent="0.25">
      <c r="A78" s="14">
        <v>8.0999999999999906E-10</v>
      </c>
      <c r="B78" t="s">
        <v>908</v>
      </c>
      <c r="C78" s="4">
        <v>17</v>
      </c>
      <c r="D78" s="4">
        <v>0</v>
      </c>
      <c r="E78" s="4">
        <v>19</v>
      </c>
      <c r="F78" s="4">
        <v>36</v>
      </c>
      <c r="G78" s="4">
        <v>2212.5</v>
      </c>
      <c r="H78" s="4">
        <v>1792.54</v>
      </c>
      <c r="I78" s="34">
        <v>75028.01647799999</v>
      </c>
      <c r="J78" s="35">
        <v>17.650059078377314</v>
      </c>
      <c r="K78" s="35">
        <v>15.807509832624914</v>
      </c>
      <c r="L78" s="35">
        <v>12.31136471286155</v>
      </c>
      <c r="M78" s="35">
        <v>11.538025683532689</v>
      </c>
      <c r="N78" s="4">
        <v>101.56</v>
      </c>
      <c r="O78" s="4">
        <v>9.6878712603952888</v>
      </c>
      <c r="P78" s="35">
        <v>0</v>
      </c>
      <c r="Q78" s="36" t="str">
        <f t="shared" si="21"/>
        <v xml:space="preserve"> </v>
      </c>
      <c r="R78" s="36" t="str">
        <f t="shared" si="22"/>
        <v xml:space="preserve"> </v>
      </c>
      <c r="S78" s="37">
        <f t="shared" si="23"/>
        <v>0.23428208098673248</v>
      </c>
      <c r="T78" s="37" t="str">
        <f t="shared" si="24"/>
        <v/>
      </c>
      <c r="U78" s="37" t="str">
        <f t="shared" si="25"/>
        <v/>
      </c>
      <c r="V78" s="37" t="str">
        <f t="shared" si="26"/>
        <v/>
      </c>
      <c r="W78" s="37" t="str">
        <f t="shared" si="27"/>
        <v/>
      </c>
      <c r="X78" s="37" t="str">
        <f t="shared" si="28"/>
        <v/>
      </c>
      <c r="Y78" s="1" t="str">
        <f t="shared" si="29"/>
        <v xml:space="preserve"> </v>
      </c>
      <c r="Z78" s="1" t="str">
        <f t="shared" si="30"/>
        <v xml:space="preserve"> </v>
      </c>
      <c r="AA78" s="1" t="str">
        <f t="shared" si="29"/>
        <v xml:space="preserve"> </v>
      </c>
      <c r="AB78" s="1" t="str">
        <f t="shared" si="31"/>
        <v xml:space="preserve"> </v>
      </c>
      <c r="AC78" s="1">
        <f t="shared" si="32"/>
        <v>57</v>
      </c>
      <c r="AD78" s="1" t="str">
        <f t="shared" si="33"/>
        <v xml:space="preserve"> </v>
      </c>
      <c r="AE78" s="1" t="str">
        <f t="shared" si="34"/>
        <v xml:space="preserve"> </v>
      </c>
      <c r="AF78" s="1" t="str">
        <f t="shared" si="34"/>
        <v xml:space="preserve"> </v>
      </c>
      <c r="AG78" s="38" t="str">
        <f t="shared" si="35"/>
        <v xml:space="preserve"> </v>
      </c>
      <c r="AH78" s="38" t="str">
        <f t="shared" si="36"/>
        <v xml:space="preserve"> </v>
      </c>
      <c r="AI78" s="1" t="str">
        <f t="shared" si="37"/>
        <v xml:space="preserve"> </v>
      </c>
      <c r="AJ78" s="1" t="str">
        <f t="shared" si="37"/>
        <v xml:space="preserve"> </v>
      </c>
      <c r="AK78" s="25" t="str">
        <f t="shared" si="38"/>
        <v xml:space="preserve"> </v>
      </c>
      <c r="AL78" s="25" t="str">
        <f t="shared" si="39"/>
        <v xml:space="preserve"> </v>
      </c>
      <c r="AM78" s="1" t="str">
        <f t="shared" si="40"/>
        <v xml:space="preserve"> </v>
      </c>
      <c r="AN78" s="1" t="str">
        <f t="shared" si="40"/>
        <v xml:space="preserve"> </v>
      </c>
      <c r="AO78" t="s">
        <v>908</v>
      </c>
      <c r="AP78" t="s">
        <v>1248</v>
      </c>
      <c r="AQ78" s="22">
        <v>5.0066438420416581</v>
      </c>
      <c r="AR78" s="21">
        <v>5.4645337799078542</v>
      </c>
      <c r="AS78">
        <v>23.428208017673246</v>
      </c>
      <c r="AT78">
        <v>-5.0066438420416581</v>
      </c>
      <c r="AU78">
        <v>-5.4645337799078542</v>
      </c>
      <c r="AV78" t="s">
        <v>1421</v>
      </c>
    </row>
    <row r="79" spans="1:48" x14ac:dyDescent="0.25">
      <c r="A79" s="14">
        <v>8.1999999999999903E-10</v>
      </c>
      <c r="B79" t="s">
        <v>591</v>
      </c>
      <c r="C79" s="4">
        <v>14</v>
      </c>
      <c r="D79" s="4">
        <v>0</v>
      </c>
      <c r="E79" s="4">
        <v>4</v>
      </c>
      <c r="F79" s="4">
        <v>18</v>
      </c>
      <c r="G79" s="4">
        <v>588.5</v>
      </c>
      <c r="H79" s="4">
        <v>528</v>
      </c>
      <c r="I79" s="34">
        <v>82018.121855999998</v>
      </c>
      <c r="J79" s="35">
        <v>18.951902368987795</v>
      </c>
      <c r="K79" s="35">
        <v>16.50825412706353</v>
      </c>
      <c r="L79" s="35">
        <v>14.488463899263687</v>
      </c>
      <c r="M79" s="35">
        <v>12.63624473689109</v>
      </c>
      <c r="N79" s="4">
        <v>31.984000000000002</v>
      </c>
      <c r="O79" s="4">
        <v>12.303370786516858</v>
      </c>
      <c r="P79" s="35">
        <v>2.6799242424242422</v>
      </c>
      <c r="Q79" s="36">
        <f t="shared" si="21"/>
        <v>77.777777778597766</v>
      </c>
      <c r="R79" s="36" t="str">
        <f t="shared" si="22"/>
        <v xml:space="preserve"> </v>
      </c>
      <c r="S79" s="37" t="str">
        <f t="shared" si="23"/>
        <v/>
      </c>
      <c r="T79" s="37" t="str">
        <f t="shared" si="24"/>
        <v/>
      </c>
      <c r="U79" s="37" t="str">
        <f t="shared" si="25"/>
        <v/>
      </c>
      <c r="V79" s="37" t="str">
        <f t="shared" si="26"/>
        <v/>
      </c>
      <c r="W79" s="37" t="str">
        <f t="shared" si="27"/>
        <v/>
      </c>
      <c r="X79" s="37" t="str">
        <f t="shared" si="28"/>
        <v/>
      </c>
      <c r="Y79" s="1" t="str">
        <f t="shared" si="29"/>
        <v xml:space="preserve"> </v>
      </c>
      <c r="Z79" s="1" t="str">
        <f t="shared" si="30"/>
        <v xml:space="preserve"> </v>
      </c>
      <c r="AA79" s="1" t="str">
        <f t="shared" si="29"/>
        <v xml:space="preserve"> </v>
      </c>
      <c r="AB79" s="1" t="str">
        <f t="shared" si="31"/>
        <v xml:space="preserve"> </v>
      </c>
      <c r="AC79" s="1" t="str">
        <f t="shared" si="32"/>
        <v xml:space="preserve"> </v>
      </c>
      <c r="AD79" s="1" t="str">
        <f t="shared" si="33"/>
        <v xml:space="preserve"> </v>
      </c>
      <c r="AE79" s="1">
        <f t="shared" si="34"/>
        <v>43</v>
      </c>
      <c r="AF79" s="1" t="str">
        <f t="shared" si="34"/>
        <v xml:space="preserve"> </v>
      </c>
      <c r="AG79" s="38">
        <f t="shared" si="35"/>
        <v>2.6799242432442423</v>
      </c>
      <c r="AH79" s="38" t="str">
        <f t="shared" si="36"/>
        <v xml:space="preserve"> </v>
      </c>
      <c r="AI79" s="1">
        <f t="shared" si="37"/>
        <v>139</v>
      </c>
      <c r="AJ79" s="1" t="str">
        <f t="shared" si="37"/>
        <v xml:space="preserve"> </v>
      </c>
      <c r="AK79" s="25" t="str">
        <f t="shared" si="38"/>
        <v xml:space="preserve"> </v>
      </c>
      <c r="AL79" s="25" t="str">
        <f t="shared" si="39"/>
        <v xml:space="preserve"> </v>
      </c>
      <c r="AM79" s="1" t="str">
        <f t="shared" si="40"/>
        <v xml:space="preserve"> </v>
      </c>
      <c r="AN79" s="1" t="str">
        <f t="shared" si="40"/>
        <v xml:space="preserve"> </v>
      </c>
      <c r="AO79" t="s">
        <v>591</v>
      </c>
      <c r="AP79" t="s">
        <v>1246</v>
      </c>
      <c r="AQ79" s="22">
        <v>-1.9999311964697286</v>
      </c>
      <c r="AR79" s="21">
        <v>-11.252791341562919</v>
      </c>
      <c r="AS79">
        <v>11.458333333333325</v>
      </c>
      <c r="AT79">
        <v>1.9999311964697286</v>
      </c>
      <c r="AU79">
        <v>11.252791341562919</v>
      </c>
      <c r="AV79" t="s">
        <v>1422</v>
      </c>
    </row>
    <row r="80" spans="1:48" x14ac:dyDescent="0.25">
      <c r="A80" s="14">
        <v>8.2999999999999899E-10</v>
      </c>
      <c r="B80" t="s">
        <v>284</v>
      </c>
      <c r="C80" s="4">
        <v>8</v>
      </c>
      <c r="D80" s="4">
        <v>1</v>
      </c>
      <c r="E80" s="4">
        <v>5</v>
      </c>
      <c r="F80" s="4">
        <v>14</v>
      </c>
      <c r="G80" s="4">
        <v>84.5</v>
      </c>
      <c r="H80" s="4">
        <v>76.37</v>
      </c>
      <c r="I80" s="34">
        <v>24879.405132820004</v>
      </c>
      <c r="J80" s="35">
        <v>30.609218436873746</v>
      </c>
      <c r="K80" s="35">
        <v>26.064846416382252</v>
      </c>
      <c r="L80" s="35">
        <v>16.557102758768178</v>
      </c>
      <c r="M80" s="35">
        <v>15.602783655783957</v>
      </c>
      <c r="N80" s="4">
        <v>2.93</v>
      </c>
      <c r="O80" s="4">
        <v>15.810276679841891</v>
      </c>
      <c r="P80" s="35">
        <v>0.71101217755663215</v>
      </c>
      <c r="Q80" s="36" t="str">
        <f t="shared" si="21"/>
        <v xml:space="preserve"> </v>
      </c>
      <c r="R80" s="36" t="str">
        <f t="shared" si="22"/>
        <v xml:space="preserve"> </v>
      </c>
      <c r="S80" s="37" t="str">
        <f t="shared" si="23"/>
        <v/>
      </c>
      <c r="T80" s="37" t="str">
        <f t="shared" si="24"/>
        <v/>
      </c>
      <c r="U80" s="37" t="str">
        <f t="shared" si="25"/>
        <v/>
      </c>
      <c r="V80" s="37" t="str">
        <f t="shared" si="26"/>
        <v/>
      </c>
      <c r="W80" s="37" t="str">
        <f t="shared" si="27"/>
        <v/>
      </c>
      <c r="X80" s="37" t="str">
        <f t="shared" si="28"/>
        <v/>
      </c>
      <c r="Y80" s="1" t="str">
        <f t="shared" si="29"/>
        <v xml:space="preserve"> </v>
      </c>
      <c r="Z80" s="1" t="str">
        <f t="shared" si="30"/>
        <v xml:space="preserve"> </v>
      </c>
      <c r="AA80" s="1" t="str">
        <f t="shared" si="29"/>
        <v xml:space="preserve"> </v>
      </c>
      <c r="AB80" s="1" t="str">
        <f t="shared" si="31"/>
        <v xml:space="preserve"> </v>
      </c>
      <c r="AC80" s="1" t="str">
        <f t="shared" si="32"/>
        <v xml:space="preserve"> </v>
      </c>
      <c r="AD80" s="1" t="str">
        <f t="shared" si="33"/>
        <v xml:space="preserve"> </v>
      </c>
      <c r="AE80" s="1" t="str">
        <f t="shared" si="34"/>
        <v xml:space="preserve"> </v>
      </c>
      <c r="AF80" s="1" t="str">
        <f t="shared" si="34"/>
        <v xml:space="preserve"> </v>
      </c>
      <c r="AG80" s="38" t="str">
        <f t="shared" si="35"/>
        <v xml:space="preserve"> </v>
      </c>
      <c r="AH80" s="38" t="str">
        <f t="shared" si="36"/>
        <v xml:space="preserve"> </v>
      </c>
      <c r="AI80" s="1" t="str">
        <f t="shared" si="37"/>
        <v xml:space="preserve"> </v>
      </c>
      <c r="AJ80" s="1" t="str">
        <f t="shared" si="37"/>
        <v xml:space="preserve"> </v>
      </c>
      <c r="AK80" s="25" t="str">
        <f t="shared" si="38"/>
        <v xml:space="preserve"> </v>
      </c>
      <c r="AL80" s="25" t="str">
        <f t="shared" si="39"/>
        <v xml:space="preserve"> </v>
      </c>
      <c r="AM80" s="1" t="str">
        <f t="shared" si="40"/>
        <v xml:space="preserve"> </v>
      </c>
      <c r="AN80" s="1" t="str">
        <f t="shared" si="40"/>
        <v xml:space="preserve"> </v>
      </c>
      <c r="AO80" t="s">
        <v>284</v>
      </c>
      <c r="AP80" t="s">
        <v>1242</v>
      </c>
      <c r="AQ80" s="22">
        <v>-64.740093830780211</v>
      </c>
      <c r="AR80" s="21">
        <v>-27.13728047703281</v>
      </c>
      <c r="AS80">
        <v>10.645541442974981</v>
      </c>
      <c r="AT80">
        <v>64.740093830780211</v>
      </c>
      <c r="AU80">
        <v>27.13728047703281</v>
      </c>
      <c r="AV80" t="s">
        <v>1423</v>
      </c>
    </row>
    <row r="81" spans="1:48" x14ac:dyDescent="0.25">
      <c r="A81" s="14">
        <v>8.3999999999999896E-10</v>
      </c>
      <c r="B81" t="s">
        <v>292</v>
      </c>
      <c r="C81" s="4">
        <v>12</v>
      </c>
      <c r="D81" s="4">
        <v>0</v>
      </c>
      <c r="E81" s="4">
        <v>6</v>
      </c>
      <c r="F81" s="4">
        <v>18</v>
      </c>
      <c r="G81" s="4">
        <v>74</v>
      </c>
      <c r="H81" s="4">
        <v>63.97</v>
      </c>
      <c r="I81" s="34">
        <v>144412.96562012</v>
      </c>
      <c r="J81" s="35">
        <v>14.70912853529547</v>
      </c>
      <c r="K81" s="35">
        <v>10.334410339256864</v>
      </c>
      <c r="L81" s="35">
        <v>22.028824321772522</v>
      </c>
      <c r="M81" s="35">
        <v>9.4739359781269883</v>
      </c>
      <c r="N81" s="4">
        <v>6.19</v>
      </c>
      <c r="O81" s="4">
        <v>31.98294243070362</v>
      </c>
      <c r="P81" s="35">
        <v>2.7825543223385965</v>
      </c>
      <c r="Q81" s="36" t="str">
        <f t="shared" si="21"/>
        <v xml:space="preserve"> </v>
      </c>
      <c r="R81" s="36" t="str">
        <f t="shared" si="22"/>
        <v xml:space="preserve"> </v>
      </c>
      <c r="S81" s="37">
        <f t="shared" si="23"/>
        <v>0.15679224720548382</v>
      </c>
      <c r="T81" s="37" t="str">
        <f t="shared" si="24"/>
        <v/>
      </c>
      <c r="U81" s="37" t="str">
        <f t="shared" si="25"/>
        <v/>
      </c>
      <c r="V81" s="37" t="str">
        <f t="shared" si="26"/>
        <v/>
      </c>
      <c r="W81" s="37" t="str">
        <f t="shared" si="27"/>
        <v/>
      </c>
      <c r="X81" s="37" t="str">
        <f t="shared" si="28"/>
        <v/>
      </c>
      <c r="Y81" s="1" t="str">
        <f t="shared" si="29"/>
        <v xml:space="preserve"> </v>
      </c>
      <c r="Z81" s="1" t="str">
        <f t="shared" si="30"/>
        <v xml:space="preserve"> </v>
      </c>
      <c r="AA81" s="1" t="str">
        <f t="shared" si="29"/>
        <v xml:space="preserve"> </v>
      </c>
      <c r="AB81" s="1" t="str">
        <f t="shared" si="31"/>
        <v xml:space="preserve"> </v>
      </c>
      <c r="AC81" s="1">
        <f t="shared" si="32"/>
        <v>124</v>
      </c>
      <c r="AD81" s="1" t="str">
        <f t="shared" si="33"/>
        <v xml:space="preserve"> </v>
      </c>
      <c r="AE81" s="1" t="str">
        <f t="shared" si="34"/>
        <v xml:space="preserve"> </v>
      </c>
      <c r="AF81" s="1" t="str">
        <f t="shared" si="34"/>
        <v xml:space="preserve"> </v>
      </c>
      <c r="AG81" s="38">
        <f t="shared" si="35"/>
        <v>2.7825543231785965</v>
      </c>
      <c r="AH81" s="38" t="str">
        <f t="shared" si="36"/>
        <v xml:space="preserve"> </v>
      </c>
      <c r="AI81" s="1">
        <f t="shared" si="37"/>
        <v>132</v>
      </c>
      <c r="AJ81" s="1" t="str">
        <f t="shared" si="37"/>
        <v xml:space="preserve"> </v>
      </c>
      <c r="AK81" s="25" t="str">
        <f t="shared" si="38"/>
        <v xml:space="preserve"> </v>
      </c>
      <c r="AL81" s="25" t="str">
        <f t="shared" si="39"/>
        <v xml:space="preserve"> </v>
      </c>
      <c r="AM81" s="1" t="str">
        <f t="shared" si="40"/>
        <v xml:space="preserve"> </v>
      </c>
      <c r="AN81" s="1" t="str">
        <f t="shared" si="40"/>
        <v xml:space="preserve"> </v>
      </c>
      <c r="AO81" t="s">
        <v>292</v>
      </c>
      <c r="AP81" t="s">
        <v>1313</v>
      </c>
      <c r="AQ81" s="22">
        <v>20.834855026730548</v>
      </c>
      <c r="AR81" s="21">
        <v>-69.153073287131178</v>
      </c>
      <c r="AS81">
        <v>15.679224636548383</v>
      </c>
      <c r="AT81">
        <v>-20.834855026730548</v>
      </c>
      <c r="AU81">
        <v>69.153073287131178</v>
      </c>
      <c r="AV81" t="s">
        <v>1424</v>
      </c>
    </row>
    <row r="82" spans="1:48" x14ac:dyDescent="0.25">
      <c r="A82" s="14">
        <v>8.4999999999999893E-10</v>
      </c>
      <c r="B82" t="s">
        <v>909</v>
      </c>
      <c r="C82" s="4">
        <v>2</v>
      </c>
      <c r="D82" s="4">
        <v>0</v>
      </c>
      <c r="E82" s="4">
        <v>6</v>
      </c>
      <c r="F82" s="4">
        <v>8</v>
      </c>
      <c r="G82" s="4">
        <v>133</v>
      </c>
      <c r="H82" s="4">
        <v>116.44</v>
      </c>
      <c r="I82" s="34">
        <v>13367.608805559999</v>
      </c>
      <c r="J82" s="35">
        <v>25.046246504624651</v>
      </c>
      <c r="K82" s="35">
        <v>22.984603237268061</v>
      </c>
      <c r="L82" s="35">
        <v>15.698249161777033</v>
      </c>
      <c r="M82" s="35">
        <v>15.562097117631783</v>
      </c>
      <c r="N82" s="4">
        <v>5.0659999999999998</v>
      </c>
      <c r="O82" s="4">
        <v>8.7124463519313231</v>
      </c>
      <c r="P82" s="35">
        <v>1.8661971830985917</v>
      </c>
      <c r="Q82" s="36" t="str">
        <f t="shared" si="21"/>
        <v xml:space="preserve"> </v>
      </c>
      <c r="R82" s="36" t="str">
        <f t="shared" si="22"/>
        <v xml:space="preserve"> </v>
      </c>
      <c r="S82" s="37" t="str">
        <f t="shared" si="23"/>
        <v/>
      </c>
      <c r="T82" s="37" t="str">
        <f t="shared" si="24"/>
        <v/>
      </c>
      <c r="U82" s="37" t="str">
        <f t="shared" si="25"/>
        <v/>
      </c>
      <c r="V82" s="37" t="str">
        <f t="shared" si="26"/>
        <v/>
      </c>
      <c r="W82" s="37" t="str">
        <f t="shared" si="27"/>
        <v/>
      </c>
      <c r="X82" s="37" t="str">
        <f t="shared" si="28"/>
        <v/>
      </c>
      <c r="Y82" s="1" t="str">
        <f t="shared" si="29"/>
        <v xml:space="preserve"> </v>
      </c>
      <c r="Z82" s="1" t="str">
        <f t="shared" si="30"/>
        <v xml:space="preserve"> </v>
      </c>
      <c r="AA82" s="1" t="str">
        <f t="shared" si="29"/>
        <v xml:space="preserve"> </v>
      </c>
      <c r="AB82" s="1" t="str">
        <f t="shared" si="31"/>
        <v xml:space="preserve"> </v>
      </c>
      <c r="AC82" s="1" t="str">
        <f t="shared" si="32"/>
        <v xml:space="preserve"> </v>
      </c>
      <c r="AD82" s="1" t="str">
        <f t="shared" si="33"/>
        <v xml:space="preserve"> </v>
      </c>
      <c r="AE82" s="1" t="str">
        <f t="shared" si="34"/>
        <v xml:space="preserve"> </v>
      </c>
      <c r="AF82" s="1" t="str">
        <f t="shared" si="34"/>
        <v xml:space="preserve"> </v>
      </c>
      <c r="AG82" s="38" t="str">
        <f t="shared" si="35"/>
        <v xml:space="preserve"> </v>
      </c>
      <c r="AH82" s="38" t="str">
        <f t="shared" si="36"/>
        <v xml:space="preserve"> </v>
      </c>
      <c r="AI82" s="1" t="str">
        <f t="shared" si="37"/>
        <v xml:space="preserve"> </v>
      </c>
      <c r="AJ82" s="1" t="str">
        <f t="shared" si="37"/>
        <v xml:space="preserve"> </v>
      </c>
      <c r="AK82" s="25" t="str">
        <f t="shared" si="38"/>
        <v xml:space="preserve"> </v>
      </c>
      <c r="AL82" s="25" t="str">
        <f t="shared" si="39"/>
        <v xml:space="preserve"> </v>
      </c>
      <c r="AM82" s="1" t="str">
        <f t="shared" si="40"/>
        <v xml:space="preserve"> </v>
      </c>
      <c r="AN82" s="1" t="str">
        <f t="shared" si="40"/>
        <v xml:space="preserve"> </v>
      </c>
      <c r="AO82" t="s">
        <v>909</v>
      </c>
      <c r="AP82" t="s">
        <v>1293</v>
      </c>
      <c r="AQ82" s="22">
        <v>-34.799946225027981</v>
      </c>
      <c r="AR82" s="21">
        <v>-20.542388107258368</v>
      </c>
      <c r="AS82">
        <v>14.221916867056006</v>
      </c>
      <c r="AT82">
        <v>34.799946225027981</v>
      </c>
      <c r="AU82">
        <v>20.542388107258368</v>
      </c>
      <c r="AV82" t="s">
        <v>1425</v>
      </c>
    </row>
    <row r="83" spans="1:48" x14ac:dyDescent="0.25">
      <c r="A83" s="14">
        <v>8.5999999999999889E-10</v>
      </c>
      <c r="B83" t="s">
        <v>288</v>
      </c>
      <c r="C83" s="4">
        <v>2</v>
      </c>
      <c r="D83" s="4">
        <v>0</v>
      </c>
      <c r="E83" s="4">
        <v>2</v>
      </c>
      <c r="F83" s="4">
        <v>4</v>
      </c>
      <c r="G83" s="4">
        <v>253</v>
      </c>
      <c r="H83" s="4">
        <v>221.69</v>
      </c>
      <c r="I83" s="34">
        <v>540626.16570071003</v>
      </c>
      <c r="J83" s="35">
        <v>21.361534014260936</v>
      </c>
      <c r="K83" s="35">
        <v>20.743894451202397</v>
      </c>
      <c r="L83" s="35" t="s">
        <v>1238</v>
      </c>
      <c r="M83" s="35" t="s">
        <v>1238</v>
      </c>
      <c r="N83" s="4">
        <v>10.686999999999999</v>
      </c>
      <c r="O83" s="4">
        <v>-99.927156760056462</v>
      </c>
      <c r="P83" s="35" t="s">
        <v>137</v>
      </c>
      <c r="Q83" s="36" t="str">
        <f t="shared" si="21"/>
        <v xml:space="preserve"> </v>
      </c>
      <c r="R83" s="36" t="str">
        <f t="shared" si="22"/>
        <v xml:space="preserve"> </v>
      </c>
      <c r="S83" s="37" t="str">
        <f t="shared" si="23"/>
        <v/>
      </c>
      <c r="T83" s="37" t="str">
        <f t="shared" si="24"/>
        <v/>
      </c>
      <c r="U83" s="37" t="str">
        <f t="shared" si="25"/>
        <v/>
      </c>
      <c r="V83" s="37" t="str">
        <f t="shared" si="26"/>
        <v/>
      </c>
      <c r="W83" s="37" t="str">
        <f t="shared" si="27"/>
        <v xml:space="preserve"> </v>
      </c>
      <c r="X83" s="37" t="str">
        <f t="shared" si="28"/>
        <v xml:space="preserve"> </v>
      </c>
      <c r="Y83" s="1" t="str">
        <f t="shared" si="29"/>
        <v xml:space="preserve"> </v>
      </c>
      <c r="Z83" s="1" t="str">
        <f t="shared" si="30"/>
        <v xml:space="preserve"> </v>
      </c>
      <c r="AA83" s="1" t="str">
        <f t="shared" si="29"/>
        <v xml:space="preserve"> </v>
      </c>
      <c r="AB83" s="1" t="str">
        <f t="shared" si="31"/>
        <v xml:space="preserve"> </v>
      </c>
      <c r="AC83" s="1" t="str">
        <f t="shared" si="32"/>
        <v xml:space="preserve"> </v>
      </c>
      <c r="AD83" s="1" t="str">
        <f t="shared" si="33"/>
        <v xml:space="preserve"> </v>
      </c>
      <c r="AE83" s="1" t="str">
        <f t="shared" si="34"/>
        <v xml:space="preserve"> </v>
      </c>
      <c r="AF83" s="1" t="str">
        <f t="shared" si="34"/>
        <v xml:space="preserve"> </v>
      </c>
      <c r="AG83" s="38" t="str">
        <f t="shared" si="35"/>
        <v xml:space="preserve"> </v>
      </c>
      <c r="AH83" s="38" t="str">
        <f t="shared" si="36"/>
        <v xml:space="preserve"> </v>
      </c>
      <c r="AI83" s="1" t="str">
        <f t="shared" si="37"/>
        <v xml:space="preserve"> </v>
      </c>
      <c r="AJ83" s="1" t="str">
        <f t="shared" si="37"/>
        <v xml:space="preserve"> </v>
      </c>
      <c r="AK83" s="25" t="str">
        <f t="shared" si="38"/>
        <v xml:space="preserve"> </v>
      </c>
      <c r="AL83" s="25">
        <f t="shared" si="39"/>
        <v>-99.927156759196464</v>
      </c>
      <c r="AM83" s="1" t="str">
        <f t="shared" si="40"/>
        <v xml:space="preserve"> </v>
      </c>
      <c r="AN83" s="1">
        <f t="shared" si="40"/>
        <v>4</v>
      </c>
      <c r="AO83" t="s">
        <v>288</v>
      </c>
      <c r="AP83" t="s">
        <v>1246</v>
      </c>
      <c r="AQ83" s="22">
        <v>-14.96866949204505</v>
      </c>
      <c r="AR83" s="21" t="e">
        <v>#VALUE!</v>
      </c>
      <c r="AS83">
        <v>14.123325364247364</v>
      </c>
      <c r="AT83">
        <v>14.96866949204505</v>
      </c>
      <c r="AU83" t="e">
        <v>#VALUE!</v>
      </c>
      <c r="AV83" t="s">
        <v>1426</v>
      </c>
    </row>
    <row r="84" spans="1:48" x14ac:dyDescent="0.25">
      <c r="A84" s="14">
        <v>8.6999999999999886E-10</v>
      </c>
      <c r="B84" t="s">
        <v>291</v>
      </c>
      <c r="C84" s="4">
        <v>22</v>
      </c>
      <c r="D84" s="4">
        <v>1</v>
      </c>
      <c r="E84" s="4">
        <v>2</v>
      </c>
      <c r="F84" s="4">
        <v>25</v>
      </c>
      <c r="G84" s="4">
        <v>50</v>
      </c>
      <c r="H84" s="4">
        <v>41.08</v>
      </c>
      <c r="I84" s="34">
        <v>57258.273159359996</v>
      </c>
      <c r="J84" s="35">
        <v>26.215698787492023</v>
      </c>
      <c r="K84" s="35">
        <v>23.209039548022599</v>
      </c>
      <c r="L84" s="35">
        <v>20.571242507991375</v>
      </c>
      <c r="M84" s="35">
        <v>18.749866493243715</v>
      </c>
      <c r="N84" s="4">
        <v>1.77</v>
      </c>
      <c r="O84" s="4">
        <v>12.025316455696199</v>
      </c>
      <c r="P84" s="35">
        <v>0</v>
      </c>
      <c r="Q84" s="36">
        <f t="shared" si="21"/>
        <v>88.000000000870003</v>
      </c>
      <c r="R84" s="36" t="str">
        <f t="shared" si="22"/>
        <v xml:space="preserve"> </v>
      </c>
      <c r="S84" s="37">
        <f t="shared" si="23"/>
        <v>0.21713729395666018</v>
      </c>
      <c r="T84" s="37" t="str">
        <f t="shared" si="24"/>
        <v/>
      </c>
      <c r="U84" s="37" t="str">
        <f t="shared" si="25"/>
        <v/>
      </c>
      <c r="V84" s="37" t="str">
        <f t="shared" si="26"/>
        <v/>
      </c>
      <c r="W84" s="37" t="str">
        <f t="shared" si="27"/>
        <v/>
      </c>
      <c r="X84" s="37" t="str">
        <f t="shared" si="28"/>
        <v/>
      </c>
      <c r="Y84" s="1" t="str">
        <f t="shared" si="29"/>
        <v xml:space="preserve"> </v>
      </c>
      <c r="Z84" s="1" t="str">
        <f t="shared" si="30"/>
        <v xml:space="preserve"> </v>
      </c>
      <c r="AA84" s="1" t="str">
        <f t="shared" si="29"/>
        <v xml:space="preserve"> </v>
      </c>
      <c r="AB84" s="1" t="str">
        <f t="shared" si="31"/>
        <v xml:space="preserve"> </v>
      </c>
      <c r="AC84" s="1">
        <f t="shared" si="32"/>
        <v>70</v>
      </c>
      <c r="AD84" s="1" t="str">
        <f t="shared" si="33"/>
        <v xml:space="preserve"> </v>
      </c>
      <c r="AE84" s="1">
        <f t="shared" si="34"/>
        <v>16</v>
      </c>
      <c r="AF84" s="1" t="str">
        <f t="shared" si="34"/>
        <v xml:space="preserve"> </v>
      </c>
      <c r="AG84" s="38" t="str">
        <f t="shared" si="35"/>
        <v xml:space="preserve"> </v>
      </c>
      <c r="AH84" s="38" t="str">
        <f t="shared" si="36"/>
        <v xml:space="preserve"> </v>
      </c>
      <c r="AI84" s="1" t="str">
        <f t="shared" si="37"/>
        <v xml:space="preserve"> </v>
      </c>
      <c r="AJ84" s="1" t="str">
        <f t="shared" si="37"/>
        <v xml:space="preserve"> </v>
      </c>
      <c r="AK84" s="25" t="str">
        <f t="shared" si="38"/>
        <v xml:space="preserve"> </v>
      </c>
      <c r="AL84" s="25" t="str">
        <f t="shared" si="39"/>
        <v xml:space="preserve"> </v>
      </c>
      <c r="AM84" s="1" t="str">
        <f t="shared" si="40"/>
        <v xml:space="preserve"> </v>
      </c>
      <c r="AN84" s="1" t="str">
        <f t="shared" si="40"/>
        <v xml:space="preserve"> </v>
      </c>
      <c r="AO84" t="s">
        <v>291</v>
      </c>
      <c r="AP84" t="s">
        <v>1313</v>
      </c>
      <c r="AQ84" s="22">
        <v>-41.093987322728999</v>
      </c>
      <c r="AR84" s="21">
        <v>-57.960717319008715</v>
      </c>
      <c r="AS84">
        <v>21.713729308666018</v>
      </c>
      <c r="AT84">
        <v>41.093987322728999</v>
      </c>
      <c r="AU84">
        <v>57.960717319008715</v>
      </c>
      <c r="AV84" t="s">
        <v>1427</v>
      </c>
    </row>
    <row r="85" spans="1:48" x14ac:dyDescent="0.25">
      <c r="A85" s="14">
        <v>8.7999999999999882E-10</v>
      </c>
      <c r="B85" t="s">
        <v>516</v>
      </c>
      <c r="C85" s="4">
        <v>10</v>
      </c>
      <c r="D85" s="4">
        <v>0</v>
      </c>
      <c r="E85" s="4">
        <v>8</v>
      </c>
      <c r="F85" s="4">
        <v>18</v>
      </c>
      <c r="G85" s="4">
        <v>46</v>
      </c>
      <c r="H85" s="4">
        <v>32.159999999999997</v>
      </c>
      <c r="I85" s="34">
        <v>6638.1322857599989</v>
      </c>
      <c r="J85" s="35">
        <v>8.0905660377358473</v>
      </c>
      <c r="K85" s="35">
        <v>7.9643387815750355</v>
      </c>
      <c r="L85" s="35">
        <v>4.8137853984282053</v>
      </c>
      <c r="M85" s="35">
        <v>4.8033831007866921</v>
      </c>
      <c r="N85" s="4">
        <v>4.0380000000000003</v>
      </c>
      <c r="O85" s="4">
        <v>-2.2276029055689985</v>
      </c>
      <c r="P85" s="35">
        <v>2.1486318407960203</v>
      </c>
      <c r="Q85" s="36" t="str">
        <f t="shared" si="21"/>
        <v xml:space="preserve"> </v>
      </c>
      <c r="R85" s="36" t="str">
        <f t="shared" si="22"/>
        <v xml:space="preserve"> </v>
      </c>
      <c r="S85" s="37">
        <f t="shared" si="23"/>
        <v>0.43034825958646777</v>
      </c>
      <c r="T85" s="37" t="str">
        <f t="shared" si="24"/>
        <v/>
      </c>
      <c r="U85" s="37" t="str">
        <f t="shared" si="25"/>
        <v/>
      </c>
      <c r="V85" s="37">
        <f t="shared" si="26"/>
        <v>-0.56456235204127081</v>
      </c>
      <c r="W85" s="37" t="str">
        <f t="shared" si="27"/>
        <v/>
      </c>
      <c r="X85" s="37">
        <f t="shared" si="28"/>
        <v>-0.63036311770662423</v>
      </c>
      <c r="Y85" s="1" t="str">
        <f t="shared" si="29"/>
        <v xml:space="preserve"> </v>
      </c>
      <c r="Z85" s="1">
        <f t="shared" si="30"/>
        <v>23</v>
      </c>
      <c r="AA85" s="1" t="str">
        <f t="shared" si="29"/>
        <v xml:space="preserve"> </v>
      </c>
      <c r="AB85" s="1">
        <f t="shared" si="31"/>
        <v>16</v>
      </c>
      <c r="AC85" s="1">
        <f t="shared" si="32"/>
        <v>9</v>
      </c>
      <c r="AD85" s="1" t="str">
        <f t="shared" si="33"/>
        <v xml:space="preserve"> </v>
      </c>
      <c r="AE85" s="1" t="str">
        <f t="shared" si="34"/>
        <v xml:space="preserve"> </v>
      </c>
      <c r="AF85" s="1" t="str">
        <f t="shared" si="34"/>
        <v xml:space="preserve"> </v>
      </c>
      <c r="AG85" s="38">
        <f t="shared" si="35"/>
        <v>2.1486318416760204</v>
      </c>
      <c r="AH85" s="38" t="str">
        <f t="shared" si="36"/>
        <v xml:space="preserve"> </v>
      </c>
      <c r="AI85" s="1">
        <f t="shared" si="37"/>
        <v>175</v>
      </c>
      <c r="AJ85" s="1" t="str">
        <f t="shared" si="37"/>
        <v xml:space="preserve"> </v>
      </c>
      <c r="AK85" s="25" t="str">
        <f t="shared" si="38"/>
        <v xml:space="preserve"> </v>
      </c>
      <c r="AL85" s="25" t="str">
        <f t="shared" si="39"/>
        <v xml:space="preserve"> </v>
      </c>
      <c r="AM85" s="1" t="str">
        <f t="shared" si="40"/>
        <v xml:space="preserve"> </v>
      </c>
      <c r="AN85" s="1" t="str">
        <f t="shared" si="40"/>
        <v xml:space="preserve"> </v>
      </c>
      <c r="AO85" t="s">
        <v>516</v>
      </c>
      <c r="AP85" t="s">
        <v>1248</v>
      </c>
      <c r="AQ85" s="22">
        <v>56.456235204127083</v>
      </c>
      <c r="AR85" s="21">
        <v>63.036311770662422</v>
      </c>
      <c r="AS85">
        <v>43.034825870646777</v>
      </c>
      <c r="AT85">
        <v>-56.456235204127083</v>
      </c>
      <c r="AU85">
        <v>-63.036311770662422</v>
      </c>
      <c r="AV85" t="s">
        <v>1428</v>
      </c>
    </row>
    <row r="86" spans="1:48" x14ac:dyDescent="0.25">
      <c r="A86" s="14">
        <v>8.8999999999999879E-10</v>
      </c>
      <c r="B86" t="s">
        <v>552</v>
      </c>
      <c r="C86" s="4">
        <v>14</v>
      </c>
      <c r="D86" s="4">
        <v>0</v>
      </c>
      <c r="E86" s="4">
        <v>9</v>
      </c>
      <c r="F86" s="4">
        <v>23</v>
      </c>
      <c r="G86" s="4">
        <v>152</v>
      </c>
      <c r="H86" s="4">
        <v>144.35</v>
      </c>
      <c r="I86" s="34">
        <v>22343.979516300002</v>
      </c>
      <c r="J86" s="35" t="s">
        <v>1238</v>
      </c>
      <c r="K86" s="35">
        <v>39.95294768890119</v>
      </c>
      <c r="L86" s="35">
        <v>20.974642701016098</v>
      </c>
      <c r="M86" s="35">
        <v>19.866793734253481</v>
      </c>
      <c r="N86" s="4">
        <v>3.613</v>
      </c>
      <c r="O86" s="4">
        <v>4.5730824891461621</v>
      </c>
      <c r="P86" s="35">
        <v>2.7966747488742638</v>
      </c>
      <c r="Q86" s="36" t="str">
        <f t="shared" si="21"/>
        <v xml:space="preserve"> </v>
      </c>
      <c r="R86" s="36" t="str">
        <f t="shared" si="22"/>
        <v xml:space="preserve"> </v>
      </c>
      <c r="S86" s="37" t="str">
        <f t="shared" si="23"/>
        <v/>
      </c>
      <c r="T86" s="37" t="str">
        <f t="shared" si="24"/>
        <v/>
      </c>
      <c r="U86" s="37" t="str">
        <f t="shared" si="25"/>
        <v xml:space="preserve"> </v>
      </c>
      <c r="V86" s="37" t="str">
        <f t="shared" si="26"/>
        <v xml:space="preserve"> </v>
      </c>
      <c r="W86" s="37" t="str">
        <f t="shared" si="27"/>
        <v/>
      </c>
      <c r="X86" s="37" t="str">
        <f t="shared" si="28"/>
        <v/>
      </c>
      <c r="Y86" s="1" t="str">
        <f t="shared" si="29"/>
        <v xml:space="preserve"> </v>
      </c>
      <c r="Z86" s="1" t="str">
        <f t="shared" si="30"/>
        <v xml:space="preserve"> </v>
      </c>
      <c r="AA86" s="1" t="str">
        <f t="shared" si="29"/>
        <v xml:space="preserve"> </v>
      </c>
      <c r="AB86" s="1" t="str">
        <f t="shared" si="31"/>
        <v xml:space="preserve"> </v>
      </c>
      <c r="AC86" s="1" t="str">
        <f t="shared" si="32"/>
        <v xml:space="preserve"> </v>
      </c>
      <c r="AD86" s="1" t="str">
        <f t="shared" si="33"/>
        <v xml:space="preserve"> </v>
      </c>
      <c r="AE86" s="1" t="str">
        <f t="shared" si="34"/>
        <v xml:space="preserve"> </v>
      </c>
      <c r="AF86" s="1" t="str">
        <f t="shared" si="34"/>
        <v xml:space="preserve"> </v>
      </c>
      <c r="AG86" s="38">
        <f t="shared" si="35"/>
        <v>2.7966747497642639</v>
      </c>
      <c r="AH86" s="38" t="str">
        <f t="shared" si="36"/>
        <v xml:space="preserve"> </v>
      </c>
      <c r="AI86" s="1">
        <f t="shared" si="37"/>
        <v>131</v>
      </c>
      <c r="AJ86" s="1" t="str">
        <f t="shared" si="37"/>
        <v xml:space="preserve"> </v>
      </c>
      <c r="AK86" s="25" t="str">
        <f t="shared" si="38"/>
        <v xml:space="preserve"> </v>
      </c>
      <c r="AL86" s="25" t="str">
        <f t="shared" si="39"/>
        <v xml:space="preserve"> </v>
      </c>
      <c r="AM86" s="1" t="str">
        <f t="shared" si="40"/>
        <v xml:space="preserve"> </v>
      </c>
      <c r="AN86" s="1" t="str">
        <f t="shared" si="40"/>
        <v xml:space="preserve"> </v>
      </c>
      <c r="AO86" t="s">
        <v>552</v>
      </c>
      <c r="AP86" t="s">
        <v>1254</v>
      </c>
      <c r="AQ86" s="22" t="e">
        <v>#VALUE!</v>
      </c>
      <c r="AR86" s="21">
        <v>-61.058312606802232</v>
      </c>
      <c r="AS86">
        <v>5.2996189816418404</v>
      </c>
      <c r="AT86" t="e">
        <v>#VALUE!</v>
      </c>
      <c r="AU86">
        <v>61.058312606802232</v>
      </c>
      <c r="AV86" t="s">
        <v>1429</v>
      </c>
    </row>
    <row r="87" spans="1:48" x14ac:dyDescent="0.25">
      <c r="A87" s="14">
        <v>8.9999999999999875E-10</v>
      </c>
      <c r="B87" t="s">
        <v>262</v>
      </c>
      <c r="C87" s="4">
        <v>23</v>
      </c>
      <c r="D87" s="4">
        <v>1</v>
      </c>
      <c r="E87" s="4">
        <v>5</v>
      </c>
      <c r="F87" s="4">
        <v>29</v>
      </c>
      <c r="G87" s="4">
        <v>92.5</v>
      </c>
      <c r="H87" s="4">
        <v>72.53</v>
      </c>
      <c r="I87" s="34">
        <v>152783.48709629002</v>
      </c>
      <c r="J87" s="35">
        <v>9.653933182483696</v>
      </c>
      <c r="K87" s="35">
        <v>8.4494408201304765</v>
      </c>
      <c r="L87" s="35">
        <v>12.775461749428631</v>
      </c>
      <c r="M87" s="35">
        <v>12.509826131184896</v>
      </c>
      <c r="N87" s="4">
        <v>8.5839999999999996</v>
      </c>
      <c r="O87" s="4">
        <v>11.625487646293879</v>
      </c>
      <c r="P87" s="35">
        <v>2.9877292154970361</v>
      </c>
      <c r="Q87" s="36">
        <f t="shared" si="21"/>
        <v>79.310344828486208</v>
      </c>
      <c r="R87" s="36" t="str">
        <f t="shared" si="22"/>
        <v xml:space="preserve"> </v>
      </c>
      <c r="S87" s="37">
        <f t="shared" si="23"/>
        <v>0.27533434530921003</v>
      </c>
      <c r="T87" s="37" t="str">
        <f t="shared" si="24"/>
        <v/>
      </c>
      <c r="U87" s="37" t="str">
        <f t="shared" si="25"/>
        <v/>
      </c>
      <c r="V87" s="37">
        <f t="shared" si="26"/>
        <v>-0.48042127844644167</v>
      </c>
      <c r="W87" s="37" t="str">
        <f t="shared" si="27"/>
        <v/>
      </c>
      <c r="X87" s="37" t="str">
        <f t="shared" si="28"/>
        <v/>
      </c>
      <c r="Y87" s="1" t="str">
        <f t="shared" si="29"/>
        <v xml:space="preserve"> </v>
      </c>
      <c r="Z87" s="1">
        <f t="shared" si="30"/>
        <v>39</v>
      </c>
      <c r="AA87" s="1" t="str">
        <f t="shared" si="29"/>
        <v xml:space="preserve"> </v>
      </c>
      <c r="AB87" s="1" t="str">
        <f t="shared" si="31"/>
        <v xml:space="preserve"> </v>
      </c>
      <c r="AC87" s="1">
        <f t="shared" si="32"/>
        <v>33</v>
      </c>
      <c r="AD87" s="1" t="str">
        <f t="shared" si="33"/>
        <v xml:space="preserve"> </v>
      </c>
      <c r="AE87" s="1">
        <f t="shared" si="34"/>
        <v>37</v>
      </c>
      <c r="AF87" s="1" t="str">
        <f t="shared" si="34"/>
        <v xml:space="preserve"> </v>
      </c>
      <c r="AG87" s="38">
        <f t="shared" si="35"/>
        <v>2.9877292163970361</v>
      </c>
      <c r="AH87" s="38" t="str">
        <f t="shared" si="36"/>
        <v xml:space="preserve"> </v>
      </c>
      <c r="AI87" s="1">
        <f t="shared" si="37"/>
        <v>105</v>
      </c>
      <c r="AJ87" s="1" t="str">
        <f t="shared" si="37"/>
        <v xml:space="preserve"> </v>
      </c>
      <c r="AK87" s="25" t="str">
        <f t="shared" si="38"/>
        <v xml:space="preserve"> </v>
      </c>
      <c r="AL87" s="25" t="str">
        <f t="shared" si="39"/>
        <v xml:space="preserve"> </v>
      </c>
      <c r="AM87" s="1" t="str">
        <f t="shared" si="40"/>
        <v xml:space="preserve"> </v>
      </c>
      <c r="AN87" s="1" t="str">
        <f t="shared" si="40"/>
        <v xml:space="preserve"> </v>
      </c>
      <c r="AO87" t="s">
        <v>262</v>
      </c>
      <c r="AP87" t="s">
        <v>1246</v>
      </c>
      <c r="AQ87" s="22">
        <v>48.04212784464417</v>
      </c>
      <c r="AR87" s="21">
        <v>1.9008647028803671</v>
      </c>
      <c r="AS87">
        <v>27.533434440920999</v>
      </c>
      <c r="AT87">
        <v>-48.04212784464417</v>
      </c>
      <c r="AU87">
        <v>-1.9008647028803671</v>
      </c>
      <c r="AV87" t="s">
        <v>1430</v>
      </c>
    </row>
    <row r="88" spans="1:48" x14ac:dyDescent="0.25">
      <c r="A88" s="14">
        <v>9.0999999999999872E-10</v>
      </c>
      <c r="B88" t="s">
        <v>308</v>
      </c>
      <c r="C88" s="4">
        <v>10</v>
      </c>
      <c r="D88" s="4">
        <v>1</v>
      </c>
      <c r="E88" s="4">
        <v>8</v>
      </c>
      <c r="F88" s="4">
        <v>19</v>
      </c>
      <c r="G88" s="4">
        <v>35</v>
      </c>
      <c r="H88" s="4">
        <v>29.23</v>
      </c>
      <c r="I88" s="34">
        <v>14229.567753989999</v>
      </c>
      <c r="J88" s="35">
        <v>14.175557710960234</v>
      </c>
      <c r="K88" s="35">
        <v>14.342492639842982</v>
      </c>
      <c r="L88" s="35">
        <v>13.567217862223551</v>
      </c>
      <c r="M88" s="35">
        <v>11.84404911185052</v>
      </c>
      <c r="N88" s="4">
        <v>2.0380000000000003</v>
      </c>
      <c r="O88" s="4">
        <v>1.3930348258706478</v>
      </c>
      <c r="P88" s="35">
        <v>2.9079712624016421</v>
      </c>
      <c r="Q88" s="36" t="str">
        <f t="shared" si="21"/>
        <v xml:space="preserve"> </v>
      </c>
      <c r="R88" s="36" t="str">
        <f t="shared" si="22"/>
        <v xml:space="preserve"> </v>
      </c>
      <c r="S88" s="37">
        <f t="shared" si="23"/>
        <v>0.19739993248714685</v>
      </c>
      <c r="T88" s="37" t="str">
        <f t="shared" si="24"/>
        <v/>
      </c>
      <c r="U88" s="37" t="str">
        <f t="shared" si="25"/>
        <v/>
      </c>
      <c r="V88" s="37" t="str">
        <f t="shared" si="26"/>
        <v/>
      </c>
      <c r="W88" s="37" t="str">
        <f t="shared" si="27"/>
        <v/>
      </c>
      <c r="X88" s="37" t="str">
        <f t="shared" si="28"/>
        <v/>
      </c>
      <c r="Y88" s="1" t="str">
        <f t="shared" si="29"/>
        <v xml:space="preserve"> </v>
      </c>
      <c r="Z88" s="1" t="str">
        <f t="shared" si="30"/>
        <v xml:space="preserve"> </v>
      </c>
      <c r="AA88" s="1" t="str">
        <f t="shared" si="29"/>
        <v xml:space="preserve"> </v>
      </c>
      <c r="AB88" s="1" t="str">
        <f t="shared" si="31"/>
        <v xml:space="preserve"> </v>
      </c>
      <c r="AC88" s="1">
        <f t="shared" si="32"/>
        <v>83</v>
      </c>
      <c r="AD88" s="1" t="str">
        <f t="shared" si="33"/>
        <v xml:space="preserve"> </v>
      </c>
      <c r="AE88" s="1" t="str">
        <f t="shared" si="34"/>
        <v xml:space="preserve"> </v>
      </c>
      <c r="AF88" s="1" t="str">
        <f t="shared" si="34"/>
        <v xml:space="preserve"> </v>
      </c>
      <c r="AG88" s="38">
        <f t="shared" si="35"/>
        <v>2.9079712633116421</v>
      </c>
      <c r="AH88" s="38" t="str">
        <f t="shared" si="36"/>
        <v xml:space="preserve"> </v>
      </c>
      <c r="AI88" s="1">
        <f t="shared" si="37"/>
        <v>117</v>
      </c>
      <c r="AJ88" s="1" t="str">
        <f t="shared" si="37"/>
        <v xml:space="preserve"> </v>
      </c>
      <c r="AK88" s="25" t="str">
        <f t="shared" si="38"/>
        <v xml:space="preserve"> </v>
      </c>
      <c r="AL88" s="25" t="str">
        <f t="shared" si="39"/>
        <v xml:space="preserve"> </v>
      </c>
      <c r="AM88" s="1" t="str">
        <f t="shared" si="40"/>
        <v xml:space="preserve"> </v>
      </c>
      <c r="AN88" s="1" t="str">
        <f t="shared" si="40"/>
        <v xml:space="preserve"> </v>
      </c>
      <c r="AO88" t="s">
        <v>308</v>
      </c>
      <c r="AP88" t="s">
        <v>1239</v>
      </c>
      <c r="AQ88" s="22">
        <v>23.706555519431237</v>
      </c>
      <c r="AR88" s="21">
        <v>-4.1788051794911407</v>
      </c>
      <c r="AS88">
        <v>19.739993157714686</v>
      </c>
      <c r="AT88">
        <v>-23.706555519431237</v>
      </c>
      <c r="AU88">
        <v>4.1788051794911407</v>
      </c>
      <c r="AV88" t="s">
        <v>1431</v>
      </c>
    </row>
    <row r="89" spans="1:48" x14ac:dyDescent="0.25">
      <c r="A89" s="14">
        <v>9.1999999999999868E-10</v>
      </c>
      <c r="B89" t="s">
        <v>466</v>
      </c>
      <c r="C89" s="4">
        <v>2</v>
      </c>
      <c r="D89" s="4">
        <v>2</v>
      </c>
      <c r="E89" s="4">
        <v>15</v>
      </c>
      <c r="F89" s="4">
        <v>19</v>
      </c>
      <c r="G89" s="4">
        <v>59</v>
      </c>
      <c r="H89" s="4">
        <v>58.14</v>
      </c>
      <c r="I89" s="34">
        <v>16964.294608619999</v>
      </c>
      <c r="J89" s="35">
        <v>11.395531164249313</v>
      </c>
      <c r="K89" s="35">
        <v>10.887640449438203</v>
      </c>
      <c r="L89" s="35">
        <v>8.4614881938581643</v>
      </c>
      <c r="M89" s="35">
        <v>8.4033616635566943</v>
      </c>
      <c r="N89" s="4">
        <v>5.34</v>
      </c>
      <c r="O89" s="4">
        <v>1.1363636363636289</v>
      </c>
      <c r="P89" s="35">
        <v>3.4743722050223598</v>
      </c>
      <c r="Q89" s="36" t="str">
        <f t="shared" si="21"/>
        <v xml:space="preserve"> </v>
      </c>
      <c r="R89" s="36" t="str">
        <f t="shared" si="22"/>
        <v xml:space="preserve"> </v>
      </c>
      <c r="S89" s="37" t="str">
        <f t="shared" si="23"/>
        <v/>
      </c>
      <c r="T89" s="37" t="str">
        <f t="shared" si="24"/>
        <v/>
      </c>
      <c r="U89" s="37" t="str">
        <f t="shared" si="25"/>
        <v/>
      </c>
      <c r="V89" s="37">
        <f t="shared" si="26"/>
        <v>-0.38668774665984296</v>
      </c>
      <c r="W89" s="37" t="str">
        <f t="shared" si="27"/>
        <v/>
      </c>
      <c r="X89" s="37">
        <f t="shared" si="28"/>
        <v>-0.35026640020945132</v>
      </c>
      <c r="Y89" s="1" t="str">
        <f t="shared" si="29"/>
        <v xml:space="preserve"> </v>
      </c>
      <c r="Z89" s="1">
        <f t="shared" si="30"/>
        <v>71</v>
      </c>
      <c r="AA89" s="1" t="str">
        <f t="shared" si="29"/>
        <v xml:space="preserve"> </v>
      </c>
      <c r="AB89" s="1">
        <f t="shared" si="31"/>
        <v>75</v>
      </c>
      <c r="AC89" s="1" t="str">
        <f t="shared" si="32"/>
        <v xml:space="preserve"> </v>
      </c>
      <c r="AD89" s="1" t="str">
        <f t="shared" si="33"/>
        <v xml:space="preserve"> </v>
      </c>
      <c r="AE89" s="1" t="str">
        <f t="shared" si="34"/>
        <v xml:space="preserve"> </v>
      </c>
      <c r="AF89" s="1" t="str">
        <f t="shared" si="34"/>
        <v xml:space="preserve"> </v>
      </c>
      <c r="AG89" s="38">
        <f t="shared" si="35"/>
        <v>3.4743722059423598</v>
      </c>
      <c r="AH89" s="38" t="str">
        <f t="shared" si="36"/>
        <v xml:space="preserve"> </v>
      </c>
      <c r="AI89" s="1">
        <f t="shared" si="37"/>
        <v>69</v>
      </c>
      <c r="AJ89" s="1" t="str">
        <f t="shared" si="37"/>
        <v xml:space="preserve"> </v>
      </c>
      <c r="AK89" s="25" t="str">
        <f t="shared" si="38"/>
        <v xml:space="preserve"> </v>
      </c>
      <c r="AL89" s="25" t="str">
        <f t="shared" si="39"/>
        <v xml:space="preserve"> </v>
      </c>
      <c r="AM89" s="1" t="str">
        <f t="shared" si="40"/>
        <v xml:space="preserve"> </v>
      </c>
      <c r="AN89" s="1" t="str">
        <f t="shared" si="40"/>
        <v xml:space="preserve"> </v>
      </c>
      <c r="AO89" t="s">
        <v>466</v>
      </c>
      <c r="AP89" t="s">
        <v>1313</v>
      </c>
      <c r="AQ89" s="22">
        <v>38.668774665984294</v>
      </c>
      <c r="AR89" s="21">
        <v>35.026640020945131</v>
      </c>
      <c r="AS89">
        <v>1.4791881664946605</v>
      </c>
      <c r="AT89">
        <v>-38.668774665984294</v>
      </c>
      <c r="AU89">
        <v>-35.026640020945131</v>
      </c>
      <c r="AV89" t="s">
        <v>1432</v>
      </c>
    </row>
    <row r="90" spans="1:48" x14ac:dyDescent="0.25">
      <c r="A90" s="14">
        <v>9.2999999999999865E-10</v>
      </c>
      <c r="B90" t="s">
        <v>228</v>
      </c>
      <c r="C90" s="4">
        <v>12</v>
      </c>
      <c r="D90" s="4">
        <v>3</v>
      </c>
      <c r="E90" s="4">
        <v>12</v>
      </c>
      <c r="F90" s="4">
        <v>27</v>
      </c>
      <c r="G90" s="4">
        <v>150</v>
      </c>
      <c r="H90" s="4">
        <v>132.16999999999999</v>
      </c>
      <c r="I90" s="34">
        <v>72704.418563700005</v>
      </c>
      <c r="J90" s="35">
        <v>12.173712812010683</v>
      </c>
      <c r="K90" s="35">
        <v>14.132805816937552</v>
      </c>
      <c r="L90" s="35">
        <v>7.0364234199502693</v>
      </c>
      <c r="M90" s="35">
        <v>8.088540555588418</v>
      </c>
      <c r="N90" s="4">
        <v>9.3520000000000003</v>
      </c>
      <c r="O90" s="4">
        <v>-15.443037974683547</v>
      </c>
      <c r="P90" s="35">
        <v>3.2057199061814332</v>
      </c>
      <c r="Q90" s="36" t="str">
        <f t="shared" si="21"/>
        <v xml:space="preserve"> </v>
      </c>
      <c r="R90" s="36" t="str">
        <f t="shared" si="22"/>
        <v xml:space="preserve"> </v>
      </c>
      <c r="S90" s="37" t="str">
        <f t="shared" si="23"/>
        <v/>
      </c>
      <c r="T90" s="37" t="str">
        <f t="shared" si="24"/>
        <v/>
      </c>
      <c r="U90" s="37" t="str">
        <f t="shared" si="25"/>
        <v/>
      </c>
      <c r="V90" s="37">
        <f t="shared" si="26"/>
        <v>-0.34480568490972507</v>
      </c>
      <c r="W90" s="37" t="str">
        <f t="shared" si="27"/>
        <v/>
      </c>
      <c r="X90" s="37">
        <f t="shared" si="28"/>
        <v>-0.45969306893162265</v>
      </c>
      <c r="Y90" s="1" t="str">
        <f t="shared" si="29"/>
        <v xml:space="preserve"> </v>
      </c>
      <c r="Z90" s="1">
        <f t="shared" si="30"/>
        <v>86</v>
      </c>
      <c r="AA90" s="1" t="str">
        <f t="shared" si="29"/>
        <v xml:space="preserve"> </v>
      </c>
      <c r="AB90" s="1">
        <f t="shared" si="31"/>
        <v>52</v>
      </c>
      <c r="AC90" s="1" t="str">
        <f t="shared" si="32"/>
        <v xml:space="preserve"> </v>
      </c>
      <c r="AD90" s="1" t="str">
        <f t="shared" si="33"/>
        <v xml:space="preserve"> </v>
      </c>
      <c r="AE90" s="1" t="str">
        <f t="shared" si="34"/>
        <v xml:space="preserve"> </v>
      </c>
      <c r="AF90" s="1" t="str">
        <f t="shared" si="34"/>
        <v xml:space="preserve"> </v>
      </c>
      <c r="AG90" s="38">
        <f t="shared" si="35"/>
        <v>3.2057199071114333</v>
      </c>
      <c r="AH90" s="38" t="str">
        <f t="shared" si="36"/>
        <v xml:space="preserve"> </v>
      </c>
      <c r="AI90" s="1">
        <f t="shared" si="37"/>
        <v>90</v>
      </c>
      <c r="AJ90" s="1" t="str">
        <f t="shared" si="37"/>
        <v xml:space="preserve"> </v>
      </c>
      <c r="AK90" s="25" t="str">
        <f t="shared" si="38"/>
        <v xml:space="preserve"> </v>
      </c>
      <c r="AL90" s="25" t="str">
        <f t="shared" si="39"/>
        <v xml:space="preserve"> </v>
      </c>
      <c r="AM90" s="1" t="str">
        <f t="shared" si="40"/>
        <v xml:space="preserve"> </v>
      </c>
      <c r="AN90" s="1" t="str">
        <f t="shared" si="40"/>
        <v xml:space="preserve"> </v>
      </c>
      <c r="AO90" t="s">
        <v>228</v>
      </c>
      <c r="AP90" t="s">
        <v>1244</v>
      </c>
      <c r="AQ90" s="22">
        <v>34.480568490972509</v>
      </c>
      <c r="AR90" s="21">
        <v>45.969306893162262</v>
      </c>
      <c r="AS90">
        <v>13.490202012559593</v>
      </c>
      <c r="AT90">
        <v>-34.480568490972509</v>
      </c>
      <c r="AU90">
        <v>-45.969306893162262</v>
      </c>
      <c r="AV90" t="s">
        <v>1433</v>
      </c>
    </row>
    <row r="91" spans="1:48" x14ac:dyDescent="0.25">
      <c r="A91" s="14">
        <v>9.3999999999999862E-10</v>
      </c>
      <c r="B91" t="s">
        <v>509</v>
      </c>
      <c r="C91" s="4">
        <v>9</v>
      </c>
      <c r="D91" s="4">
        <v>5</v>
      </c>
      <c r="E91" s="4">
        <v>7</v>
      </c>
      <c r="F91" s="4">
        <v>21</v>
      </c>
      <c r="G91" s="4">
        <v>166.5</v>
      </c>
      <c r="H91" s="4">
        <v>160.49</v>
      </c>
      <c r="I91" s="34">
        <v>72734.43792945001</v>
      </c>
      <c r="J91" s="35">
        <v>15.989837600876756</v>
      </c>
      <c r="K91" s="35">
        <v>14.483349878169841</v>
      </c>
      <c r="L91" s="35" t="s">
        <v>1238</v>
      </c>
      <c r="M91" s="35" t="s">
        <v>1238</v>
      </c>
      <c r="N91" s="4">
        <v>11.081</v>
      </c>
      <c r="O91" s="4">
        <v>9.6043521266073206</v>
      </c>
      <c r="P91" s="35">
        <v>1.9484080004984736</v>
      </c>
      <c r="Q91" s="36" t="str">
        <f t="shared" si="21"/>
        <v xml:space="preserve"> </v>
      </c>
      <c r="R91" s="36" t="str">
        <f t="shared" si="22"/>
        <v xml:space="preserve"> </v>
      </c>
      <c r="S91" s="37" t="str">
        <f t="shared" si="23"/>
        <v/>
      </c>
      <c r="T91" s="37" t="str">
        <f t="shared" si="24"/>
        <v/>
      </c>
      <c r="U91" s="37" t="str">
        <f t="shared" si="25"/>
        <v/>
      </c>
      <c r="V91" s="37" t="str">
        <f t="shared" si="26"/>
        <v/>
      </c>
      <c r="W91" s="37" t="str">
        <f t="shared" si="27"/>
        <v xml:space="preserve"> </v>
      </c>
      <c r="X91" s="37" t="str">
        <f t="shared" si="28"/>
        <v xml:space="preserve"> </v>
      </c>
      <c r="Y91" s="1" t="str">
        <f t="shared" si="29"/>
        <v xml:space="preserve"> </v>
      </c>
      <c r="Z91" s="1" t="str">
        <f t="shared" si="30"/>
        <v xml:space="preserve"> </v>
      </c>
      <c r="AA91" s="1" t="str">
        <f t="shared" si="29"/>
        <v xml:space="preserve"> </v>
      </c>
      <c r="AB91" s="1" t="str">
        <f t="shared" si="31"/>
        <v xml:space="preserve"> </v>
      </c>
      <c r="AC91" s="1" t="str">
        <f t="shared" si="32"/>
        <v xml:space="preserve"> </v>
      </c>
      <c r="AD91" s="1" t="str">
        <f t="shared" si="33"/>
        <v xml:space="preserve"> </v>
      </c>
      <c r="AE91" s="1" t="str">
        <f t="shared" si="34"/>
        <v xml:space="preserve"> </v>
      </c>
      <c r="AF91" s="1" t="str">
        <f t="shared" si="34"/>
        <v xml:space="preserve"> </v>
      </c>
      <c r="AG91" s="38" t="str">
        <f t="shared" si="35"/>
        <v xml:space="preserve"> </v>
      </c>
      <c r="AH91" s="38" t="str">
        <f t="shared" si="36"/>
        <v xml:space="preserve"> </v>
      </c>
      <c r="AI91" s="1" t="str">
        <f t="shared" si="37"/>
        <v xml:space="preserve"> </v>
      </c>
      <c r="AJ91" s="1" t="str">
        <f t="shared" si="37"/>
        <v xml:space="preserve"> </v>
      </c>
      <c r="AK91" s="25" t="str">
        <f t="shared" si="38"/>
        <v xml:space="preserve"> </v>
      </c>
      <c r="AL91" s="25" t="str">
        <f t="shared" si="39"/>
        <v xml:space="preserve"> </v>
      </c>
      <c r="AM91" s="1" t="str">
        <f t="shared" si="40"/>
        <v xml:space="preserve"> </v>
      </c>
      <c r="AN91" s="1" t="str">
        <f t="shared" si="40"/>
        <v xml:space="preserve"> </v>
      </c>
      <c r="AO91" t="s">
        <v>509</v>
      </c>
      <c r="AP91" t="s">
        <v>1246</v>
      </c>
      <c r="AQ91" s="22">
        <v>13.942025271246571</v>
      </c>
      <c r="AR91" s="21" t="e">
        <v>#VALUE!</v>
      </c>
      <c r="AS91">
        <v>3.744781606330605</v>
      </c>
      <c r="AT91">
        <v>-13.942025271246571</v>
      </c>
      <c r="AU91" t="e">
        <v>#VALUE!</v>
      </c>
      <c r="AV91" t="s">
        <v>1434</v>
      </c>
    </row>
    <row r="92" spans="1:48" x14ac:dyDescent="0.25">
      <c r="A92" s="14">
        <v>9.4999999999999858E-10</v>
      </c>
      <c r="B92" t="s">
        <v>910</v>
      </c>
      <c r="C92" s="4">
        <v>5</v>
      </c>
      <c r="D92" s="4">
        <v>1</v>
      </c>
      <c r="E92" s="4">
        <v>11</v>
      </c>
      <c r="F92" s="4">
        <v>17</v>
      </c>
      <c r="G92" s="4">
        <v>124</v>
      </c>
      <c r="H92" s="4">
        <v>121.99</v>
      </c>
      <c r="I92" s="34">
        <v>13471.98919407</v>
      </c>
      <c r="J92" s="35">
        <v>26.302285467874082</v>
      </c>
      <c r="K92" s="35">
        <v>25.08018092105263</v>
      </c>
      <c r="L92" s="35">
        <v>18.354003114063357</v>
      </c>
      <c r="M92" s="35">
        <v>17.48354794520548</v>
      </c>
      <c r="N92" s="4">
        <v>4.8639999999999999</v>
      </c>
      <c r="O92" s="4">
        <v>2.8329809725158444</v>
      </c>
      <c r="P92" s="35">
        <v>1.2345274202803509</v>
      </c>
      <c r="Q92" s="36" t="str">
        <f t="shared" si="21"/>
        <v xml:space="preserve"> </v>
      </c>
      <c r="R92" s="36" t="str">
        <f t="shared" si="22"/>
        <v xml:space="preserve"> </v>
      </c>
      <c r="S92" s="37" t="str">
        <f t="shared" si="23"/>
        <v/>
      </c>
      <c r="T92" s="37" t="str">
        <f t="shared" si="24"/>
        <v/>
      </c>
      <c r="U92" s="37" t="str">
        <f t="shared" si="25"/>
        <v/>
      </c>
      <c r="V92" s="37" t="str">
        <f t="shared" si="26"/>
        <v/>
      </c>
      <c r="W92" s="37" t="str">
        <f t="shared" si="27"/>
        <v/>
      </c>
      <c r="X92" s="37" t="str">
        <f t="shared" si="28"/>
        <v/>
      </c>
      <c r="Y92" s="1" t="str">
        <f t="shared" si="29"/>
        <v xml:space="preserve"> </v>
      </c>
      <c r="Z92" s="1" t="str">
        <f t="shared" si="30"/>
        <v xml:space="preserve"> </v>
      </c>
      <c r="AA92" s="1" t="str">
        <f t="shared" si="29"/>
        <v xml:space="preserve"> </v>
      </c>
      <c r="AB92" s="1" t="str">
        <f t="shared" si="31"/>
        <v xml:space="preserve"> </v>
      </c>
      <c r="AC92" s="1" t="str">
        <f t="shared" si="32"/>
        <v xml:space="preserve"> </v>
      </c>
      <c r="AD92" s="1" t="str">
        <f t="shared" si="33"/>
        <v xml:space="preserve"> </v>
      </c>
      <c r="AE92" s="1" t="str">
        <f t="shared" si="34"/>
        <v xml:space="preserve"> </v>
      </c>
      <c r="AF92" s="1" t="str">
        <f t="shared" si="34"/>
        <v xml:space="preserve"> </v>
      </c>
      <c r="AG92" s="38" t="str">
        <f t="shared" si="35"/>
        <v xml:space="preserve"> </v>
      </c>
      <c r="AH92" s="38" t="str">
        <f t="shared" si="36"/>
        <v xml:space="preserve"> </v>
      </c>
      <c r="AI92" s="1" t="str">
        <f t="shared" si="37"/>
        <v xml:space="preserve"> </v>
      </c>
      <c r="AJ92" s="1" t="str">
        <f t="shared" si="37"/>
        <v xml:space="preserve"> </v>
      </c>
      <c r="AK92" s="25" t="str">
        <f t="shared" si="38"/>
        <v xml:space="preserve"> </v>
      </c>
      <c r="AL92" s="25" t="str">
        <f t="shared" si="39"/>
        <v xml:space="preserve"> </v>
      </c>
      <c r="AM92" s="1" t="str">
        <f t="shared" si="40"/>
        <v xml:space="preserve"> </v>
      </c>
      <c r="AN92" s="1" t="str">
        <f t="shared" si="40"/>
        <v xml:space="preserve"> </v>
      </c>
      <c r="AO92" t="s">
        <v>910</v>
      </c>
      <c r="AP92" t="s">
        <v>1246</v>
      </c>
      <c r="AQ92" s="22">
        <v>-41.560000457956669</v>
      </c>
      <c r="AR92" s="21">
        <v>-40.935166966531142</v>
      </c>
      <c r="AS92">
        <v>1.6476760390195855</v>
      </c>
      <c r="AT92">
        <v>41.560000457956669</v>
      </c>
      <c r="AU92">
        <v>40.935166966531142</v>
      </c>
      <c r="AV92" t="s">
        <v>1435</v>
      </c>
    </row>
    <row r="93" spans="1:48" x14ac:dyDescent="0.25">
      <c r="A93" s="14">
        <v>9.5999999999999855E-10</v>
      </c>
      <c r="B93" t="s">
        <v>911</v>
      </c>
      <c r="C93" s="4">
        <v>6</v>
      </c>
      <c r="D93" s="4">
        <v>0</v>
      </c>
      <c r="E93" s="4">
        <v>4</v>
      </c>
      <c r="F93" s="4">
        <v>10</v>
      </c>
      <c r="G93" s="4">
        <v>65</v>
      </c>
      <c r="H93" s="4">
        <v>60.07</v>
      </c>
      <c r="I93" s="34">
        <v>20108.534498859997</v>
      </c>
      <c r="J93" s="35">
        <v>16.065792992778817</v>
      </c>
      <c r="K93" s="35">
        <v>14.679863147605081</v>
      </c>
      <c r="L93" s="35">
        <v>10.868390618583168</v>
      </c>
      <c r="M93" s="35">
        <v>10.145663768868824</v>
      </c>
      <c r="N93" s="4">
        <v>3.7389999999999999</v>
      </c>
      <c r="O93" s="4">
        <v>13.993902439024378</v>
      </c>
      <c r="P93" s="35">
        <v>0</v>
      </c>
      <c r="Q93" s="36" t="str">
        <f t="shared" si="21"/>
        <v xml:space="preserve"> </v>
      </c>
      <c r="R93" s="36" t="str">
        <f t="shared" si="22"/>
        <v xml:space="preserve"> </v>
      </c>
      <c r="S93" s="37" t="str">
        <f t="shared" si="23"/>
        <v/>
      </c>
      <c r="T93" s="37" t="str">
        <f t="shared" si="24"/>
        <v/>
      </c>
      <c r="U93" s="37" t="str">
        <f t="shared" si="25"/>
        <v/>
      </c>
      <c r="V93" s="37" t="str">
        <f t="shared" si="26"/>
        <v/>
      </c>
      <c r="W93" s="37" t="str">
        <f t="shared" si="27"/>
        <v/>
      </c>
      <c r="X93" s="37" t="str">
        <f t="shared" si="28"/>
        <v/>
      </c>
      <c r="Y93" s="1" t="str">
        <f t="shared" si="29"/>
        <v xml:space="preserve"> </v>
      </c>
      <c r="Z93" s="1" t="str">
        <f t="shared" si="30"/>
        <v xml:space="preserve"> </v>
      </c>
      <c r="AA93" s="1" t="str">
        <f t="shared" si="29"/>
        <v xml:space="preserve"> </v>
      </c>
      <c r="AB93" s="1" t="str">
        <f t="shared" si="31"/>
        <v xml:space="preserve"> </v>
      </c>
      <c r="AC93" s="1" t="str">
        <f t="shared" si="32"/>
        <v xml:space="preserve"> </v>
      </c>
      <c r="AD93" s="1" t="str">
        <f t="shared" si="33"/>
        <v xml:space="preserve"> </v>
      </c>
      <c r="AE93" s="1" t="str">
        <f t="shared" si="34"/>
        <v xml:space="preserve"> </v>
      </c>
      <c r="AF93" s="1" t="str">
        <f t="shared" si="34"/>
        <v xml:space="preserve"> </v>
      </c>
      <c r="AG93" s="38" t="str">
        <f t="shared" si="35"/>
        <v xml:space="preserve"> </v>
      </c>
      <c r="AH93" s="38" t="str">
        <f t="shared" si="36"/>
        <v xml:space="preserve"> </v>
      </c>
      <c r="AI93" s="1" t="str">
        <f t="shared" si="37"/>
        <v xml:space="preserve"> </v>
      </c>
      <c r="AJ93" s="1" t="str">
        <f t="shared" si="37"/>
        <v xml:space="preserve"> </v>
      </c>
      <c r="AK93" s="25" t="str">
        <f t="shared" si="38"/>
        <v xml:space="preserve"> </v>
      </c>
      <c r="AL93" s="25" t="str">
        <f t="shared" si="39"/>
        <v xml:space="preserve"> </v>
      </c>
      <c r="AM93" s="1" t="str">
        <f t="shared" si="40"/>
        <v xml:space="preserve"> </v>
      </c>
      <c r="AN93" s="1" t="str">
        <f t="shared" si="40"/>
        <v xml:space="preserve"> </v>
      </c>
      <c r="AO93" t="s">
        <v>911</v>
      </c>
      <c r="AP93" t="s">
        <v>1254</v>
      </c>
      <c r="AQ93" s="22">
        <v>13.533230175262501</v>
      </c>
      <c r="AR93" s="21">
        <v>16.544721226845695</v>
      </c>
      <c r="AS93">
        <v>8.2070917263193053</v>
      </c>
      <c r="AT93">
        <v>-13.533230175262501</v>
      </c>
      <c r="AU93">
        <v>-16.544721226845695</v>
      </c>
      <c r="AV93" t="s">
        <v>1436</v>
      </c>
    </row>
    <row r="94" spans="1:48" x14ac:dyDescent="0.25">
      <c r="A94" s="14">
        <v>9.6999999999999851E-10</v>
      </c>
      <c r="B94" t="s">
        <v>498</v>
      </c>
      <c r="C94" s="4">
        <v>14</v>
      </c>
      <c r="D94" s="4">
        <v>3</v>
      </c>
      <c r="E94" s="4">
        <v>11</v>
      </c>
      <c r="F94" s="4">
        <v>28</v>
      </c>
      <c r="G94" s="4">
        <v>41</v>
      </c>
      <c r="H94" s="4" t="s">
        <v>132</v>
      </c>
      <c r="I94" s="34" t="s">
        <v>132</v>
      </c>
      <c r="J94" s="35" t="s">
        <v>1238</v>
      </c>
      <c r="K94" s="35" t="s">
        <v>1238</v>
      </c>
      <c r="L94" s="35" t="s">
        <v>1238</v>
      </c>
      <c r="M94" s="35" t="s">
        <v>1238</v>
      </c>
      <c r="N94" s="4">
        <v>5.5949999999999998</v>
      </c>
      <c r="O94" s="4">
        <v>11.676646706586826</v>
      </c>
      <c r="P94" s="35" t="s">
        <v>137</v>
      </c>
      <c r="Q94" s="36" t="str">
        <f t="shared" si="21"/>
        <v xml:space="preserve"> </v>
      </c>
      <c r="R94" s="36" t="str">
        <f t="shared" si="22"/>
        <v xml:space="preserve"> </v>
      </c>
      <c r="S94" s="37" t="str">
        <f t="shared" si="23"/>
        <v xml:space="preserve"> </v>
      </c>
      <c r="T94" s="37" t="str">
        <f t="shared" si="24"/>
        <v xml:space="preserve"> </v>
      </c>
      <c r="U94" s="37" t="str">
        <f t="shared" si="25"/>
        <v xml:space="preserve"> </v>
      </c>
      <c r="V94" s="37" t="str">
        <f t="shared" si="26"/>
        <v xml:space="preserve"> </v>
      </c>
      <c r="W94" s="37" t="str">
        <f t="shared" si="27"/>
        <v xml:space="preserve"> </v>
      </c>
      <c r="X94" s="37" t="str">
        <f t="shared" si="28"/>
        <v xml:space="preserve"> </v>
      </c>
      <c r="Y94" s="1" t="str">
        <f t="shared" si="29"/>
        <v xml:space="preserve"> </v>
      </c>
      <c r="Z94" s="1" t="str">
        <f t="shared" si="30"/>
        <v xml:space="preserve"> </v>
      </c>
      <c r="AA94" s="1" t="str">
        <f t="shared" si="29"/>
        <v xml:space="preserve"> </v>
      </c>
      <c r="AB94" s="1" t="str">
        <f t="shared" si="31"/>
        <v xml:space="preserve"> </v>
      </c>
      <c r="AC94" s="1" t="str">
        <f t="shared" si="32"/>
        <v xml:space="preserve"> </v>
      </c>
      <c r="AD94" s="1" t="str">
        <f t="shared" si="33"/>
        <v xml:space="preserve"> </v>
      </c>
      <c r="AE94" s="1" t="str">
        <f t="shared" si="34"/>
        <v xml:space="preserve"> </v>
      </c>
      <c r="AF94" s="1" t="str">
        <f t="shared" si="34"/>
        <v xml:space="preserve"> </v>
      </c>
      <c r="AG94" s="38" t="str">
        <f t="shared" si="35"/>
        <v xml:space="preserve"> </v>
      </c>
      <c r="AH94" s="38" t="str">
        <f t="shared" si="36"/>
        <v xml:space="preserve"> </v>
      </c>
      <c r="AI94" s="1" t="str">
        <f t="shared" si="37"/>
        <v xml:space="preserve"> </v>
      </c>
      <c r="AJ94" s="1" t="str">
        <f t="shared" si="37"/>
        <v xml:space="preserve"> </v>
      </c>
      <c r="AK94" s="25" t="str">
        <f t="shared" si="38"/>
        <v xml:space="preserve"> </v>
      </c>
      <c r="AL94" s="25" t="str">
        <f t="shared" si="39"/>
        <v xml:space="preserve"> </v>
      </c>
      <c r="AM94" s="1" t="str">
        <f t="shared" si="40"/>
        <v xml:space="preserve"> </v>
      </c>
      <c r="AN94" s="1" t="str">
        <f t="shared" si="40"/>
        <v xml:space="preserve"> </v>
      </c>
      <c r="AO94" t="s">
        <v>498</v>
      </c>
      <c r="AP94" t="s">
        <v>1262</v>
      </c>
      <c r="AQ94" s="22" t="e">
        <v>#VALUE!</v>
      </c>
      <c r="AR94" s="21" t="e">
        <v>#VALUE!</v>
      </c>
      <c r="AS94" t="s">
        <v>137</v>
      </c>
      <c r="AT94" t="e">
        <v>#VALUE!</v>
      </c>
      <c r="AU94" t="e">
        <v>#VALUE!</v>
      </c>
      <c r="AV94" t="s">
        <v>1437</v>
      </c>
    </row>
    <row r="95" spans="1:48" x14ac:dyDescent="0.25">
      <c r="A95" s="14">
        <v>9.7999999999999848E-10</v>
      </c>
      <c r="B95" t="s">
        <v>661</v>
      </c>
      <c r="C95" s="4">
        <v>7</v>
      </c>
      <c r="D95" s="4">
        <v>2</v>
      </c>
      <c r="E95" s="4">
        <v>8</v>
      </c>
      <c r="F95" s="4">
        <v>17</v>
      </c>
      <c r="G95" s="4">
        <v>145</v>
      </c>
      <c r="H95" s="4">
        <v>166.36</v>
      </c>
      <c r="I95" s="34">
        <v>69167.242336480005</v>
      </c>
      <c r="J95" s="35" t="s">
        <v>1238</v>
      </c>
      <c r="K95" s="35" t="s">
        <v>1238</v>
      </c>
      <c r="L95" s="35">
        <v>25.863296258374454</v>
      </c>
      <c r="M95" s="35">
        <v>24.623494620469181</v>
      </c>
      <c r="N95" s="4">
        <v>2.028</v>
      </c>
      <c r="O95" s="4">
        <v>18.45794392523365</v>
      </c>
      <c r="P95" s="35">
        <v>2.9376051935561431</v>
      </c>
      <c r="Q95" s="36" t="str">
        <f t="shared" si="21"/>
        <v xml:space="preserve"> </v>
      </c>
      <c r="R95" s="36" t="str">
        <f t="shared" si="22"/>
        <v xml:space="preserve"> </v>
      </c>
      <c r="S95" s="37" t="str">
        <f t="shared" si="23"/>
        <v/>
      </c>
      <c r="T95" s="37" t="str">
        <f t="shared" si="24"/>
        <v/>
      </c>
      <c r="U95" s="37" t="str">
        <f t="shared" si="25"/>
        <v xml:space="preserve"> </v>
      </c>
      <c r="V95" s="37" t="str">
        <f t="shared" si="26"/>
        <v xml:space="preserve"> </v>
      </c>
      <c r="W95" s="37" t="str">
        <f t="shared" si="27"/>
        <v/>
      </c>
      <c r="X95" s="37" t="str">
        <f t="shared" si="28"/>
        <v/>
      </c>
      <c r="Y95" s="1" t="str">
        <f t="shared" si="29"/>
        <v xml:space="preserve"> </v>
      </c>
      <c r="Z95" s="1" t="str">
        <f t="shared" si="30"/>
        <v xml:space="preserve"> </v>
      </c>
      <c r="AA95" s="1" t="str">
        <f t="shared" si="29"/>
        <v xml:space="preserve"> </v>
      </c>
      <c r="AB95" s="1" t="str">
        <f t="shared" si="31"/>
        <v xml:space="preserve"> </v>
      </c>
      <c r="AC95" s="1" t="str">
        <f t="shared" si="32"/>
        <v xml:space="preserve"> </v>
      </c>
      <c r="AD95" s="1" t="str">
        <f t="shared" si="33"/>
        <v xml:space="preserve"> </v>
      </c>
      <c r="AE95" s="1" t="str">
        <f t="shared" si="34"/>
        <v xml:space="preserve"> </v>
      </c>
      <c r="AF95" s="1" t="str">
        <f t="shared" si="34"/>
        <v xml:space="preserve"> </v>
      </c>
      <c r="AG95" s="38">
        <f t="shared" si="35"/>
        <v>2.9376051945361432</v>
      </c>
      <c r="AH95" s="38" t="str">
        <f t="shared" si="36"/>
        <v xml:space="preserve"> </v>
      </c>
      <c r="AI95" s="1">
        <f t="shared" si="37"/>
        <v>113</v>
      </c>
      <c r="AJ95" s="1" t="str">
        <f t="shared" si="37"/>
        <v xml:space="preserve"> </v>
      </c>
      <c r="AK95" s="25" t="str">
        <f t="shared" si="38"/>
        <v xml:space="preserve"> </v>
      </c>
      <c r="AL95" s="25" t="str">
        <f t="shared" si="39"/>
        <v xml:space="preserve"> </v>
      </c>
      <c r="AM95" s="1" t="str">
        <f t="shared" si="40"/>
        <v xml:space="preserve"> </v>
      </c>
      <c r="AN95" s="1" t="str">
        <f t="shared" si="40"/>
        <v xml:space="preserve"> </v>
      </c>
      <c r="AO95" t="s">
        <v>661</v>
      </c>
      <c r="AP95" t="s">
        <v>1254</v>
      </c>
      <c r="AQ95" s="22" t="e">
        <v>#VALUE!</v>
      </c>
      <c r="AR95" s="21">
        <v>-98.596892123545814</v>
      </c>
      <c r="AS95">
        <v>-12.839624909834102</v>
      </c>
      <c r="AT95" t="e">
        <v>#VALUE!</v>
      </c>
      <c r="AU95">
        <v>98.596892123545814</v>
      </c>
      <c r="AV95" t="s">
        <v>1438</v>
      </c>
    </row>
    <row r="96" spans="1:48" x14ac:dyDescent="0.25">
      <c r="A96" s="14">
        <v>9.8999999999999844E-10</v>
      </c>
      <c r="B96" t="s">
        <v>299</v>
      </c>
      <c r="C96" s="4">
        <v>7</v>
      </c>
      <c r="D96" s="4">
        <v>1</v>
      </c>
      <c r="E96" s="4">
        <v>14</v>
      </c>
      <c r="F96" s="4">
        <v>22</v>
      </c>
      <c r="G96" s="4">
        <v>52.5</v>
      </c>
      <c r="H96" s="4">
        <v>37.76</v>
      </c>
      <c r="I96" s="34">
        <v>25592.349727634217</v>
      </c>
      <c r="J96" s="35">
        <v>8.8472352389878157</v>
      </c>
      <c r="K96" s="35">
        <v>8.4191750278706792</v>
      </c>
      <c r="L96" s="35">
        <v>6.8046212788978764</v>
      </c>
      <c r="M96" s="35">
        <v>6.3316700610116561</v>
      </c>
      <c r="N96" s="4">
        <v>4.4850000000000003</v>
      </c>
      <c r="O96" s="4">
        <v>1.9318181818181808</v>
      </c>
      <c r="P96" s="35">
        <v>5.3734110169491522</v>
      </c>
      <c r="Q96" s="36" t="str">
        <f t="shared" si="21"/>
        <v xml:space="preserve"> </v>
      </c>
      <c r="R96" s="36" t="str">
        <f t="shared" si="22"/>
        <v xml:space="preserve"> </v>
      </c>
      <c r="S96" s="37">
        <f t="shared" si="23"/>
        <v>0.39036017048152555</v>
      </c>
      <c r="T96" s="37" t="str">
        <f t="shared" si="24"/>
        <v/>
      </c>
      <c r="U96" s="37" t="str">
        <f t="shared" si="25"/>
        <v/>
      </c>
      <c r="V96" s="37">
        <f t="shared" si="26"/>
        <v>-0.52383809915967983</v>
      </c>
      <c r="W96" s="37" t="str">
        <f t="shared" si="27"/>
        <v/>
      </c>
      <c r="X96" s="37">
        <f t="shared" si="28"/>
        <v>-0.47749249571028896</v>
      </c>
      <c r="Y96" s="1" t="str">
        <f t="shared" si="29"/>
        <v xml:space="preserve"> </v>
      </c>
      <c r="Z96" s="1">
        <f t="shared" si="30"/>
        <v>31</v>
      </c>
      <c r="AA96" s="1" t="str">
        <f t="shared" si="29"/>
        <v xml:space="preserve"> </v>
      </c>
      <c r="AB96" s="1">
        <f t="shared" si="31"/>
        <v>43</v>
      </c>
      <c r="AC96" s="1">
        <f t="shared" si="32"/>
        <v>15</v>
      </c>
      <c r="AD96" s="1" t="str">
        <f t="shared" si="33"/>
        <v xml:space="preserve"> </v>
      </c>
      <c r="AE96" s="1" t="str">
        <f t="shared" si="34"/>
        <v xml:space="preserve"> </v>
      </c>
      <c r="AF96" s="1" t="str">
        <f t="shared" si="34"/>
        <v xml:space="preserve"> </v>
      </c>
      <c r="AG96" s="38">
        <f t="shared" si="35"/>
        <v>5.3734110179391523</v>
      </c>
      <c r="AH96" s="38" t="str">
        <f t="shared" si="36"/>
        <v xml:space="preserve"> </v>
      </c>
      <c r="AI96" s="1">
        <f t="shared" si="37"/>
        <v>19</v>
      </c>
      <c r="AJ96" s="1" t="str">
        <f t="shared" si="37"/>
        <v xml:space="preserve"> </v>
      </c>
      <c r="AK96" s="25" t="str">
        <f t="shared" si="38"/>
        <v xml:space="preserve"> </v>
      </c>
      <c r="AL96" s="25" t="str">
        <f t="shared" si="39"/>
        <v xml:space="preserve"> </v>
      </c>
      <c r="AM96" s="1" t="str">
        <f t="shared" si="40"/>
        <v xml:space="preserve"> </v>
      </c>
      <c r="AN96" s="1" t="str">
        <f t="shared" si="40"/>
        <v xml:space="preserve"> </v>
      </c>
      <c r="AO96" t="s">
        <v>299</v>
      </c>
      <c r="AP96" t="s">
        <v>1248</v>
      </c>
      <c r="AQ96" s="22">
        <v>52.38380991596798</v>
      </c>
      <c r="AR96" s="21">
        <v>47.749249571028898</v>
      </c>
      <c r="AS96">
        <v>39.036016949152554</v>
      </c>
      <c r="AT96">
        <v>-52.38380991596798</v>
      </c>
      <c r="AU96">
        <v>-47.749249571028898</v>
      </c>
      <c r="AV96" t="s">
        <v>1439</v>
      </c>
    </row>
    <row r="97" spans="1:48" x14ac:dyDescent="0.25">
      <c r="A97" s="14">
        <v>9.9999999999999841E-10</v>
      </c>
      <c r="B97" t="s">
        <v>539</v>
      </c>
      <c r="C97" s="4">
        <v>7</v>
      </c>
      <c r="D97" s="4">
        <v>1</v>
      </c>
      <c r="E97" s="4">
        <v>6</v>
      </c>
      <c r="F97" s="4">
        <v>14</v>
      </c>
      <c r="G97" s="4">
        <v>85.5</v>
      </c>
      <c r="H97" s="4">
        <v>71.39</v>
      </c>
      <c r="I97" s="34">
        <v>20031.53427</v>
      </c>
      <c r="J97" s="35">
        <v>32.627970749542961</v>
      </c>
      <c r="K97" s="35">
        <v>29.318275154004105</v>
      </c>
      <c r="L97" s="35">
        <v>23.3823503892038</v>
      </c>
      <c r="M97" s="35">
        <v>20.942885004572396</v>
      </c>
      <c r="N97" s="4">
        <v>2.4350000000000001</v>
      </c>
      <c r="O97" s="4">
        <v>10.681818181818176</v>
      </c>
      <c r="P97" s="35" t="s">
        <v>137</v>
      </c>
      <c r="Q97" s="36" t="str">
        <f t="shared" si="21"/>
        <v xml:space="preserve"> </v>
      </c>
      <c r="R97" s="36" t="str">
        <f t="shared" si="22"/>
        <v xml:space="preserve"> </v>
      </c>
      <c r="S97" s="37">
        <f t="shared" si="23"/>
        <v>0.19764673023378623</v>
      </c>
      <c r="T97" s="37" t="str">
        <f t="shared" si="24"/>
        <v/>
      </c>
      <c r="U97" s="37" t="str">
        <f t="shared" si="25"/>
        <v/>
      </c>
      <c r="V97" s="37" t="str">
        <f t="shared" si="26"/>
        <v/>
      </c>
      <c r="W97" s="37" t="str">
        <f t="shared" si="27"/>
        <v/>
      </c>
      <c r="X97" s="37" t="str">
        <f t="shared" si="28"/>
        <v/>
      </c>
      <c r="Y97" s="1" t="str">
        <f t="shared" si="29"/>
        <v xml:space="preserve"> </v>
      </c>
      <c r="Z97" s="1" t="str">
        <f t="shared" si="30"/>
        <v xml:space="preserve"> </v>
      </c>
      <c r="AA97" s="1" t="str">
        <f t="shared" si="29"/>
        <v xml:space="preserve"> </v>
      </c>
      <c r="AB97" s="1" t="str">
        <f t="shared" si="31"/>
        <v xml:space="preserve"> </v>
      </c>
      <c r="AC97" s="1">
        <f t="shared" si="32"/>
        <v>82</v>
      </c>
      <c r="AD97" s="1" t="str">
        <f t="shared" si="33"/>
        <v xml:space="preserve"> </v>
      </c>
      <c r="AE97" s="1" t="str">
        <f t="shared" si="34"/>
        <v xml:space="preserve"> </v>
      </c>
      <c r="AF97" s="1" t="str">
        <f t="shared" si="34"/>
        <v xml:space="preserve"> </v>
      </c>
      <c r="AG97" s="38" t="str">
        <f t="shared" si="35"/>
        <v xml:space="preserve"> </v>
      </c>
      <c r="AH97" s="38" t="str">
        <f t="shared" si="36"/>
        <v xml:space="preserve"> </v>
      </c>
      <c r="AI97" s="1" t="str">
        <f t="shared" si="37"/>
        <v xml:space="preserve"> </v>
      </c>
      <c r="AJ97" s="1" t="str">
        <f t="shared" si="37"/>
        <v xml:space="preserve"> </v>
      </c>
      <c r="AK97" s="25" t="str">
        <f t="shared" si="38"/>
        <v xml:space="preserve"> </v>
      </c>
      <c r="AL97" s="25" t="str">
        <f t="shared" si="39"/>
        <v xml:space="preserve"> </v>
      </c>
      <c r="AM97" s="1" t="str">
        <f t="shared" si="40"/>
        <v xml:space="preserve"> </v>
      </c>
      <c r="AN97" s="1" t="str">
        <f t="shared" si="40"/>
        <v xml:space="preserve"> </v>
      </c>
      <c r="AO97" t="s">
        <v>539</v>
      </c>
      <c r="AP97" t="s">
        <v>1293</v>
      </c>
      <c r="AQ97" s="22">
        <v>-75.605103210098349</v>
      </c>
      <c r="AR97" s="21">
        <v>-79.546414789880203</v>
      </c>
      <c r="AS97">
        <v>19.764672923378622</v>
      </c>
      <c r="AT97">
        <v>75.605103210098349</v>
      </c>
      <c r="AU97">
        <v>79.546414789880203</v>
      </c>
      <c r="AV97" t="s">
        <v>1440</v>
      </c>
    </row>
    <row r="98" spans="1:48" x14ac:dyDescent="0.25">
      <c r="A98" s="14">
        <v>1.0099999999999984E-9</v>
      </c>
      <c r="B98" t="s">
        <v>1209</v>
      </c>
      <c r="C98" s="4">
        <v>8</v>
      </c>
      <c r="D98" s="4">
        <v>0</v>
      </c>
      <c r="E98" s="4">
        <v>12</v>
      </c>
      <c r="F98" s="4">
        <v>20</v>
      </c>
      <c r="G98" s="4">
        <v>120</v>
      </c>
      <c r="H98" s="4">
        <v>103.95</v>
      </c>
      <c r="I98" s="34">
        <v>12427.838715599999</v>
      </c>
      <c r="J98" s="35">
        <v>10.72423398328691</v>
      </c>
      <c r="K98" s="35">
        <v>9.7004479283314655</v>
      </c>
      <c r="L98" s="35">
        <v>8.8016337927145134</v>
      </c>
      <c r="M98" s="35">
        <v>8.4779813990816955</v>
      </c>
      <c r="N98" s="4">
        <v>10.716000000000001</v>
      </c>
      <c r="O98" s="4">
        <v>12.444910807974836</v>
      </c>
      <c r="P98" s="35">
        <v>2.7012987012987013</v>
      </c>
      <c r="Q98" s="36" t="str">
        <f t="shared" si="21"/>
        <v xml:space="preserve"> </v>
      </c>
      <c r="R98" s="36" t="str">
        <f t="shared" si="22"/>
        <v xml:space="preserve"> </v>
      </c>
      <c r="S98" s="37">
        <f t="shared" si="23"/>
        <v>0.15440115541115432</v>
      </c>
      <c r="T98" s="37" t="str">
        <f t="shared" si="24"/>
        <v/>
      </c>
      <c r="U98" s="37" t="str">
        <f t="shared" si="25"/>
        <v/>
      </c>
      <c r="V98" s="37">
        <f t="shared" si="26"/>
        <v>-0.42281724170335622</v>
      </c>
      <c r="W98" s="37" t="str">
        <f t="shared" si="27"/>
        <v/>
      </c>
      <c r="X98" s="37">
        <f t="shared" si="28"/>
        <v>-0.32414758761590956</v>
      </c>
      <c r="Y98" s="1" t="str">
        <f t="shared" si="29"/>
        <v xml:space="preserve"> </v>
      </c>
      <c r="Z98" s="1">
        <f t="shared" si="30"/>
        <v>63</v>
      </c>
      <c r="AA98" s="1" t="str">
        <f t="shared" si="29"/>
        <v xml:space="preserve"> </v>
      </c>
      <c r="AB98" s="1">
        <f t="shared" si="31"/>
        <v>85</v>
      </c>
      <c r="AC98" s="1">
        <f t="shared" si="32"/>
        <v>129</v>
      </c>
      <c r="AD98" s="1" t="str">
        <f t="shared" si="33"/>
        <v xml:space="preserve"> </v>
      </c>
      <c r="AE98" s="1" t="str">
        <f t="shared" si="34"/>
        <v xml:space="preserve"> </v>
      </c>
      <c r="AF98" s="1" t="str">
        <f t="shared" si="34"/>
        <v xml:space="preserve"> </v>
      </c>
      <c r="AG98" s="38">
        <f t="shared" si="35"/>
        <v>2.7012987023087014</v>
      </c>
      <c r="AH98" s="38" t="str">
        <f t="shared" si="36"/>
        <v xml:space="preserve"> </v>
      </c>
      <c r="AI98" s="1">
        <f t="shared" si="37"/>
        <v>138</v>
      </c>
      <c r="AJ98" s="1" t="str">
        <f t="shared" si="37"/>
        <v xml:space="preserve"> </v>
      </c>
      <c r="AK98" s="25" t="str">
        <f t="shared" si="38"/>
        <v xml:space="preserve"> </v>
      </c>
      <c r="AL98" s="25" t="str">
        <f t="shared" si="39"/>
        <v xml:space="preserve"> </v>
      </c>
      <c r="AM98" s="1" t="str">
        <f t="shared" si="40"/>
        <v xml:space="preserve"> </v>
      </c>
      <c r="AN98" s="1" t="str">
        <f t="shared" si="40"/>
        <v xml:space="preserve"> </v>
      </c>
      <c r="AO98" t="s">
        <v>1209</v>
      </c>
      <c r="AP98" t="s">
        <v>1242</v>
      </c>
      <c r="AQ98" s="22">
        <v>42.281724170335622</v>
      </c>
      <c r="AR98" s="21">
        <v>32.414758761590953</v>
      </c>
      <c r="AS98">
        <v>15.440115440115431</v>
      </c>
      <c r="AT98">
        <v>-42.281724170335622</v>
      </c>
      <c r="AU98">
        <v>-32.414758761590953</v>
      </c>
      <c r="AV98" t="s">
        <v>1441</v>
      </c>
    </row>
    <row r="99" spans="1:48" x14ac:dyDescent="0.25">
      <c r="A99" s="14">
        <v>1.0199999999999983E-9</v>
      </c>
      <c r="B99" t="s">
        <v>467</v>
      </c>
      <c r="C99" s="4">
        <v>1</v>
      </c>
      <c r="D99" s="4">
        <v>0</v>
      </c>
      <c r="E99" s="4">
        <v>5</v>
      </c>
      <c r="F99" s="4">
        <v>6</v>
      </c>
      <c r="G99" s="4">
        <v>109</v>
      </c>
      <c r="H99" s="4" t="s">
        <v>132</v>
      </c>
      <c r="I99" s="34" t="s">
        <v>132</v>
      </c>
      <c r="J99" s="35" t="s">
        <v>1238</v>
      </c>
      <c r="K99" s="35" t="s">
        <v>1238</v>
      </c>
      <c r="L99" s="35" t="s">
        <v>1238</v>
      </c>
      <c r="M99" s="35" t="s">
        <v>1238</v>
      </c>
      <c r="N99" s="4">
        <v>11.054</v>
      </c>
      <c r="O99" s="4">
        <v>24.622322435174734</v>
      </c>
      <c r="P99" s="35" t="s">
        <v>137</v>
      </c>
      <c r="Q99" s="36" t="str">
        <f t="shared" si="21"/>
        <v xml:space="preserve"> </v>
      </c>
      <c r="R99" s="36" t="str">
        <f t="shared" si="22"/>
        <v xml:space="preserve"> </v>
      </c>
      <c r="S99" s="37" t="str">
        <f t="shared" si="23"/>
        <v xml:space="preserve"> </v>
      </c>
      <c r="T99" s="37" t="str">
        <f t="shared" si="24"/>
        <v xml:space="preserve"> </v>
      </c>
      <c r="U99" s="37" t="str">
        <f t="shared" si="25"/>
        <v xml:space="preserve"> </v>
      </c>
      <c r="V99" s="37" t="str">
        <f t="shared" si="26"/>
        <v xml:space="preserve"> </v>
      </c>
      <c r="W99" s="37" t="str">
        <f t="shared" si="27"/>
        <v xml:space="preserve"> </v>
      </c>
      <c r="X99" s="37" t="str">
        <f t="shared" si="28"/>
        <v xml:space="preserve"> </v>
      </c>
      <c r="Y99" s="1" t="str">
        <f t="shared" si="29"/>
        <v xml:space="preserve"> </v>
      </c>
      <c r="Z99" s="1" t="str">
        <f t="shared" si="30"/>
        <v xml:space="preserve"> </v>
      </c>
      <c r="AA99" s="1" t="str">
        <f t="shared" si="29"/>
        <v xml:space="preserve"> </v>
      </c>
      <c r="AB99" s="1" t="str">
        <f t="shared" si="31"/>
        <v xml:space="preserve"> </v>
      </c>
      <c r="AC99" s="1" t="str">
        <f t="shared" si="32"/>
        <v xml:space="preserve"> </v>
      </c>
      <c r="AD99" s="1" t="str">
        <f t="shared" si="33"/>
        <v xml:space="preserve"> </v>
      </c>
      <c r="AE99" s="1" t="str">
        <f t="shared" si="34"/>
        <v xml:space="preserve"> </v>
      </c>
      <c r="AF99" s="1" t="str">
        <f t="shared" si="34"/>
        <v xml:space="preserve"> </v>
      </c>
      <c r="AG99" s="38" t="str">
        <f t="shared" si="35"/>
        <v xml:space="preserve"> </v>
      </c>
      <c r="AH99" s="38" t="str">
        <f t="shared" si="36"/>
        <v xml:space="preserve"> </v>
      </c>
      <c r="AI99" s="1" t="str">
        <f t="shared" si="37"/>
        <v xml:space="preserve"> </v>
      </c>
      <c r="AJ99" s="1" t="str">
        <f t="shared" si="37"/>
        <v xml:space="preserve"> </v>
      </c>
      <c r="AK99" s="25" t="str">
        <f t="shared" si="38"/>
        <v xml:space="preserve"> </v>
      </c>
      <c r="AL99" s="25" t="str">
        <f t="shared" si="39"/>
        <v xml:space="preserve"> </v>
      </c>
      <c r="AM99" s="1" t="str">
        <f t="shared" si="40"/>
        <v xml:space="preserve"> </v>
      </c>
      <c r="AN99" s="1" t="str">
        <f t="shared" si="40"/>
        <v xml:space="preserve"> </v>
      </c>
      <c r="AO99" t="s">
        <v>467</v>
      </c>
      <c r="AP99" t="s">
        <v>1313</v>
      </c>
      <c r="AQ99" s="22" t="e">
        <v>#VALUE!</v>
      </c>
      <c r="AR99" s="21" t="e">
        <v>#VALUE!</v>
      </c>
      <c r="AS99" t="s">
        <v>137</v>
      </c>
      <c r="AT99" t="e">
        <v>#VALUE!</v>
      </c>
      <c r="AU99" t="e">
        <v>#VALUE!</v>
      </c>
      <c r="AV99" t="s">
        <v>1442</v>
      </c>
    </row>
    <row r="100" spans="1:48" x14ac:dyDescent="0.25">
      <c r="A100" s="14">
        <v>1.0299999999999983E-9</v>
      </c>
      <c r="B100" t="s">
        <v>468</v>
      </c>
      <c r="C100" s="4">
        <v>15</v>
      </c>
      <c r="D100" s="4">
        <v>1</v>
      </c>
      <c r="E100" s="4">
        <v>8</v>
      </c>
      <c r="F100" s="4">
        <v>24</v>
      </c>
      <c r="G100" s="4">
        <v>80.5</v>
      </c>
      <c r="H100" s="4">
        <v>73.38</v>
      </c>
      <c r="I100" s="34">
        <v>22889.987838960002</v>
      </c>
      <c r="J100" s="35">
        <v>27.50374812593703</v>
      </c>
      <c r="K100" s="35">
        <v>23.339694656488547</v>
      </c>
      <c r="L100" s="35">
        <v>14.114950687049715</v>
      </c>
      <c r="M100" s="35">
        <v>12.620480533083802</v>
      </c>
      <c r="N100" s="4">
        <v>3.1440000000000001</v>
      </c>
      <c r="O100" s="4">
        <v>17.313432835820894</v>
      </c>
      <c r="P100" s="35">
        <v>0.61052057781411839</v>
      </c>
      <c r="Q100" s="36" t="str">
        <f t="shared" si="21"/>
        <v xml:space="preserve"> </v>
      </c>
      <c r="R100" s="36" t="str">
        <f t="shared" si="22"/>
        <v xml:space="preserve"> </v>
      </c>
      <c r="S100" s="37" t="str">
        <f t="shared" si="23"/>
        <v/>
      </c>
      <c r="T100" s="37" t="str">
        <f t="shared" si="24"/>
        <v/>
      </c>
      <c r="U100" s="37" t="str">
        <f t="shared" si="25"/>
        <v/>
      </c>
      <c r="V100" s="37" t="str">
        <f t="shared" si="26"/>
        <v/>
      </c>
      <c r="W100" s="37" t="str">
        <f t="shared" si="27"/>
        <v/>
      </c>
      <c r="X100" s="37" t="str">
        <f t="shared" si="28"/>
        <v/>
      </c>
      <c r="Y100" s="1" t="str">
        <f t="shared" si="29"/>
        <v xml:space="preserve"> </v>
      </c>
      <c r="Z100" s="1" t="str">
        <f t="shared" si="30"/>
        <v xml:space="preserve"> </v>
      </c>
      <c r="AA100" s="1" t="str">
        <f t="shared" si="29"/>
        <v xml:space="preserve"> </v>
      </c>
      <c r="AB100" s="1" t="str">
        <f t="shared" si="31"/>
        <v xml:space="preserve"> </v>
      </c>
      <c r="AC100" s="1" t="str">
        <f t="shared" si="32"/>
        <v xml:space="preserve"> </v>
      </c>
      <c r="AD100" s="1" t="str">
        <f t="shared" si="33"/>
        <v xml:space="preserve"> </v>
      </c>
      <c r="AE100" s="1" t="str">
        <f t="shared" si="34"/>
        <v xml:space="preserve"> </v>
      </c>
      <c r="AF100" s="1" t="str">
        <f t="shared" si="34"/>
        <v xml:space="preserve"> </v>
      </c>
      <c r="AG100" s="38" t="str">
        <f t="shared" si="35"/>
        <v xml:space="preserve"> </v>
      </c>
      <c r="AH100" s="38" t="str">
        <f t="shared" si="36"/>
        <v xml:space="preserve"> </v>
      </c>
      <c r="AI100" s="1" t="str">
        <f t="shared" si="37"/>
        <v xml:space="preserve"> </v>
      </c>
      <c r="AJ100" s="1" t="str">
        <f t="shared" si="37"/>
        <v xml:space="preserve"> </v>
      </c>
      <c r="AK100" s="25" t="str">
        <f t="shared" si="38"/>
        <v xml:space="preserve"> </v>
      </c>
      <c r="AL100" s="25" t="str">
        <f t="shared" si="39"/>
        <v xml:space="preserve"> </v>
      </c>
      <c r="AM100" s="1" t="str">
        <f t="shared" si="40"/>
        <v xml:space="preserve"> </v>
      </c>
      <c r="AN100" s="1" t="str">
        <f t="shared" si="40"/>
        <v xml:space="preserve"> </v>
      </c>
      <c r="AO100" t="s">
        <v>468</v>
      </c>
      <c r="AP100" t="s">
        <v>1313</v>
      </c>
      <c r="AQ100" s="22">
        <v>-48.026322733765923</v>
      </c>
      <c r="AR100" s="21">
        <v>-8.3846896745622068</v>
      </c>
      <c r="AS100">
        <v>9.7029163259743978</v>
      </c>
      <c r="AT100">
        <v>48.026322733765923</v>
      </c>
      <c r="AU100">
        <v>8.3846896745622068</v>
      </c>
      <c r="AV100" t="s">
        <v>1443</v>
      </c>
    </row>
    <row r="101" spans="1:48" x14ac:dyDescent="0.25">
      <c r="A101" s="14">
        <v>1.0399999999999983E-9</v>
      </c>
      <c r="B101" t="s">
        <v>616</v>
      </c>
      <c r="C101" s="4">
        <v>10</v>
      </c>
      <c r="D101" s="4">
        <v>1</v>
      </c>
      <c r="E101" s="4">
        <v>9</v>
      </c>
      <c r="F101" s="4">
        <v>20</v>
      </c>
      <c r="G101" s="4">
        <v>48</v>
      </c>
      <c r="H101" s="4">
        <v>38.83</v>
      </c>
      <c r="I101" s="34">
        <v>8393.9268029100003</v>
      </c>
      <c r="J101" s="35">
        <v>18.153342683496959</v>
      </c>
      <c r="K101" s="35">
        <v>19.376247504990019</v>
      </c>
      <c r="L101" s="35">
        <v>9.1859538106321548</v>
      </c>
      <c r="M101" s="35">
        <v>9.4382703219636586</v>
      </c>
      <c r="N101" s="4">
        <v>2.004</v>
      </c>
      <c r="O101" s="4">
        <v>-10.134529147982061</v>
      </c>
      <c r="P101" s="35">
        <v>3.1109966520731396</v>
      </c>
      <c r="Q101" s="36" t="str">
        <f t="shared" si="21"/>
        <v xml:space="preserve"> </v>
      </c>
      <c r="R101" s="36" t="str">
        <f t="shared" si="22"/>
        <v xml:space="preserve"> </v>
      </c>
      <c r="S101" s="37">
        <f t="shared" si="23"/>
        <v>0.23615761113528713</v>
      </c>
      <c r="T101" s="37" t="str">
        <f t="shared" si="24"/>
        <v/>
      </c>
      <c r="U101" s="37" t="str">
        <f t="shared" si="25"/>
        <v/>
      </c>
      <c r="V101" s="37" t="str">
        <f t="shared" si="26"/>
        <v/>
      </c>
      <c r="W101" s="37" t="str">
        <f t="shared" si="27"/>
        <v/>
      </c>
      <c r="X101" s="37" t="str">
        <f t="shared" si="28"/>
        <v/>
      </c>
      <c r="Y101" s="1" t="str">
        <f t="shared" si="29"/>
        <v xml:space="preserve"> </v>
      </c>
      <c r="Z101" s="1" t="str">
        <f t="shared" si="30"/>
        <v xml:space="preserve"> </v>
      </c>
      <c r="AA101" s="1" t="str">
        <f t="shared" si="29"/>
        <v xml:space="preserve"> </v>
      </c>
      <c r="AB101" s="1" t="str">
        <f t="shared" si="31"/>
        <v xml:space="preserve"> </v>
      </c>
      <c r="AC101" s="1">
        <f t="shared" si="32"/>
        <v>55</v>
      </c>
      <c r="AD101" s="1" t="str">
        <f t="shared" si="33"/>
        <v xml:space="preserve"> </v>
      </c>
      <c r="AE101" s="1" t="str">
        <f t="shared" si="34"/>
        <v xml:space="preserve"> </v>
      </c>
      <c r="AF101" s="1" t="str">
        <f t="shared" si="34"/>
        <v xml:space="preserve"> </v>
      </c>
      <c r="AG101" s="38">
        <f t="shared" si="35"/>
        <v>3.1109966531131397</v>
      </c>
      <c r="AH101" s="38" t="str">
        <f t="shared" si="36"/>
        <v xml:space="preserve"> </v>
      </c>
      <c r="AI101" s="1">
        <f t="shared" si="37"/>
        <v>96</v>
      </c>
      <c r="AJ101" s="1" t="str">
        <f t="shared" si="37"/>
        <v xml:space="preserve"> </v>
      </c>
      <c r="AK101" s="25" t="str">
        <f t="shared" si="38"/>
        <v xml:space="preserve"> </v>
      </c>
      <c r="AL101" s="25" t="str">
        <f t="shared" si="39"/>
        <v xml:space="preserve"> </v>
      </c>
      <c r="AM101" s="1" t="str">
        <f t="shared" si="40"/>
        <v xml:space="preserve"> </v>
      </c>
      <c r="AN101" s="1" t="str">
        <f t="shared" si="40"/>
        <v xml:space="preserve"> </v>
      </c>
      <c r="AO101" t="s">
        <v>616</v>
      </c>
      <c r="AP101" t="s">
        <v>1242</v>
      </c>
      <c r="AQ101" s="22">
        <v>2.2979504298954678</v>
      </c>
      <c r="AR101" s="21">
        <v>29.463674708853659</v>
      </c>
      <c r="AS101">
        <v>23.615761009528711</v>
      </c>
      <c r="AT101">
        <v>-2.2979504298954678</v>
      </c>
      <c r="AU101">
        <v>-29.463674708853659</v>
      </c>
      <c r="AV101" t="s">
        <v>1444</v>
      </c>
    </row>
    <row r="102" spans="1:48" x14ac:dyDescent="0.25">
      <c r="A102" s="14">
        <v>1.0499999999999982E-9</v>
      </c>
      <c r="B102" t="s">
        <v>511</v>
      </c>
      <c r="C102" s="4">
        <v>16</v>
      </c>
      <c r="D102" s="4">
        <v>0</v>
      </c>
      <c r="E102" s="4">
        <v>4</v>
      </c>
      <c r="F102" s="4">
        <v>20</v>
      </c>
      <c r="G102" s="4">
        <v>44</v>
      </c>
      <c r="H102" s="4">
        <v>36.06</v>
      </c>
      <c r="I102" s="34">
        <v>15413.284608239999</v>
      </c>
      <c r="J102" s="35">
        <v>9.4819879042860915</v>
      </c>
      <c r="K102" s="35">
        <v>9.2532717474980757</v>
      </c>
      <c r="L102" s="35" t="s">
        <v>1238</v>
      </c>
      <c r="M102" s="35" t="s">
        <v>1238</v>
      </c>
      <c r="N102" s="4">
        <v>3.8970000000000002</v>
      </c>
      <c r="O102" s="4">
        <v>1.48437500000001</v>
      </c>
      <c r="P102" s="35">
        <v>4.3011647254575704</v>
      </c>
      <c r="Q102" s="36">
        <f t="shared" si="21"/>
        <v>80.000000001049997</v>
      </c>
      <c r="R102" s="36" t="str">
        <f t="shared" si="22"/>
        <v xml:space="preserve"> </v>
      </c>
      <c r="S102" s="37">
        <f t="shared" si="23"/>
        <v>0.22018857564789243</v>
      </c>
      <c r="T102" s="37" t="str">
        <f t="shared" si="24"/>
        <v/>
      </c>
      <c r="U102" s="37" t="str">
        <f t="shared" si="25"/>
        <v/>
      </c>
      <c r="V102" s="37">
        <f t="shared" si="26"/>
        <v>-0.48967544523363071</v>
      </c>
      <c r="W102" s="37" t="str">
        <f t="shared" si="27"/>
        <v xml:space="preserve"> </v>
      </c>
      <c r="X102" s="37" t="str">
        <f t="shared" si="28"/>
        <v xml:space="preserve"> </v>
      </c>
      <c r="Y102" s="1" t="str">
        <f t="shared" si="29"/>
        <v xml:space="preserve"> </v>
      </c>
      <c r="Z102" s="1">
        <f t="shared" si="30"/>
        <v>36</v>
      </c>
      <c r="AA102" s="1" t="str">
        <f t="shared" si="29"/>
        <v xml:space="preserve"> </v>
      </c>
      <c r="AB102" s="1" t="str">
        <f t="shared" si="31"/>
        <v xml:space="preserve"> </v>
      </c>
      <c r="AC102" s="1">
        <f t="shared" si="32"/>
        <v>68</v>
      </c>
      <c r="AD102" s="1" t="str">
        <f t="shared" si="33"/>
        <v xml:space="preserve"> </v>
      </c>
      <c r="AE102" s="1">
        <f t="shared" si="34"/>
        <v>34</v>
      </c>
      <c r="AF102" s="1" t="str">
        <f t="shared" si="34"/>
        <v xml:space="preserve"> </v>
      </c>
      <c r="AG102" s="38">
        <f t="shared" si="35"/>
        <v>4.3011647265075705</v>
      </c>
      <c r="AH102" s="38" t="str">
        <f t="shared" si="36"/>
        <v xml:space="preserve"> </v>
      </c>
      <c r="AI102" s="1">
        <f t="shared" si="37"/>
        <v>42</v>
      </c>
      <c r="AJ102" s="1" t="str">
        <f t="shared" si="37"/>
        <v xml:space="preserve"> </v>
      </c>
      <c r="AK102" s="25" t="str">
        <f t="shared" si="38"/>
        <v xml:space="preserve"> </v>
      </c>
      <c r="AL102" s="25" t="str">
        <f t="shared" si="39"/>
        <v xml:space="preserve"> </v>
      </c>
      <c r="AM102" s="1" t="str">
        <f t="shared" si="40"/>
        <v xml:space="preserve"> </v>
      </c>
      <c r="AN102" s="1" t="str">
        <f t="shared" si="40"/>
        <v xml:space="preserve"> </v>
      </c>
      <c r="AO102" t="s">
        <v>511</v>
      </c>
      <c r="AP102" t="s">
        <v>1246</v>
      </c>
      <c r="AQ102" s="22">
        <v>48.967544523363074</v>
      </c>
      <c r="AR102" s="21" t="e">
        <v>#VALUE!</v>
      </c>
      <c r="AS102">
        <v>22.018857459789242</v>
      </c>
      <c r="AT102">
        <v>-48.967544523363074</v>
      </c>
      <c r="AU102" t="e">
        <v>#VALUE!</v>
      </c>
      <c r="AV102" t="s">
        <v>1445</v>
      </c>
    </row>
    <row r="103" spans="1:48" x14ac:dyDescent="0.25">
      <c r="A103" s="14">
        <v>1.0599999999999982E-9</v>
      </c>
      <c r="B103" t="s">
        <v>636</v>
      </c>
      <c r="C103" s="4">
        <v>5</v>
      </c>
      <c r="D103" s="4">
        <v>3</v>
      </c>
      <c r="E103" s="4">
        <v>12</v>
      </c>
      <c r="F103" s="4">
        <v>20</v>
      </c>
      <c r="G103" s="4">
        <v>75.5</v>
      </c>
      <c r="H103" s="4">
        <v>75.510000000000005</v>
      </c>
      <c r="I103" s="34">
        <v>18549.754659270002</v>
      </c>
      <c r="J103" s="35">
        <v>30.459862847922551</v>
      </c>
      <c r="K103" s="35">
        <v>28.164863856769863</v>
      </c>
      <c r="L103" s="35">
        <v>19.881988941899778</v>
      </c>
      <c r="M103" s="35">
        <v>18.679706233095985</v>
      </c>
      <c r="N103" s="4">
        <v>2.681</v>
      </c>
      <c r="O103" s="4">
        <v>8.5425101214574841</v>
      </c>
      <c r="P103" s="35">
        <v>1.277976426963316</v>
      </c>
      <c r="Q103" s="36" t="str">
        <f t="shared" si="21"/>
        <v xml:space="preserve"> </v>
      </c>
      <c r="R103" s="36" t="str">
        <f t="shared" si="22"/>
        <v xml:space="preserve"> </v>
      </c>
      <c r="S103" s="37" t="str">
        <f t="shared" si="23"/>
        <v/>
      </c>
      <c r="T103" s="37" t="str">
        <f t="shared" si="24"/>
        <v/>
      </c>
      <c r="U103" s="37" t="str">
        <f t="shared" si="25"/>
        <v/>
      </c>
      <c r="V103" s="37" t="str">
        <f t="shared" si="26"/>
        <v/>
      </c>
      <c r="W103" s="37" t="str">
        <f t="shared" si="27"/>
        <v/>
      </c>
      <c r="X103" s="37" t="str">
        <f t="shared" si="28"/>
        <v/>
      </c>
      <c r="Y103" s="1" t="str">
        <f t="shared" si="29"/>
        <v xml:space="preserve"> </v>
      </c>
      <c r="Z103" s="1" t="str">
        <f t="shared" si="30"/>
        <v xml:space="preserve"> </v>
      </c>
      <c r="AA103" s="1" t="str">
        <f t="shared" si="29"/>
        <v xml:space="preserve"> </v>
      </c>
      <c r="AB103" s="1" t="str">
        <f t="shared" si="31"/>
        <v xml:space="preserve"> </v>
      </c>
      <c r="AC103" s="1" t="str">
        <f t="shared" si="32"/>
        <v xml:space="preserve"> </v>
      </c>
      <c r="AD103" s="1" t="str">
        <f t="shared" si="33"/>
        <v xml:space="preserve"> </v>
      </c>
      <c r="AE103" s="1" t="str">
        <f t="shared" si="34"/>
        <v xml:space="preserve"> </v>
      </c>
      <c r="AF103" s="1" t="str">
        <f t="shared" si="34"/>
        <v xml:space="preserve"> </v>
      </c>
      <c r="AG103" s="38" t="str">
        <f t="shared" si="35"/>
        <v xml:space="preserve"> </v>
      </c>
      <c r="AH103" s="38" t="str">
        <f t="shared" si="36"/>
        <v xml:space="preserve"> </v>
      </c>
      <c r="AI103" s="1" t="str">
        <f t="shared" si="37"/>
        <v xml:space="preserve"> </v>
      </c>
      <c r="AJ103" s="1" t="str">
        <f t="shared" si="37"/>
        <v xml:space="preserve"> </v>
      </c>
      <c r="AK103" s="25" t="str">
        <f t="shared" si="38"/>
        <v xml:space="preserve"> </v>
      </c>
      <c r="AL103" s="25" t="str">
        <f t="shared" si="39"/>
        <v xml:space="preserve"> </v>
      </c>
      <c r="AM103" s="1" t="str">
        <f t="shared" si="40"/>
        <v xml:space="preserve"> </v>
      </c>
      <c r="AN103" s="1" t="str">
        <f t="shared" si="40"/>
        <v xml:space="preserve"> </v>
      </c>
      <c r="AO103" t="s">
        <v>636</v>
      </c>
      <c r="AP103" t="s">
        <v>1239</v>
      </c>
      <c r="AQ103" s="22">
        <v>-63.936255804379293</v>
      </c>
      <c r="AR103" s="21">
        <v>-52.668135323914413</v>
      </c>
      <c r="AS103">
        <v>-1.3243279035890509E-2</v>
      </c>
      <c r="AT103">
        <v>63.936255804379293</v>
      </c>
      <c r="AU103">
        <v>52.668135323914413</v>
      </c>
      <c r="AV103" t="s">
        <v>1446</v>
      </c>
    </row>
    <row r="104" spans="1:48" x14ac:dyDescent="0.25">
      <c r="A104" s="14">
        <v>1.0699999999999982E-9</v>
      </c>
      <c r="B104" t="s">
        <v>559</v>
      </c>
      <c r="C104" s="4">
        <v>5</v>
      </c>
      <c r="D104" s="4">
        <v>4</v>
      </c>
      <c r="E104" s="4">
        <v>14</v>
      </c>
      <c r="F104" s="4">
        <v>23</v>
      </c>
      <c r="G104" s="4">
        <v>79.5</v>
      </c>
      <c r="H104" s="4">
        <v>72.14</v>
      </c>
      <c r="I104" s="34">
        <v>9731.1673133999993</v>
      </c>
      <c r="J104" s="35">
        <v>16.38428344310697</v>
      </c>
      <c r="K104" s="35">
        <v>20.201624194903388</v>
      </c>
      <c r="L104" s="35">
        <v>11.195332689057384</v>
      </c>
      <c r="M104" s="35">
        <v>13.603158098933074</v>
      </c>
      <c r="N104" s="4">
        <v>3.5710000000000002</v>
      </c>
      <c r="O104" s="4">
        <v>-14.773269689737473</v>
      </c>
      <c r="P104" s="35">
        <v>2.8638757970612696</v>
      </c>
      <c r="Q104" s="36" t="str">
        <f t="shared" si="21"/>
        <v xml:space="preserve"> </v>
      </c>
      <c r="R104" s="36" t="str">
        <f t="shared" si="22"/>
        <v xml:space="preserve"> </v>
      </c>
      <c r="S104" s="37" t="str">
        <f t="shared" si="23"/>
        <v/>
      </c>
      <c r="T104" s="37" t="str">
        <f t="shared" si="24"/>
        <v/>
      </c>
      <c r="U104" s="37" t="str">
        <f t="shared" si="25"/>
        <v/>
      </c>
      <c r="V104" s="37" t="str">
        <f t="shared" si="26"/>
        <v/>
      </c>
      <c r="W104" s="37" t="str">
        <f t="shared" si="27"/>
        <v/>
      </c>
      <c r="X104" s="37" t="str">
        <f t="shared" si="28"/>
        <v/>
      </c>
      <c r="Y104" s="1" t="str">
        <f t="shared" si="29"/>
        <v xml:space="preserve"> </v>
      </c>
      <c r="Z104" s="1" t="str">
        <f t="shared" si="30"/>
        <v xml:space="preserve"> </v>
      </c>
      <c r="AA104" s="1" t="str">
        <f t="shared" si="29"/>
        <v xml:space="preserve"> </v>
      </c>
      <c r="AB104" s="1" t="str">
        <f t="shared" si="31"/>
        <v xml:space="preserve"> </v>
      </c>
      <c r="AC104" s="1" t="str">
        <f t="shared" si="32"/>
        <v xml:space="preserve"> </v>
      </c>
      <c r="AD104" s="1" t="str">
        <f t="shared" si="33"/>
        <v xml:space="preserve"> </v>
      </c>
      <c r="AE104" s="1" t="str">
        <f t="shared" si="34"/>
        <v xml:space="preserve"> </v>
      </c>
      <c r="AF104" s="1" t="str">
        <f t="shared" si="34"/>
        <v xml:space="preserve"> </v>
      </c>
      <c r="AG104" s="38">
        <f t="shared" si="35"/>
        <v>2.8638757981312697</v>
      </c>
      <c r="AH104" s="38" t="str">
        <f t="shared" si="36"/>
        <v xml:space="preserve"> </v>
      </c>
      <c r="AI104" s="1">
        <f t="shared" si="37"/>
        <v>124</v>
      </c>
      <c r="AJ104" s="1" t="str">
        <f t="shared" si="37"/>
        <v xml:space="preserve"> </v>
      </c>
      <c r="AK104" s="25" t="str">
        <f t="shared" si="38"/>
        <v xml:space="preserve"> </v>
      </c>
      <c r="AL104" s="25" t="str">
        <f t="shared" si="39"/>
        <v xml:space="preserve"> </v>
      </c>
      <c r="AM104" s="1" t="str">
        <f t="shared" si="40"/>
        <v xml:space="preserve"> </v>
      </c>
      <c r="AN104" s="1" t="str">
        <f t="shared" si="40"/>
        <v xml:space="preserve"> </v>
      </c>
      <c r="AO104" t="s">
        <v>559</v>
      </c>
      <c r="AP104" t="s">
        <v>1244</v>
      </c>
      <c r="AQ104" s="22">
        <v>11.819101251014608</v>
      </c>
      <c r="AR104" s="21">
        <v>14.034226104647473</v>
      </c>
      <c r="AS104">
        <v>10.2023842528417</v>
      </c>
      <c r="AT104">
        <v>-11.819101251014608</v>
      </c>
      <c r="AU104">
        <v>-14.034226104647473</v>
      </c>
      <c r="AV104" t="s">
        <v>1447</v>
      </c>
    </row>
    <row r="105" spans="1:48" x14ac:dyDescent="0.25">
      <c r="A105" s="14">
        <v>1.0799999999999981E-9</v>
      </c>
      <c r="B105" t="s">
        <v>370</v>
      </c>
      <c r="C105" s="4">
        <v>21</v>
      </c>
      <c r="D105" s="4">
        <v>2</v>
      </c>
      <c r="E105" s="4">
        <v>11</v>
      </c>
      <c r="F105" s="4">
        <v>34</v>
      </c>
      <c r="G105" s="4">
        <v>578.5</v>
      </c>
      <c r="H105" s="4">
        <v>528.70000000000005</v>
      </c>
      <c r="I105" s="34">
        <v>127753.92283580001</v>
      </c>
      <c r="J105" s="35" t="s">
        <v>1238</v>
      </c>
      <c r="K105" s="35">
        <v>38.955201886236367</v>
      </c>
      <c r="L105" s="35">
        <v>12.257779370011693</v>
      </c>
      <c r="M105" s="35">
        <v>11.132761283889817</v>
      </c>
      <c r="N105" s="4">
        <v>13.572000000000001</v>
      </c>
      <c r="O105" s="4">
        <v>75.530263838592873</v>
      </c>
      <c r="P105" s="35">
        <v>0</v>
      </c>
      <c r="Q105" s="36" t="str">
        <f t="shared" si="21"/>
        <v xml:space="preserve"> </v>
      </c>
      <c r="R105" s="36" t="str">
        <f t="shared" si="22"/>
        <v xml:space="preserve"> </v>
      </c>
      <c r="S105" s="37" t="str">
        <f t="shared" si="23"/>
        <v/>
      </c>
      <c r="T105" s="37" t="str">
        <f t="shared" si="24"/>
        <v/>
      </c>
      <c r="U105" s="37" t="str">
        <f t="shared" si="25"/>
        <v xml:space="preserve"> </v>
      </c>
      <c r="V105" s="37" t="str">
        <f t="shared" si="26"/>
        <v xml:space="preserve"> </v>
      </c>
      <c r="W105" s="37" t="str">
        <f t="shared" si="27"/>
        <v/>
      </c>
      <c r="X105" s="37" t="str">
        <f t="shared" si="28"/>
        <v/>
      </c>
      <c r="Y105" s="1" t="str">
        <f t="shared" si="29"/>
        <v xml:space="preserve"> </v>
      </c>
      <c r="Z105" s="1" t="str">
        <f t="shared" si="30"/>
        <v xml:space="preserve"> </v>
      </c>
      <c r="AA105" s="1" t="str">
        <f t="shared" si="29"/>
        <v xml:space="preserve"> </v>
      </c>
      <c r="AB105" s="1" t="str">
        <f t="shared" si="31"/>
        <v xml:space="preserve"> </v>
      </c>
      <c r="AC105" s="1" t="str">
        <f t="shared" si="32"/>
        <v xml:space="preserve"> </v>
      </c>
      <c r="AD105" s="1" t="str">
        <f t="shared" si="33"/>
        <v xml:space="preserve"> </v>
      </c>
      <c r="AE105" s="1" t="str">
        <f t="shared" si="34"/>
        <v xml:space="preserve"> </v>
      </c>
      <c r="AF105" s="1" t="str">
        <f t="shared" si="34"/>
        <v xml:space="preserve"> </v>
      </c>
      <c r="AG105" s="38" t="str">
        <f t="shared" si="35"/>
        <v xml:space="preserve"> </v>
      </c>
      <c r="AH105" s="38" t="str">
        <f t="shared" si="36"/>
        <v xml:space="preserve"> </v>
      </c>
      <c r="AI105" s="1" t="str">
        <f t="shared" si="37"/>
        <v xml:space="preserve"> </v>
      </c>
      <c r="AJ105" s="1" t="str">
        <f t="shared" si="37"/>
        <v xml:space="preserve"> </v>
      </c>
      <c r="AK105" s="25">
        <f t="shared" si="38"/>
        <v>75.53026383967287</v>
      </c>
      <c r="AL105" s="25" t="str">
        <f t="shared" si="39"/>
        <v xml:space="preserve"> </v>
      </c>
      <c r="AM105" s="1">
        <f t="shared" si="40"/>
        <v>5</v>
      </c>
      <c r="AN105" s="1" t="str">
        <f t="shared" si="40"/>
        <v xml:space="preserve"> </v>
      </c>
      <c r="AO105" t="s">
        <v>370</v>
      </c>
      <c r="AP105" t="s">
        <v>1262</v>
      </c>
      <c r="AQ105" s="22" t="e">
        <v>#VALUE!</v>
      </c>
      <c r="AR105" s="21">
        <v>5.8760003790235942</v>
      </c>
      <c r="AS105">
        <v>9.4193304331378727</v>
      </c>
      <c r="AT105" t="e">
        <v>#VALUE!</v>
      </c>
      <c r="AU105">
        <v>-5.8760003790235942</v>
      </c>
      <c r="AV105" t="s">
        <v>1448</v>
      </c>
    </row>
    <row r="106" spans="1:48" x14ac:dyDescent="0.25">
      <c r="A106" s="14">
        <v>1.0899999999999981E-9</v>
      </c>
      <c r="B106" t="s">
        <v>302</v>
      </c>
      <c r="C106" s="4">
        <v>25</v>
      </c>
      <c r="D106" s="4">
        <v>1</v>
      </c>
      <c r="E106" s="4">
        <v>1</v>
      </c>
      <c r="F106" s="4">
        <v>27</v>
      </c>
      <c r="G106" s="4">
        <v>254</v>
      </c>
      <c r="H106" s="4">
        <v>200.36</v>
      </c>
      <c r="I106" s="34">
        <v>75344.376200000013</v>
      </c>
      <c r="J106" s="35">
        <v>11.830420406235239</v>
      </c>
      <c r="K106" s="35">
        <v>10.80166046687153</v>
      </c>
      <c r="L106" s="35">
        <v>8.8292365959689114</v>
      </c>
      <c r="M106" s="35">
        <v>9.321822006641284</v>
      </c>
      <c r="N106" s="4">
        <v>18.548999999999999</v>
      </c>
      <c r="O106" s="4">
        <v>8.7917888563049775</v>
      </c>
      <c r="P106" s="35">
        <v>3.3439808344979033E-2</v>
      </c>
      <c r="Q106" s="36">
        <f t="shared" si="21"/>
        <v>92.592592593682596</v>
      </c>
      <c r="R106" s="36" t="str">
        <f t="shared" si="22"/>
        <v xml:space="preserve"> </v>
      </c>
      <c r="S106" s="37">
        <f t="shared" si="23"/>
        <v>0.26771810849666788</v>
      </c>
      <c r="T106" s="37" t="str">
        <f t="shared" si="24"/>
        <v/>
      </c>
      <c r="U106" s="37" t="str">
        <f t="shared" si="25"/>
        <v/>
      </c>
      <c r="V106" s="37">
        <f t="shared" si="26"/>
        <v>-0.36328182576757606</v>
      </c>
      <c r="W106" s="37" t="str">
        <f t="shared" si="27"/>
        <v/>
      </c>
      <c r="X106" s="37">
        <f t="shared" si="28"/>
        <v>-0.32202804690251496</v>
      </c>
      <c r="Y106" s="1" t="str">
        <f t="shared" ref="Y106:Y169" si="41">IF(ISERROR((RANK(U106,U$7:U$391,0)))=TRUE," ",((RANK(U106,U$7:U$391,0))))</f>
        <v xml:space="preserve"> </v>
      </c>
      <c r="Z106" s="1">
        <f t="shared" si="30"/>
        <v>80</v>
      </c>
      <c r="AA106" s="1" t="str">
        <f t="shared" ref="AA106:AA169" si="42">IF(ISERROR((RANK(W106,W$7:W$391,0)))=TRUE," ",((RANK(W106,W$7:W$391,0))))</f>
        <v xml:space="preserve"> </v>
      </c>
      <c r="AB106" s="1">
        <f t="shared" si="31"/>
        <v>86</v>
      </c>
      <c r="AC106" s="1">
        <f t="shared" ref="AC106:AC169" si="43">IF(ISERROR((RANK(S106,S$7:S$391,0)))=TRUE," ",((RANK(S106,S$7:S$391,0))))</f>
        <v>36</v>
      </c>
      <c r="AD106" s="1" t="str">
        <f t="shared" si="33"/>
        <v xml:space="preserve"> </v>
      </c>
      <c r="AE106" s="1">
        <f t="shared" ref="AE106:AE169" si="44">IF(ISERROR((RANK(Q106,Q$7:Q$391,0)))=TRUE," ",((RANK(Q106,Q$7:Q$391,0))))</f>
        <v>7</v>
      </c>
      <c r="AF106" s="1" t="str">
        <f t="shared" ref="AF106:AF169" si="45">IF(ISERROR((RANK(R106,R$7:R$391,0)))=TRUE," ",((RANK(R106,R$7:R$391,0))))</f>
        <v xml:space="preserve"> </v>
      </c>
      <c r="AG106" s="38" t="str">
        <f t="shared" si="35"/>
        <v xml:space="preserve"> </v>
      </c>
      <c r="AH106" s="38" t="str">
        <f t="shared" si="36"/>
        <v xml:space="preserve"> </v>
      </c>
      <c r="AI106" s="1" t="str">
        <f t="shared" ref="AI106:AI169" si="46">IF(ISERROR((RANK(AG106,AG$7:AG$391,0)))=TRUE," ",((RANK(AG106,AG$7:AG$391,0))))</f>
        <v xml:space="preserve"> </v>
      </c>
      <c r="AJ106" s="1" t="str">
        <f t="shared" ref="AJ106:AJ169" si="47">IF(ISERROR((RANK(AH106,AH$7:AH$391,0)))=TRUE," ",((RANK(AH106,AH$7:AH$391,0))))</f>
        <v xml:space="preserve"> </v>
      </c>
      <c r="AK106" s="25" t="str">
        <f t="shared" si="38"/>
        <v xml:space="preserve"> </v>
      </c>
      <c r="AL106" s="25" t="str">
        <f t="shared" si="39"/>
        <v xml:space="preserve"> </v>
      </c>
      <c r="AM106" s="1" t="str">
        <f t="shared" ref="AM106:AM169" si="48">IF(ISERROR((RANK(AK106,AK$7:AK$391,0)))=TRUE," ",((RANK(AK106,AK$7:AK$391,0))))</f>
        <v xml:space="preserve"> </v>
      </c>
      <c r="AN106" s="1" t="str">
        <f t="shared" ref="AN106:AN169" si="49">IF(ISERROR((RANK(AL106,AL$7:AL$391,0)))=TRUE," ",((RANK(AL106,AL$7:AL$391,0))))</f>
        <v xml:space="preserve"> </v>
      </c>
      <c r="AO106" t="s">
        <v>302</v>
      </c>
      <c r="AP106" t="s">
        <v>1313</v>
      </c>
      <c r="AQ106" s="22">
        <v>36.328182576757605</v>
      </c>
      <c r="AR106" s="21">
        <v>32.202804690251497</v>
      </c>
      <c r="AS106">
        <v>26.77181074066679</v>
      </c>
      <c r="AT106">
        <v>-36.328182576757605</v>
      </c>
      <c r="AU106">
        <v>-32.202804690251497</v>
      </c>
      <c r="AV106" t="s">
        <v>1449</v>
      </c>
    </row>
    <row r="107" spans="1:48" x14ac:dyDescent="0.25">
      <c r="A107">
        <v>1.0999999999999981E-9</v>
      </c>
      <c r="B107" t="s">
        <v>469</v>
      </c>
      <c r="C107" s="3">
        <v>2</v>
      </c>
      <c r="D107" s="3">
        <v>2</v>
      </c>
      <c r="E107" s="3">
        <v>4</v>
      </c>
      <c r="F107" s="3">
        <v>8</v>
      </c>
      <c r="G107" s="4">
        <v>110</v>
      </c>
      <c r="H107" s="4">
        <v>107.48</v>
      </c>
      <c r="I107" s="5">
        <v>17559.441281799998</v>
      </c>
      <c r="J107" s="4">
        <v>26.317335945151811</v>
      </c>
      <c r="K107" s="4">
        <v>27.141414141414142</v>
      </c>
      <c r="L107" s="4" t="s">
        <v>1238</v>
      </c>
      <c r="M107" s="4" t="s">
        <v>1238</v>
      </c>
      <c r="N107" s="4">
        <v>3.96</v>
      </c>
      <c r="O107" s="4">
        <v>-5.7142857142857189</v>
      </c>
      <c r="P107" s="4">
        <v>2.3046148120580572</v>
      </c>
      <c r="Q107" s="36" t="str">
        <f t="shared" si="21"/>
        <v xml:space="preserve"> </v>
      </c>
      <c r="R107" t="str">
        <f t="shared" si="22"/>
        <v xml:space="preserve"> </v>
      </c>
      <c r="S107" s="37" t="str">
        <f t="shared" si="23"/>
        <v/>
      </c>
      <c r="T107" s="37" t="str">
        <f t="shared" si="24"/>
        <v/>
      </c>
      <c r="U107" s="37" t="str">
        <f t="shared" si="25"/>
        <v/>
      </c>
      <c r="V107" s="37" t="str">
        <f t="shared" si="26"/>
        <v/>
      </c>
      <c r="W107" s="37" t="str">
        <f t="shared" si="27"/>
        <v xml:space="preserve"> </v>
      </c>
      <c r="X107" s="37" t="str">
        <f t="shared" si="28"/>
        <v xml:space="preserve"> </v>
      </c>
      <c r="Y107" t="str">
        <f t="shared" si="41"/>
        <v xml:space="preserve"> </v>
      </c>
      <c r="Z107" s="1" t="str">
        <f t="shared" si="30"/>
        <v xml:space="preserve"> </v>
      </c>
      <c r="AA107" t="str">
        <f t="shared" si="42"/>
        <v xml:space="preserve"> </v>
      </c>
      <c r="AB107" s="1" t="str">
        <f t="shared" si="31"/>
        <v xml:space="preserve"> </v>
      </c>
      <c r="AC107" t="str">
        <f t="shared" si="43"/>
        <v xml:space="preserve"> </v>
      </c>
      <c r="AD107" s="1" t="str">
        <f t="shared" si="33"/>
        <v xml:space="preserve"> </v>
      </c>
      <c r="AE107" t="str">
        <f t="shared" si="44"/>
        <v xml:space="preserve"> </v>
      </c>
      <c r="AF107" t="str">
        <f t="shared" si="45"/>
        <v xml:space="preserve"> </v>
      </c>
      <c r="AG107">
        <f t="shared" si="35"/>
        <v>2.3046148131580573</v>
      </c>
      <c r="AH107" t="str">
        <f t="shared" si="36"/>
        <v xml:space="preserve"> </v>
      </c>
      <c r="AI107">
        <f t="shared" si="46"/>
        <v>171</v>
      </c>
      <c r="AJ107" t="str">
        <f t="shared" si="47"/>
        <v xml:space="preserve"> </v>
      </c>
      <c r="AK107" t="str">
        <f t="shared" si="38"/>
        <v xml:space="preserve"> </v>
      </c>
      <c r="AL107" t="str">
        <f t="shared" si="39"/>
        <v xml:space="preserve"> </v>
      </c>
      <c r="AM107" t="str">
        <f t="shared" si="48"/>
        <v xml:space="preserve"> </v>
      </c>
      <c r="AN107" t="str">
        <f t="shared" si="49"/>
        <v xml:space="preserve"> </v>
      </c>
      <c r="AO107" t="s">
        <v>469</v>
      </c>
      <c r="AP107" t="s">
        <v>1246</v>
      </c>
      <c r="AQ107">
        <v>-41.641002756138313</v>
      </c>
      <c r="AR107" t="e">
        <v>#VALUE!</v>
      </c>
      <c r="AS107">
        <v>2.3446222553033191</v>
      </c>
      <c r="AT107">
        <v>41.641002756138313</v>
      </c>
      <c r="AU107" t="e">
        <v>#VALUE!</v>
      </c>
      <c r="AV107" t="s">
        <v>1450</v>
      </c>
    </row>
    <row r="108" spans="1:48" x14ac:dyDescent="0.25">
      <c r="A108">
        <v>1.109999999999998E-9</v>
      </c>
      <c r="B108" t="s">
        <v>306</v>
      </c>
      <c r="C108" s="3">
        <v>7</v>
      </c>
      <c r="D108" s="3">
        <v>4</v>
      </c>
      <c r="E108" s="3">
        <v>13</v>
      </c>
      <c r="F108" s="3">
        <v>24</v>
      </c>
      <c r="G108" s="4">
        <v>77</v>
      </c>
      <c r="H108" s="4">
        <v>74.42</v>
      </c>
      <c r="I108" s="5">
        <v>63631.316004339998</v>
      </c>
      <c r="J108" s="4">
        <v>26.296819787985864</v>
      </c>
      <c r="K108" s="4">
        <v>24.998320456835742</v>
      </c>
      <c r="L108" s="4">
        <v>16.981076345755017</v>
      </c>
      <c r="M108" s="4">
        <v>16.297310943038038</v>
      </c>
      <c r="N108" s="4">
        <v>2.9769999999999999</v>
      </c>
      <c r="O108" s="4">
        <v>5.1943462897526427</v>
      </c>
      <c r="P108" s="4">
        <v>2.4536414942219831</v>
      </c>
      <c r="Q108" s="36" t="str">
        <f t="shared" si="21"/>
        <v xml:space="preserve"> </v>
      </c>
      <c r="R108" t="str">
        <f t="shared" si="22"/>
        <v xml:space="preserve"> </v>
      </c>
      <c r="S108" s="37" t="str">
        <f t="shared" si="23"/>
        <v/>
      </c>
      <c r="T108" s="37" t="str">
        <f t="shared" si="24"/>
        <v/>
      </c>
      <c r="U108" s="37" t="str">
        <f t="shared" si="25"/>
        <v/>
      </c>
      <c r="V108" s="37" t="str">
        <f t="shared" si="26"/>
        <v/>
      </c>
      <c r="W108" s="37" t="str">
        <f t="shared" si="27"/>
        <v/>
      </c>
      <c r="X108" s="37" t="str">
        <f t="shared" si="28"/>
        <v/>
      </c>
      <c r="Y108" t="str">
        <f t="shared" si="41"/>
        <v xml:space="preserve"> </v>
      </c>
      <c r="Z108" s="1" t="str">
        <f t="shared" si="30"/>
        <v xml:space="preserve"> </v>
      </c>
      <c r="AA108" t="str">
        <f t="shared" si="42"/>
        <v xml:space="preserve"> </v>
      </c>
      <c r="AB108" s="1" t="str">
        <f t="shared" si="31"/>
        <v xml:space="preserve"> </v>
      </c>
      <c r="AC108" t="str">
        <f t="shared" si="43"/>
        <v xml:space="preserve"> </v>
      </c>
      <c r="AD108" s="1" t="str">
        <f t="shared" si="33"/>
        <v xml:space="preserve"> </v>
      </c>
      <c r="AE108" t="str">
        <f t="shared" si="44"/>
        <v xml:space="preserve"> </v>
      </c>
      <c r="AF108" t="str">
        <f t="shared" si="45"/>
        <v xml:space="preserve"> </v>
      </c>
      <c r="AG108">
        <f t="shared" si="35"/>
        <v>2.4536414953319832</v>
      </c>
      <c r="AH108" t="str">
        <f t="shared" si="36"/>
        <v xml:space="preserve"> </v>
      </c>
      <c r="AI108">
        <f t="shared" si="46"/>
        <v>154</v>
      </c>
      <c r="AJ108" t="str">
        <f t="shared" si="47"/>
        <v xml:space="preserve"> </v>
      </c>
      <c r="AK108" t="str">
        <f t="shared" si="38"/>
        <v xml:space="preserve"> </v>
      </c>
      <c r="AL108" t="str">
        <f t="shared" si="39"/>
        <v xml:space="preserve"> </v>
      </c>
      <c r="AM108" t="str">
        <f t="shared" si="48"/>
        <v xml:space="preserve"> </v>
      </c>
      <c r="AN108" t="str">
        <f t="shared" si="49"/>
        <v xml:space="preserve"> </v>
      </c>
      <c r="AO108" t="s">
        <v>306</v>
      </c>
      <c r="AP108" t="s">
        <v>1239</v>
      </c>
      <c r="AQ108">
        <v>-41.530583940201041</v>
      </c>
      <c r="AR108">
        <v>-30.392853002549348</v>
      </c>
      <c r="AS108">
        <v>3.4668099973125477</v>
      </c>
      <c r="AT108">
        <v>41.530583940201041</v>
      </c>
      <c r="AU108">
        <v>30.392853002549348</v>
      </c>
      <c r="AV108" t="s">
        <v>1451</v>
      </c>
    </row>
    <row r="109" spans="1:48" x14ac:dyDescent="0.25">
      <c r="A109">
        <v>1.119999999999998E-9</v>
      </c>
      <c r="B109" t="s">
        <v>304</v>
      </c>
      <c r="C109" s="3">
        <v>2</v>
      </c>
      <c r="D109" s="3">
        <v>6</v>
      </c>
      <c r="E109" s="3">
        <v>9</v>
      </c>
      <c r="F109" s="3">
        <v>17</v>
      </c>
      <c r="G109" s="4">
        <v>151</v>
      </c>
      <c r="H109" s="4">
        <v>167.19</v>
      </c>
      <c r="I109" s="5">
        <v>20915.401789619998</v>
      </c>
      <c r="J109" s="4">
        <v>26.584512641119417</v>
      </c>
      <c r="K109" s="4">
        <v>26.948742746615089</v>
      </c>
      <c r="L109" s="4">
        <v>17.949102407802499</v>
      </c>
      <c r="M109" s="4">
        <v>18.196510618312381</v>
      </c>
      <c r="N109" s="4">
        <v>6.2039999999999997</v>
      </c>
      <c r="O109" s="4">
        <v>-1.8043684710351497</v>
      </c>
      <c r="P109" s="4">
        <v>2.5360368443088701</v>
      </c>
      <c r="Q109" s="36" t="str">
        <f t="shared" si="21"/>
        <v xml:space="preserve"> </v>
      </c>
      <c r="R109" t="str">
        <f t="shared" si="22"/>
        <v xml:space="preserve"> </v>
      </c>
      <c r="S109" s="37" t="str">
        <f t="shared" si="23"/>
        <v/>
      </c>
      <c r="T109" s="37" t="str">
        <f t="shared" si="24"/>
        <v/>
      </c>
      <c r="U109" s="37" t="str">
        <f t="shared" si="25"/>
        <v/>
      </c>
      <c r="V109" s="37" t="str">
        <f t="shared" si="26"/>
        <v/>
      </c>
      <c r="W109" s="37" t="str">
        <f t="shared" si="27"/>
        <v/>
      </c>
      <c r="X109" s="37" t="str">
        <f t="shared" si="28"/>
        <v/>
      </c>
      <c r="Y109" t="str">
        <f t="shared" si="41"/>
        <v xml:space="preserve"> </v>
      </c>
      <c r="Z109" s="1" t="str">
        <f t="shared" si="30"/>
        <v xml:space="preserve"> </v>
      </c>
      <c r="AA109" t="str">
        <f t="shared" si="42"/>
        <v xml:space="preserve"> </v>
      </c>
      <c r="AB109" s="1" t="str">
        <f t="shared" si="31"/>
        <v xml:space="preserve"> </v>
      </c>
      <c r="AC109" t="str">
        <f t="shared" si="43"/>
        <v xml:space="preserve"> </v>
      </c>
      <c r="AD109" s="1" t="str">
        <f t="shared" si="33"/>
        <v xml:space="preserve"> </v>
      </c>
      <c r="AE109" t="str">
        <f t="shared" si="44"/>
        <v xml:space="preserve"> </v>
      </c>
      <c r="AF109" t="str">
        <f t="shared" si="45"/>
        <v xml:space="preserve"> </v>
      </c>
      <c r="AG109">
        <f t="shared" si="35"/>
        <v>2.5360368454288702</v>
      </c>
      <c r="AH109" t="str">
        <f t="shared" si="36"/>
        <v xml:space="preserve"> </v>
      </c>
      <c r="AI109">
        <f t="shared" si="46"/>
        <v>146</v>
      </c>
      <c r="AJ109" t="str">
        <f t="shared" si="47"/>
        <v xml:space="preserve"> </v>
      </c>
      <c r="AK109" t="str">
        <f t="shared" si="38"/>
        <v xml:space="preserve"> </v>
      </c>
      <c r="AL109" t="str">
        <f t="shared" si="39"/>
        <v xml:space="preserve"> </v>
      </c>
      <c r="AM109" t="str">
        <f t="shared" si="48"/>
        <v xml:space="preserve"> </v>
      </c>
      <c r="AN109" t="str">
        <f t="shared" si="49"/>
        <v xml:space="preserve"> </v>
      </c>
      <c r="AO109" t="s">
        <v>304</v>
      </c>
      <c r="AP109" t="s">
        <v>1239</v>
      </c>
      <c r="AQ109">
        <v>-43.078958908265299</v>
      </c>
      <c r="AR109">
        <v>-37.82604966459413</v>
      </c>
      <c r="AS109">
        <v>-9.6835935163586342</v>
      </c>
      <c r="AT109">
        <v>43.078958908265299</v>
      </c>
      <c r="AU109">
        <v>37.82604966459413</v>
      </c>
      <c r="AV109" t="s">
        <v>1452</v>
      </c>
    </row>
    <row r="110" spans="1:48" x14ac:dyDescent="0.25">
      <c r="A110">
        <v>1.129999999999998E-9</v>
      </c>
      <c r="B110" t="s">
        <v>307</v>
      </c>
      <c r="C110" s="3">
        <v>4</v>
      </c>
      <c r="D110" s="3">
        <v>6</v>
      </c>
      <c r="E110" s="3">
        <v>16</v>
      </c>
      <c r="F110" s="3">
        <v>26</v>
      </c>
      <c r="G110" s="4">
        <v>70.5</v>
      </c>
      <c r="H110" s="4">
        <v>59.78</v>
      </c>
      <c r="I110" s="5">
        <v>8449.6668092199998</v>
      </c>
      <c r="J110" s="4">
        <v>7.7335058214747736</v>
      </c>
      <c r="K110" s="4">
        <v>8.8405797101449277</v>
      </c>
      <c r="L110" s="4" t="s">
        <v>1238</v>
      </c>
      <c r="M110" s="4" t="s">
        <v>1238</v>
      </c>
      <c r="N110" s="4">
        <v>6.7620000000000005</v>
      </c>
      <c r="O110" s="4">
        <v>-13.418693982074265</v>
      </c>
      <c r="P110" s="4">
        <v>4.7273335563733694</v>
      </c>
      <c r="Q110" s="36" t="str">
        <f t="shared" si="21"/>
        <v xml:space="preserve"> </v>
      </c>
      <c r="R110" t="str">
        <f t="shared" si="22"/>
        <v xml:space="preserve"> </v>
      </c>
      <c r="S110" s="37">
        <f t="shared" si="23"/>
        <v>0.17932418982187018</v>
      </c>
      <c r="T110" s="37" t="str">
        <f t="shared" si="24"/>
        <v/>
      </c>
      <c r="U110" s="37" t="str">
        <f t="shared" si="25"/>
        <v/>
      </c>
      <c r="V110" s="37">
        <f t="shared" si="26"/>
        <v>-0.58377948221772358</v>
      </c>
      <c r="W110" s="37" t="str">
        <f t="shared" si="27"/>
        <v xml:space="preserve"> </v>
      </c>
      <c r="X110" s="37" t="str">
        <f t="shared" si="28"/>
        <v xml:space="preserve"> </v>
      </c>
      <c r="Y110" t="str">
        <f t="shared" si="41"/>
        <v xml:space="preserve"> </v>
      </c>
      <c r="Z110" s="1">
        <f t="shared" si="30"/>
        <v>15</v>
      </c>
      <c r="AA110" t="str">
        <f t="shared" si="42"/>
        <v xml:space="preserve"> </v>
      </c>
      <c r="AB110" s="1" t="str">
        <f t="shared" si="31"/>
        <v xml:space="preserve"> </v>
      </c>
      <c r="AC110">
        <f t="shared" si="43"/>
        <v>101</v>
      </c>
      <c r="AD110" s="1" t="str">
        <f t="shared" si="33"/>
        <v xml:space="preserve"> </v>
      </c>
      <c r="AE110" t="str">
        <f t="shared" si="44"/>
        <v xml:space="preserve"> </v>
      </c>
      <c r="AF110" t="str">
        <f t="shared" si="45"/>
        <v xml:space="preserve"> </v>
      </c>
      <c r="AG110">
        <f t="shared" si="35"/>
        <v>4.7273335575033695</v>
      </c>
      <c r="AH110" t="str">
        <f t="shared" si="36"/>
        <v xml:space="preserve"> </v>
      </c>
      <c r="AI110">
        <f t="shared" si="46"/>
        <v>30</v>
      </c>
      <c r="AJ110" t="str">
        <f t="shared" si="47"/>
        <v xml:space="preserve"> </v>
      </c>
      <c r="AK110" t="str">
        <f t="shared" si="38"/>
        <v xml:space="preserve"> </v>
      </c>
      <c r="AL110" t="str">
        <f t="shared" si="39"/>
        <v xml:space="preserve"> </v>
      </c>
      <c r="AM110" t="str">
        <f t="shared" si="48"/>
        <v xml:space="preserve"> </v>
      </c>
      <c r="AN110" t="str">
        <f t="shared" si="49"/>
        <v xml:space="preserve"> </v>
      </c>
      <c r="AO110" t="s">
        <v>307</v>
      </c>
      <c r="AP110" t="s">
        <v>1246</v>
      </c>
      <c r="AQ110">
        <v>58.377948221772357</v>
      </c>
      <c r="AR110" t="e">
        <v>#VALUE!</v>
      </c>
      <c r="AS110">
        <v>17.932418869187018</v>
      </c>
      <c r="AT110">
        <v>-58.377948221772357</v>
      </c>
      <c r="AU110" t="e">
        <v>#VALUE!</v>
      </c>
      <c r="AV110" t="s">
        <v>1453</v>
      </c>
    </row>
    <row r="111" spans="1:48" x14ac:dyDescent="0.25">
      <c r="A111">
        <v>1.1399999999999979E-9</v>
      </c>
      <c r="B111" t="s">
        <v>454</v>
      </c>
      <c r="C111" s="3">
        <v>31</v>
      </c>
      <c r="D111" s="3">
        <v>0</v>
      </c>
      <c r="E111" s="3">
        <v>9</v>
      </c>
      <c r="F111" s="3">
        <v>40</v>
      </c>
      <c r="G111" s="4">
        <v>51</v>
      </c>
      <c r="H111" s="4">
        <v>44.6</v>
      </c>
      <c r="I111" s="5">
        <v>203065.34516870134</v>
      </c>
      <c r="J111" s="4">
        <v>14.396384764364107</v>
      </c>
      <c r="K111" s="4">
        <v>13.838039094011791</v>
      </c>
      <c r="L111" s="4">
        <v>8.9747323743868588</v>
      </c>
      <c r="M111" s="4">
        <v>8.8267125312548043</v>
      </c>
      <c r="N111" s="4">
        <v>3.2229999999999999</v>
      </c>
      <c r="O111" s="4">
        <v>2.9712460063897757</v>
      </c>
      <c r="P111" s="4">
        <v>2.0538116591928253</v>
      </c>
      <c r="Q111" s="36">
        <f t="shared" si="21"/>
        <v>77.500000001139995</v>
      </c>
      <c r="R111" t="str">
        <f t="shared" si="22"/>
        <v xml:space="preserve"> </v>
      </c>
      <c r="S111" s="37" t="str">
        <f t="shared" si="23"/>
        <v/>
      </c>
      <c r="T111" s="37" t="str">
        <f t="shared" si="24"/>
        <v/>
      </c>
      <c r="U111" s="37" t="str">
        <f t="shared" si="25"/>
        <v/>
      </c>
      <c r="V111" s="37" t="str">
        <f t="shared" si="26"/>
        <v/>
      </c>
      <c r="W111" s="37" t="str">
        <f t="shared" si="27"/>
        <v/>
      </c>
      <c r="X111" s="37">
        <f t="shared" si="28"/>
        <v>-0.3108558401109911</v>
      </c>
      <c r="Y111" t="str">
        <f t="shared" si="41"/>
        <v xml:space="preserve"> </v>
      </c>
      <c r="Z111" s="1" t="str">
        <f t="shared" si="30"/>
        <v xml:space="preserve"> </v>
      </c>
      <c r="AA111" t="str">
        <f t="shared" si="42"/>
        <v xml:space="preserve"> </v>
      </c>
      <c r="AB111" s="1">
        <f t="shared" si="31"/>
        <v>87</v>
      </c>
      <c r="AC111" t="str">
        <f t="shared" si="43"/>
        <v xml:space="preserve"> </v>
      </c>
      <c r="AD111" s="1" t="str">
        <f t="shared" si="33"/>
        <v xml:space="preserve"> </v>
      </c>
      <c r="AE111">
        <f t="shared" si="44"/>
        <v>44</v>
      </c>
      <c r="AF111" t="str">
        <f t="shared" si="45"/>
        <v xml:space="preserve"> </v>
      </c>
      <c r="AG111">
        <f t="shared" si="35"/>
        <v>2.0538116603328254</v>
      </c>
      <c r="AH111" t="str">
        <f t="shared" si="36"/>
        <v xml:space="preserve"> </v>
      </c>
      <c r="AI111">
        <f t="shared" si="46"/>
        <v>184</v>
      </c>
      <c r="AJ111" t="str">
        <f t="shared" si="47"/>
        <v xml:space="preserve"> </v>
      </c>
      <c r="AK111" t="str">
        <f t="shared" si="38"/>
        <v xml:space="preserve"> </v>
      </c>
      <c r="AL111" t="str">
        <f t="shared" si="39"/>
        <v xml:space="preserve"> </v>
      </c>
      <c r="AM111" t="str">
        <f t="shared" si="48"/>
        <v xml:space="preserve"> </v>
      </c>
      <c r="AN111" t="str">
        <f t="shared" si="49"/>
        <v xml:space="preserve"> </v>
      </c>
      <c r="AO111" t="s">
        <v>454</v>
      </c>
      <c r="AP111" t="s">
        <v>1262</v>
      </c>
      <c r="AQ111">
        <v>22.518055082115129</v>
      </c>
      <c r="AR111">
        <v>31.085584011099108</v>
      </c>
      <c r="AS111">
        <v>14.34977578475336</v>
      </c>
      <c r="AT111">
        <v>-22.518055082115129</v>
      </c>
      <c r="AU111">
        <v>-31.085584011099108</v>
      </c>
      <c r="AV111" t="s">
        <v>1454</v>
      </c>
    </row>
    <row r="112" spans="1:48" x14ac:dyDescent="0.25">
      <c r="A112">
        <v>1.1499999999999979E-9</v>
      </c>
      <c r="B112" t="s">
        <v>589</v>
      </c>
      <c r="C112" s="3">
        <v>8</v>
      </c>
      <c r="D112" s="3">
        <v>3</v>
      </c>
      <c r="E112" s="3">
        <v>10</v>
      </c>
      <c r="F112" s="3">
        <v>21</v>
      </c>
      <c r="G112" s="4">
        <v>216.5</v>
      </c>
      <c r="H112" s="4">
        <v>209.3</v>
      </c>
      <c r="I112" s="5">
        <v>75005.519479800001</v>
      </c>
      <c r="J112" s="4">
        <v>30.711665443873809</v>
      </c>
      <c r="K112" s="4">
        <v>29.045240077713018</v>
      </c>
      <c r="L112" s="4">
        <v>24.081744210293671</v>
      </c>
      <c r="M112" s="4">
        <v>22.431529252763287</v>
      </c>
      <c r="N112" s="4">
        <v>7.2060000000000004</v>
      </c>
      <c r="O112" s="4">
        <v>5.9705882352941257</v>
      </c>
      <c r="P112" s="4">
        <v>2.9445771619684664</v>
      </c>
      <c r="Q112" s="36" t="str">
        <f t="shared" si="21"/>
        <v xml:space="preserve"> </v>
      </c>
      <c r="R112" t="str">
        <f t="shared" si="22"/>
        <v xml:space="preserve"> </v>
      </c>
      <c r="S112" s="37" t="str">
        <f t="shared" si="23"/>
        <v/>
      </c>
      <c r="T112" s="37" t="str">
        <f t="shared" si="24"/>
        <v/>
      </c>
      <c r="U112" s="37" t="str">
        <f t="shared" si="25"/>
        <v/>
      </c>
      <c r="V112" s="37" t="str">
        <f t="shared" si="26"/>
        <v/>
      </c>
      <c r="W112" s="37" t="str">
        <f t="shared" si="27"/>
        <v/>
      </c>
      <c r="X112" s="37" t="str">
        <f t="shared" si="28"/>
        <v/>
      </c>
      <c r="Y112" t="str">
        <f t="shared" si="41"/>
        <v xml:space="preserve"> </v>
      </c>
      <c r="Z112" s="1" t="str">
        <f t="shared" si="30"/>
        <v xml:space="preserve"> </v>
      </c>
      <c r="AA112" t="str">
        <f t="shared" si="42"/>
        <v xml:space="preserve"> </v>
      </c>
      <c r="AB112" s="1" t="str">
        <f t="shared" si="31"/>
        <v xml:space="preserve"> </v>
      </c>
      <c r="AC112" t="str">
        <f t="shared" si="43"/>
        <v xml:space="preserve"> </v>
      </c>
      <c r="AD112" s="1" t="str">
        <f t="shared" si="33"/>
        <v xml:space="preserve"> </v>
      </c>
      <c r="AE112" t="str">
        <f t="shared" si="44"/>
        <v xml:space="preserve"> </v>
      </c>
      <c r="AF112" t="str">
        <f t="shared" si="45"/>
        <v xml:space="preserve"> </v>
      </c>
      <c r="AG112">
        <f t="shared" si="35"/>
        <v>2.9445771631184665</v>
      </c>
      <c r="AH112" t="str">
        <f t="shared" si="36"/>
        <v xml:space="preserve"> </v>
      </c>
      <c r="AI112">
        <f t="shared" si="46"/>
        <v>112</v>
      </c>
      <c r="AJ112" t="str">
        <f t="shared" si="47"/>
        <v xml:space="preserve"> </v>
      </c>
      <c r="AK112" t="str">
        <f t="shared" si="38"/>
        <v xml:space="preserve"> </v>
      </c>
      <c r="AL112" t="str">
        <f t="shared" si="39"/>
        <v xml:space="preserve"> </v>
      </c>
      <c r="AM112" t="str">
        <f t="shared" si="48"/>
        <v xml:space="preserve"> </v>
      </c>
      <c r="AN112" t="str">
        <f t="shared" si="49"/>
        <v xml:space="preserve"> </v>
      </c>
      <c r="AO112" t="s">
        <v>589</v>
      </c>
      <c r="AP112" t="s">
        <v>1246</v>
      </c>
      <c r="AQ112">
        <v>-65.291467907210119</v>
      </c>
      <c r="AR112">
        <v>-84.916860917522769</v>
      </c>
      <c r="AS112">
        <v>3.4400382226469128</v>
      </c>
      <c r="AT112">
        <v>65.291467907210119</v>
      </c>
      <c r="AU112">
        <v>84.916860917522769</v>
      </c>
      <c r="AV112" t="s">
        <v>1455</v>
      </c>
    </row>
    <row r="113" spans="1:48" x14ac:dyDescent="0.25">
      <c r="A113">
        <v>1.1599999999999979E-9</v>
      </c>
      <c r="B113" t="s">
        <v>607</v>
      </c>
      <c r="C113" s="3">
        <v>15</v>
      </c>
      <c r="D113" s="3">
        <v>2</v>
      </c>
      <c r="E113" s="3">
        <v>17</v>
      </c>
      <c r="F113" s="3">
        <v>34</v>
      </c>
      <c r="G113" s="4">
        <v>932</v>
      </c>
      <c r="H113" s="4">
        <v>885</v>
      </c>
      <c r="I113" s="5">
        <v>24574.649024999999</v>
      </c>
      <c r="J113" s="4" t="s">
        <v>1238</v>
      </c>
      <c r="K113" s="4" t="s">
        <v>1238</v>
      </c>
      <c r="L113" s="4">
        <v>33.636376154863918</v>
      </c>
      <c r="M113" s="4">
        <v>25.727301452177183</v>
      </c>
      <c r="N113" s="4">
        <v>18.282</v>
      </c>
      <c r="O113" s="4">
        <v>30.120996441281132</v>
      </c>
      <c r="P113" s="4">
        <v>0</v>
      </c>
      <c r="Q113" s="36" t="str">
        <f t="shared" si="21"/>
        <v xml:space="preserve"> </v>
      </c>
      <c r="R113" t="str">
        <f t="shared" si="22"/>
        <v xml:space="preserve"> </v>
      </c>
      <c r="S113" s="37" t="str">
        <f t="shared" si="23"/>
        <v/>
      </c>
      <c r="T113" s="37" t="str">
        <f t="shared" si="24"/>
        <v/>
      </c>
      <c r="U113" s="37" t="str">
        <f t="shared" si="25"/>
        <v xml:space="preserve"> </v>
      </c>
      <c r="V113" s="37" t="str">
        <f t="shared" si="26"/>
        <v xml:space="preserve"> </v>
      </c>
      <c r="W113" s="37" t="str">
        <f t="shared" si="27"/>
        <v/>
      </c>
      <c r="X113" s="37" t="str">
        <f t="shared" si="28"/>
        <v/>
      </c>
      <c r="Y113" t="str">
        <f t="shared" si="41"/>
        <v xml:space="preserve"> </v>
      </c>
      <c r="Z113" s="1" t="str">
        <f t="shared" si="30"/>
        <v xml:space="preserve"> </v>
      </c>
      <c r="AA113" t="str">
        <f t="shared" si="42"/>
        <v xml:space="preserve"> </v>
      </c>
      <c r="AB113" s="1" t="str">
        <f t="shared" si="31"/>
        <v xml:space="preserve"> </v>
      </c>
      <c r="AC113" t="str">
        <f t="shared" si="43"/>
        <v xml:space="preserve"> </v>
      </c>
      <c r="AD113" s="1" t="str">
        <f t="shared" si="33"/>
        <v xml:space="preserve"> </v>
      </c>
      <c r="AE113" t="str">
        <f t="shared" si="44"/>
        <v xml:space="preserve"> </v>
      </c>
      <c r="AF113" t="str">
        <f t="shared" si="45"/>
        <v xml:space="preserve"> </v>
      </c>
      <c r="AG113" t="str">
        <f t="shared" si="35"/>
        <v xml:space="preserve"> </v>
      </c>
      <c r="AH113" t="str">
        <f t="shared" si="36"/>
        <v xml:space="preserve"> </v>
      </c>
      <c r="AI113" t="str">
        <f t="shared" si="46"/>
        <v xml:space="preserve"> </v>
      </c>
      <c r="AJ113" t="str">
        <f t="shared" si="47"/>
        <v xml:space="preserve"> </v>
      </c>
      <c r="AK113" t="str">
        <f t="shared" si="38"/>
        <v xml:space="preserve"> </v>
      </c>
      <c r="AL113" t="str">
        <f t="shared" si="39"/>
        <v xml:space="preserve"> </v>
      </c>
      <c r="AM113" t="str">
        <f t="shared" si="48"/>
        <v xml:space="preserve"> </v>
      </c>
      <c r="AN113" t="str">
        <f t="shared" si="49"/>
        <v xml:space="preserve"> </v>
      </c>
      <c r="AO113" t="s">
        <v>607</v>
      </c>
      <c r="AP113" t="s">
        <v>1248</v>
      </c>
      <c r="AQ113" t="e">
        <v>#VALUE!</v>
      </c>
      <c r="AR113">
        <v>-158.28416068549382</v>
      </c>
      <c r="AS113">
        <v>5.3107344632768338</v>
      </c>
      <c r="AT113" t="e">
        <v>#VALUE!</v>
      </c>
      <c r="AU113">
        <v>158.28416068549382</v>
      </c>
      <c r="AV113" t="s">
        <v>1456</v>
      </c>
    </row>
    <row r="114" spans="1:48" x14ac:dyDescent="0.25">
      <c r="A114">
        <v>1.1699999999999978E-9</v>
      </c>
      <c r="B114" t="s">
        <v>312</v>
      </c>
      <c r="C114" s="3">
        <v>9</v>
      </c>
      <c r="D114" s="3">
        <v>2</v>
      </c>
      <c r="E114" s="3">
        <v>16</v>
      </c>
      <c r="F114" s="3">
        <v>27</v>
      </c>
      <c r="G114" s="4">
        <v>176</v>
      </c>
      <c r="H114" s="4">
        <v>162.78</v>
      </c>
      <c r="I114" s="5">
        <v>24460.8960687</v>
      </c>
      <c r="J114" s="4">
        <v>10.991222147197838</v>
      </c>
      <c r="K114" s="4">
        <v>13.581977471839801</v>
      </c>
      <c r="L114" s="4">
        <v>7.0360216535785707</v>
      </c>
      <c r="M114" s="4">
        <v>8.5715817523214781</v>
      </c>
      <c r="N114" s="4">
        <v>11.984999999999999</v>
      </c>
      <c r="O114" s="4">
        <v>-20.365448504983398</v>
      </c>
      <c r="P114" s="4">
        <v>3.2491706597862144</v>
      </c>
      <c r="Q114" s="36" t="str">
        <f t="shared" si="21"/>
        <v xml:space="preserve"> </v>
      </c>
      <c r="R114" t="str">
        <f t="shared" si="22"/>
        <v xml:space="preserve"> </v>
      </c>
      <c r="S114" s="37" t="str">
        <f t="shared" si="23"/>
        <v/>
      </c>
      <c r="T114" s="37" t="str">
        <f t="shared" si="24"/>
        <v/>
      </c>
      <c r="U114" s="37" t="str">
        <f t="shared" si="25"/>
        <v/>
      </c>
      <c r="V114" s="37">
        <f t="shared" si="26"/>
        <v>-0.40844782705622862</v>
      </c>
      <c r="W114" s="37" t="str">
        <f t="shared" si="27"/>
        <v/>
      </c>
      <c r="X114" s="37">
        <f t="shared" si="28"/>
        <v>-0.45972391942801027</v>
      </c>
      <c r="Y114" t="str">
        <f t="shared" si="41"/>
        <v xml:space="preserve"> </v>
      </c>
      <c r="Z114" s="1">
        <f t="shared" si="30"/>
        <v>65</v>
      </c>
      <c r="AA114" t="str">
        <f t="shared" si="42"/>
        <v xml:space="preserve"> </v>
      </c>
      <c r="AB114" s="1">
        <f t="shared" si="31"/>
        <v>51</v>
      </c>
      <c r="AC114" t="str">
        <f t="shared" si="43"/>
        <v xml:space="preserve"> </v>
      </c>
      <c r="AD114" s="1" t="str">
        <f t="shared" si="33"/>
        <v xml:space="preserve"> </v>
      </c>
      <c r="AE114" t="str">
        <f t="shared" si="44"/>
        <v xml:space="preserve"> </v>
      </c>
      <c r="AF114" t="str">
        <f t="shared" si="45"/>
        <v xml:space="preserve"> </v>
      </c>
      <c r="AG114">
        <f t="shared" si="35"/>
        <v>3.2491706609562145</v>
      </c>
      <c r="AH114" t="str">
        <f t="shared" si="36"/>
        <v xml:space="preserve"> </v>
      </c>
      <c r="AI114">
        <f t="shared" si="46"/>
        <v>88</v>
      </c>
      <c r="AJ114" t="str">
        <f t="shared" si="47"/>
        <v xml:space="preserve"> </v>
      </c>
      <c r="AK114" t="str">
        <f t="shared" si="38"/>
        <v xml:space="preserve"> </v>
      </c>
      <c r="AL114" t="str">
        <f t="shared" si="39"/>
        <v xml:space="preserve"> </v>
      </c>
      <c r="AM114" t="str">
        <f t="shared" si="48"/>
        <v xml:space="preserve"> </v>
      </c>
      <c r="AN114" t="str">
        <f t="shared" si="49"/>
        <v xml:space="preserve"> </v>
      </c>
      <c r="AO114" t="s">
        <v>312</v>
      </c>
      <c r="AP114" t="s">
        <v>1244</v>
      </c>
      <c r="AQ114">
        <v>40.844782705622862</v>
      </c>
      <c r="AR114">
        <v>45.972391942801025</v>
      </c>
      <c r="AS114">
        <v>8.1213908342548269</v>
      </c>
      <c r="AT114">
        <v>-40.844782705622862</v>
      </c>
      <c r="AU114">
        <v>-45.972391942801025</v>
      </c>
      <c r="AV114" t="s">
        <v>1457</v>
      </c>
    </row>
    <row r="115" spans="1:48" x14ac:dyDescent="0.25">
      <c r="A115">
        <v>1.1799999999999978E-9</v>
      </c>
      <c r="B115" t="s">
        <v>305</v>
      </c>
      <c r="C115" s="3">
        <v>7</v>
      </c>
      <c r="D115" s="3">
        <v>1</v>
      </c>
      <c r="E115" s="3">
        <v>10</v>
      </c>
      <c r="F115" s="3">
        <v>18</v>
      </c>
      <c r="G115" s="4">
        <v>69</v>
      </c>
      <c r="H115" s="4">
        <v>68.25</v>
      </c>
      <c r="I115" s="5">
        <v>19374.960627749999</v>
      </c>
      <c r="J115" s="4">
        <v>27.354709418837675</v>
      </c>
      <c r="K115" s="4">
        <v>25.571375046834021</v>
      </c>
      <c r="L115" s="4">
        <v>14.119009991311902</v>
      </c>
      <c r="M115" s="4">
        <v>13.208957571324067</v>
      </c>
      <c r="N115" s="4">
        <v>2.669</v>
      </c>
      <c r="O115" s="4">
        <v>7.188755020080313</v>
      </c>
      <c r="P115" s="4">
        <v>2.3926739926739931</v>
      </c>
      <c r="Q115" s="36" t="str">
        <f t="shared" si="21"/>
        <v xml:space="preserve"> </v>
      </c>
      <c r="R115" t="str">
        <f t="shared" si="22"/>
        <v xml:space="preserve"> </v>
      </c>
      <c r="S115" s="37" t="str">
        <f t="shared" si="23"/>
        <v/>
      </c>
      <c r="T115" s="37" t="str">
        <f t="shared" si="24"/>
        <v/>
      </c>
      <c r="U115" s="37" t="str">
        <f t="shared" si="25"/>
        <v/>
      </c>
      <c r="V115" s="37" t="str">
        <f t="shared" si="26"/>
        <v/>
      </c>
      <c r="W115" s="37" t="str">
        <f t="shared" si="27"/>
        <v/>
      </c>
      <c r="X115" s="37" t="str">
        <f t="shared" si="28"/>
        <v/>
      </c>
      <c r="Y115" t="str">
        <f t="shared" si="41"/>
        <v xml:space="preserve"> </v>
      </c>
      <c r="Z115" s="1" t="str">
        <f t="shared" si="30"/>
        <v xml:space="preserve"> </v>
      </c>
      <c r="AA115" t="str">
        <f t="shared" si="42"/>
        <v xml:space="preserve"> </v>
      </c>
      <c r="AB115" s="1" t="str">
        <f t="shared" si="31"/>
        <v xml:space="preserve"> </v>
      </c>
      <c r="AC115" t="str">
        <f t="shared" si="43"/>
        <v xml:space="preserve"> </v>
      </c>
      <c r="AD115" s="1" t="str">
        <f t="shared" si="33"/>
        <v xml:space="preserve"> </v>
      </c>
      <c r="AE115" t="str">
        <f t="shared" si="44"/>
        <v xml:space="preserve"> </v>
      </c>
      <c r="AF115" t="str">
        <f t="shared" si="45"/>
        <v xml:space="preserve"> </v>
      </c>
      <c r="AG115">
        <f t="shared" si="35"/>
        <v>2.3926739938539932</v>
      </c>
      <c r="AH115" t="str">
        <f t="shared" si="36"/>
        <v xml:space="preserve"> </v>
      </c>
      <c r="AI115">
        <f t="shared" si="46"/>
        <v>158</v>
      </c>
      <c r="AJ115" t="str">
        <f t="shared" si="47"/>
        <v xml:space="preserve"> </v>
      </c>
      <c r="AK115" t="str">
        <f t="shared" si="38"/>
        <v xml:space="preserve"> </v>
      </c>
      <c r="AL115" t="str">
        <f t="shared" si="39"/>
        <v xml:space="preserve"> </v>
      </c>
      <c r="AM115" t="str">
        <f t="shared" si="48"/>
        <v xml:space="preserve"> </v>
      </c>
      <c r="AN115" t="str">
        <f t="shared" si="49"/>
        <v xml:space="preserve"> </v>
      </c>
      <c r="AO115" t="s">
        <v>305</v>
      </c>
      <c r="AP115" t="s">
        <v>1250</v>
      </c>
      <c r="AQ115">
        <v>-47.224190178744927</v>
      </c>
      <c r="AR115">
        <v>-8.4158599168469017</v>
      </c>
      <c r="AS115">
        <v>1.098901098901095</v>
      </c>
      <c r="AT115">
        <v>47.224190178744927</v>
      </c>
      <c r="AU115">
        <v>8.4158599168469017</v>
      </c>
      <c r="AV115" t="s">
        <v>1458</v>
      </c>
    </row>
    <row r="116" spans="1:48" x14ac:dyDescent="0.25">
      <c r="A116">
        <v>1.1899999999999978E-9</v>
      </c>
      <c r="B116" t="s">
        <v>651</v>
      </c>
      <c r="C116" s="3">
        <v>19</v>
      </c>
      <c r="D116" s="3">
        <v>0</v>
      </c>
      <c r="E116" s="3">
        <v>1</v>
      </c>
      <c r="F116" s="3">
        <v>20</v>
      </c>
      <c r="G116" s="4">
        <v>82</v>
      </c>
      <c r="H116" s="4">
        <v>59.35</v>
      </c>
      <c r="I116" s="5">
        <v>34824.737597949999</v>
      </c>
      <c r="J116" s="4">
        <v>13.430640416383795</v>
      </c>
      <c r="K116" s="4">
        <v>12.326064382139148</v>
      </c>
      <c r="L116" s="4">
        <v>11.081425456802576</v>
      </c>
      <c r="M116" s="4">
        <v>7.8932635300739165</v>
      </c>
      <c r="N116" s="4">
        <v>4.8150000000000004</v>
      </c>
      <c r="O116" s="4">
        <v>8.9366515837104181</v>
      </c>
      <c r="P116" s="4">
        <v>0</v>
      </c>
      <c r="Q116" s="36">
        <f t="shared" si="21"/>
        <v>95.000000001190003</v>
      </c>
      <c r="R116" t="str">
        <f t="shared" si="22"/>
        <v xml:space="preserve"> </v>
      </c>
      <c r="S116" s="37">
        <f t="shared" si="23"/>
        <v>0.38163437355731256</v>
      </c>
      <c r="T116" s="37" t="str">
        <f t="shared" si="24"/>
        <v/>
      </c>
      <c r="U116" s="37" t="str">
        <f t="shared" si="25"/>
        <v/>
      </c>
      <c r="V116" s="37" t="str">
        <f t="shared" si="26"/>
        <v/>
      </c>
      <c r="W116" s="37" t="str">
        <f t="shared" si="27"/>
        <v/>
      </c>
      <c r="X116" s="37" t="str">
        <f t="shared" si="28"/>
        <v/>
      </c>
      <c r="Y116" t="str">
        <f t="shared" si="41"/>
        <v xml:space="preserve"> </v>
      </c>
      <c r="Z116" s="1" t="str">
        <f t="shared" si="30"/>
        <v xml:space="preserve"> </v>
      </c>
      <c r="AA116" t="str">
        <f t="shared" si="42"/>
        <v xml:space="preserve"> </v>
      </c>
      <c r="AB116" s="1" t="str">
        <f t="shared" si="31"/>
        <v xml:space="preserve"> </v>
      </c>
      <c r="AC116">
        <f t="shared" si="43"/>
        <v>17</v>
      </c>
      <c r="AD116" s="1" t="str">
        <f t="shared" si="33"/>
        <v xml:space="preserve"> </v>
      </c>
      <c r="AE116">
        <f t="shared" si="44"/>
        <v>4</v>
      </c>
      <c r="AF116" t="str">
        <f t="shared" si="45"/>
        <v xml:space="preserve"> </v>
      </c>
      <c r="AG116" t="str">
        <f t="shared" si="35"/>
        <v xml:space="preserve"> </v>
      </c>
      <c r="AH116" t="str">
        <f t="shared" si="36"/>
        <v xml:space="preserve"> </v>
      </c>
      <c r="AI116" t="str">
        <f t="shared" si="46"/>
        <v xml:space="preserve"> </v>
      </c>
      <c r="AJ116" t="str">
        <f t="shared" si="47"/>
        <v xml:space="preserve"> </v>
      </c>
      <c r="AK116" t="str">
        <f t="shared" si="38"/>
        <v xml:space="preserve"> </v>
      </c>
      <c r="AL116" t="str">
        <f t="shared" si="39"/>
        <v xml:space="preserve"> </v>
      </c>
      <c r="AM116" t="str">
        <f t="shared" si="48"/>
        <v xml:space="preserve"> </v>
      </c>
      <c r="AN116" t="str">
        <f t="shared" si="49"/>
        <v xml:space="preserve"> </v>
      </c>
      <c r="AO116" t="s">
        <v>651</v>
      </c>
      <c r="AP116" t="s">
        <v>1313</v>
      </c>
      <c r="AQ116">
        <v>27.715731554349532</v>
      </c>
      <c r="AR116">
        <v>14.908887326875675</v>
      </c>
      <c r="AS116">
        <v>38.163437236731255</v>
      </c>
      <c r="AT116">
        <v>-27.715731554349532</v>
      </c>
      <c r="AU116">
        <v>-14.908887326875675</v>
      </c>
      <c r="AV116" t="s">
        <v>1459</v>
      </c>
    </row>
    <row r="117" spans="1:48" x14ac:dyDescent="0.25">
      <c r="A117">
        <v>1.1999999999999977E-9</v>
      </c>
      <c r="B117" t="s">
        <v>349</v>
      </c>
      <c r="C117" s="3">
        <v>7</v>
      </c>
      <c r="D117" s="3">
        <v>0</v>
      </c>
      <c r="E117" s="3">
        <v>11</v>
      </c>
      <c r="F117" s="3">
        <v>18</v>
      </c>
      <c r="G117" s="4">
        <v>28</v>
      </c>
      <c r="H117" s="4">
        <v>25.22</v>
      </c>
      <c r="I117" s="5">
        <v>12639.78000298</v>
      </c>
      <c r="J117" s="4">
        <v>14.923076923076923</v>
      </c>
      <c r="K117" s="4">
        <v>16.177036561898653</v>
      </c>
      <c r="L117" s="4">
        <v>10.108154554339132</v>
      </c>
      <c r="M117" s="4">
        <v>10.412766194230906</v>
      </c>
      <c r="N117" s="4">
        <v>1.69</v>
      </c>
      <c r="O117" s="4">
        <v>5.6249999999999911</v>
      </c>
      <c r="P117" s="4">
        <v>4.7145122918318796</v>
      </c>
      <c r="Q117" s="36" t="str">
        <f t="shared" si="21"/>
        <v xml:space="preserve"> </v>
      </c>
      <c r="R117" t="str">
        <f t="shared" si="22"/>
        <v xml:space="preserve"> </v>
      </c>
      <c r="S117" s="37" t="str">
        <f t="shared" si="23"/>
        <v/>
      </c>
      <c r="T117" s="37" t="str">
        <f t="shared" si="24"/>
        <v/>
      </c>
      <c r="U117" s="37" t="str">
        <f t="shared" si="25"/>
        <v/>
      </c>
      <c r="V117" s="37" t="str">
        <f t="shared" si="26"/>
        <v/>
      </c>
      <c r="W117" s="37" t="str">
        <f t="shared" si="27"/>
        <v/>
      </c>
      <c r="X117" s="37" t="str">
        <f t="shared" si="28"/>
        <v/>
      </c>
      <c r="Y117" t="str">
        <f t="shared" si="41"/>
        <v xml:space="preserve"> </v>
      </c>
      <c r="Z117" s="1" t="str">
        <f t="shared" si="30"/>
        <v xml:space="preserve"> </v>
      </c>
      <c r="AA117" t="str">
        <f t="shared" si="42"/>
        <v xml:space="preserve"> </v>
      </c>
      <c r="AB117" s="1" t="str">
        <f t="shared" si="31"/>
        <v xml:space="preserve"> </v>
      </c>
      <c r="AC117" t="str">
        <f t="shared" si="43"/>
        <v xml:space="preserve"> </v>
      </c>
      <c r="AD117" s="1" t="str">
        <f t="shared" si="33"/>
        <v xml:space="preserve"> </v>
      </c>
      <c r="AE117" t="str">
        <f t="shared" si="44"/>
        <v xml:space="preserve"> </v>
      </c>
      <c r="AF117" t="str">
        <f t="shared" si="45"/>
        <v xml:space="preserve"> </v>
      </c>
      <c r="AG117">
        <f t="shared" si="35"/>
        <v>4.7145122930318797</v>
      </c>
      <c r="AH117" t="str">
        <f t="shared" si="36"/>
        <v xml:space="preserve"> </v>
      </c>
      <c r="AI117">
        <f t="shared" si="46"/>
        <v>31</v>
      </c>
      <c r="AJ117" t="str">
        <f t="shared" si="47"/>
        <v xml:space="preserve"> </v>
      </c>
      <c r="AK117" t="str">
        <f t="shared" si="38"/>
        <v xml:space="preserve"> </v>
      </c>
      <c r="AL117" t="str">
        <f t="shared" si="39"/>
        <v xml:space="preserve"> </v>
      </c>
      <c r="AM117" t="str">
        <f t="shared" si="48"/>
        <v xml:space="preserve"> </v>
      </c>
      <c r="AN117" t="str">
        <f t="shared" si="49"/>
        <v xml:space="preserve"> </v>
      </c>
      <c r="AO117" t="s">
        <v>349</v>
      </c>
      <c r="AP117" t="s">
        <v>1250</v>
      </c>
      <c r="AQ117">
        <v>19.683375855488418</v>
      </c>
      <c r="AR117">
        <v>22.382357625965355</v>
      </c>
      <c r="AS117">
        <v>11.022997620935771</v>
      </c>
      <c r="AT117">
        <v>-19.683375855488418</v>
      </c>
      <c r="AU117">
        <v>-22.382357625965355</v>
      </c>
      <c r="AV117" t="s">
        <v>1460</v>
      </c>
    </row>
    <row r="118" spans="1:48" x14ac:dyDescent="0.25">
      <c r="A118">
        <v>1.2099999999999977E-9</v>
      </c>
      <c r="B118" t="s">
        <v>528</v>
      </c>
      <c r="C118" s="3">
        <v>14</v>
      </c>
      <c r="D118" s="3">
        <v>1</v>
      </c>
      <c r="E118" s="3">
        <v>8</v>
      </c>
      <c r="F118" s="3">
        <v>23</v>
      </c>
      <c r="G118" s="4">
        <v>118</v>
      </c>
      <c r="H118" s="4">
        <v>98.24</v>
      </c>
      <c r="I118" s="5">
        <v>44907.737388159992</v>
      </c>
      <c r="J118" s="4">
        <v>8.5552555952277274</v>
      </c>
      <c r="K118" s="4">
        <v>8.2902953586497894</v>
      </c>
      <c r="L118" s="4" t="s">
        <v>1238</v>
      </c>
      <c r="M118" s="4" t="s">
        <v>1238</v>
      </c>
      <c r="N118" s="4">
        <v>11.85</v>
      </c>
      <c r="O118" s="4">
        <v>-1.985111662531019</v>
      </c>
      <c r="P118" s="4">
        <v>1.677524429967427</v>
      </c>
      <c r="Q118" s="36" t="str">
        <f t="shared" si="21"/>
        <v xml:space="preserve"> </v>
      </c>
      <c r="R118" t="str">
        <f t="shared" si="22"/>
        <v xml:space="preserve"> </v>
      </c>
      <c r="S118" s="37">
        <f t="shared" si="23"/>
        <v>0.20114006635657977</v>
      </c>
      <c r="T118" s="37" t="str">
        <f t="shared" si="24"/>
        <v/>
      </c>
      <c r="U118" s="37" t="str">
        <f t="shared" si="25"/>
        <v/>
      </c>
      <c r="V118" s="37">
        <f t="shared" si="26"/>
        <v>-0.53955256570475485</v>
      </c>
      <c r="W118" s="37" t="str">
        <f t="shared" si="27"/>
        <v xml:space="preserve"> </v>
      </c>
      <c r="X118" s="37" t="str">
        <f t="shared" si="28"/>
        <v xml:space="preserve"> </v>
      </c>
      <c r="Y118" t="str">
        <f t="shared" si="41"/>
        <v xml:space="preserve"> </v>
      </c>
      <c r="Z118" s="1">
        <f t="shared" si="30"/>
        <v>28</v>
      </c>
      <c r="AA118" t="str">
        <f t="shared" si="42"/>
        <v xml:space="preserve"> </v>
      </c>
      <c r="AB118" s="1" t="str">
        <f t="shared" si="31"/>
        <v xml:space="preserve"> </v>
      </c>
      <c r="AC118">
        <f t="shared" si="43"/>
        <v>80</v>
      </c>
      <c r="AD118" s="1" t="str">
        <f t="shared" si="33"/>
        <v xml:space="preserve"> </v>
      </c>
      <c r="AE118" t="str">
        <f t="shared" si="44"/>
        <v xml:space="preserve"> </v>
      </c>
      <c r="AF118" t="str">
        <f t="shared" si="45"/>
        <v xml:space="preserve"> </v>
      </c>
      <c r="AG118" t="str">
        <f t="shared" si="35"/>
        <v xml:space="preserve"> </v>
      </c>
      <c r="AH118" t="str">
        <f t="shared" si="36"/>
        <v xml:space="preserve"> </v>
      </c>
      <c r="AI118" t="str">
        <f t="shared" si="46"/>
        <v xml:space="preserve"> </v>
      </c>
      <c r="AJ118" t="str">
        <f t="shared" si="47"/>
        <v xml:space="preserve"> </v>
      </c>
      <c r="AK118" t="str">
        <f t="shared" si="38"/>
        <v xml:space="preserve"> </v>
      </c>
      <c r="AL118" t="str">
        <f t="shared" si="39"/>
        <v xml:space="preserve"> </v>
      </c>
      <c r="AM118" t="str">
        <f t="shared" si="48"/>
        <v xml:space="preserve"> </v>
      </c>
      <c r="AN118" t="str">
        <f t="shared" si="49"/>
        <v xml:space="preserve"> </v>
      </c>
      <c r="AO118" t="s">
        <v>528</v>
      </c>
      <c r="AP118" t="s">
        <v>1246</v>
      </c>
      <c r="AQ118">
        <v>53.955256570475484</v>
      </c>
      <c r="AR118" t="e">
        <v>#VALUE!</v>
      </c>
      <c r="AS118">
        <v>20.11400651465798</v>
      </c>
      <c r="AT118">
        <v>-53.955256570475484</v>
      </c>
      <c r="AU118" t="e">
        <v>#VALUE!</v>
      </c>
      <c r="AV118" t="s">
        <v>1461</v>
      </c>
    </row>
    <row r="119" spans="1:48" x14ac:dyDescent="0.25">
      <c r="A119">
        <v>1.2199999999999976E-9</v>
      </c>
      <c r="B119" t="s">
        <v>295</v>
      </c>
      <c r="C119" s="3">
        <v>14</v>
      </c>
      <c r="D119" s="3">
        <v>2</v>
      </c>
      <c r="E119" s="3">
        <v>13</v>
      </c>
      <c r="F119" s="3">
        <v>29</v>
      </c>
      <c r="G119" s="4">
        <v>18</v>
      </c>
      <c r="H119" s="4">
        <v>15.05</v>
      </c>
      <c r="I119" s="5">
        <v>6139.2663286500001</v>
      </c>
      <c r="J119" s="4">
        <v>8.9636688505062541</v>
      </c>
      <c r="K119" s="4">
        <v>17.338709677419356</v>
      </c>
      <c r="L119" s="4">
        <v>5.337894432968155</v>
      </c>
      <c r="M119" s="4">
        <v>7.63060478368884</v>
      </c>
      <c r="N119" s="4">
        <v>0.86799999999999999</v>
      </c>
      <c r="O119" s="4">
        <v>-48.333333333333336</v>
      </c>
      <c r="P119" s="4">
        <v>2.7441860465116279</v>
      </c>
      <c r="Q119" s="36" t="str">
        <f t="shared" si="21"/>
        <v xml:space="preserve"> </v>
      </c>
      <c r="R119" t="str">
        <f t="shared" si="22"/>
        <v xml:space="preserve"> </v>
      </c>
      <c r="S119" s="37">
        <f t="shared" si="23"/>
        <v>0.19601329025654468</v>
      </c>
      <c r="T119" s="37" t="str">
        <f t="shared" si="24"/>
        <v/>
      </c>
      <c r="U119" s="37" t="str">
        <f t="shared" si="25"/>
        <v/>
      </c>
      <c r="V119" s="37">
        <f t="shared" si="26"/>
        <v>-0.51757159349042769</v>
      </c>
      <c r="W119" s="37" t="str">
        <f t="shared" si="27"/>
        <v/>
      </c>
      <c r="X119" s="37">
        <f t="shared" si="28"/>
        <v>-0.59011827638644521</v>
      </c>
      <c r="Y119" t="str">
        <f t="shared" si="41"/>
        <v xml:space="preserve"> </v>
      </c>
      <c r="Z119" s="1">
        <f t="shared" si="30"/>
        <v>33</v>
      </c>
      <c r="AA119" t="str">
        <f t="shared" si="42"/>
        <v xml:space="preserve"> </v>
      </c>
      <c r="AB119" s="1">
        <f t="shared" si="31"/>
        <v>22</v>
      </c>
      <c r="AC119">
        <f t="shared" si="43"/>
        <v>85</v>
      </c>
      <c r="AD119" s="1" t="str">
        <f t="shared" si="33"/>
        <v xml:space="preserve"> </v>
      </c>
      <c r="AE119" t="str">
        <f t="shared" si="44"/>
        <v xml:space="preserve"> </v>
      </c>
      <c r="AF119" t="str">
        <f t="shared" si="45"/>
        <v xml:space="preserve"> </v>
      </c>
      <c r="AG119">
        <f t="shared" si="35"/>
        <v>2.744186047731628</v>
      </c>
      <c r="AH119" t="str">
        <f t="shared" si="36"/>
        <v xml:space="preserve"> </v>
      </c>
      <c r="AI119">
        <f t="shared" si="46"/>
        <v>136</v>
      </c>
      <c r="AJ119" t="str">
        <f t="shared" si="47"/>
        <v xml:space="preserve"> </v>
      </c>
      <c r="AK119" t="str">
        <f t="shared" si="38"/>
        <v xml:space="preserve"> </v>
      </c>
      <c r="AL119" t="str">
        <f t="shared" si="39"/>
        <v xml:space="preserve"> </v>
      </c>
      <c r="AM119" t="str">
        <f t="shared" si="48"/>
        <v xml:space="preserve"> </v>
      </c>
      <c r="AN119" t="str">
        <f t="shared" si="49"/>
        <v xml:space="preserve"> </v>
      </c>
      <c r="AO119" t="s">
        <v>295</v>
      </c>
      <c r="AP119" t="s">
        <v>1295</v>
      </c>
      <c r="AQ119">
        <v>51.757159349042766</v>
      </c>
      <c r="AR119">
        <v>59.011827638644519</v>
      </c>
      <c r="AS119">
        <v>19.601328903654469</v>
      </c>
      <c r="AT119">
        <v>-51.757159349042766</v>
      </c>
      <c r="AU119">
        <v>-59.011827638644519</v>
      </c>
      <c r="AV119" t="s">
        <v>1462</v>
      </c>
    </row>
    <row r="120" spans="1:48" x14ac:dyDescent="0.25">
      <c r="A120">
        <v>1.2299999999999976E-9</v>
      </c>
      <c r="B120" t="s">
        <v>620</v>
      </c>
      <c r="C120" s="3">
        <v>10</v>
      </c>
      <c r="D120" s="3">
        <v>1</v>
      </c>
      <c r="E120" s="3">
        <v>3</v>
      </c>
      <c r="F120" s="3">
        <v>14</v>
      </c>
      <c r="G120" s="4">
        <v>344.5</v>
      </c>
      <c r="H120" s="4">
        <v>347.12</v>
      </c>
      <c r="I120" s="5">
        <v>17066.715398799999</v>
      </c>
      <c r="J120" s="4">
        <v>28.161609605711504</v>
      </c>
      <c r="K120" s="4">
        <v>27.084893882646689</v>
      </c>
      <c r="L120" s="4">
        <v>22.044800703399765</v>
      </c>
      <c r="M120" s="4">
        <v>20.241350914962325</v>
      </c>
      <c r="N120" s="4">
        <v>12.816000000000001</v>
      </c>
      <c r="O120" s="4">
        <v>3.7732793522267292</v>
      </c>
      <c r="P120" s="4">
        <v>2.5927633095183221E-2</v>
      </c>
      <c r="Q120" s="36">
        <f t="shared" si="21"/>
        <v>71.428571429801437</v>
      </c>
      <c r="R120" t="str">
        <f t="shared" si="22"/>
        <v xml:space="preserve"> </v>
      </c>
      <c r="S120" s="37" t="str">
        <f t="shared" si="23"/>
        <v/>
      </c>
      <c r="T120" s="37" t="str">
        <f t="shared" si="24"/>
        <v/>
      </c>
      <c r="U120" s="37" t="str">
        <f t="shared" si="25"/>
        <v/>
      </c>
      <c r="V120" s="37" t="str">
        <f t="shared" si="26"/>
        <v/>
      </c>
      <c r="W120" s="37" t="str">
        <f t="shared" si="27"/>
        <v/>
      </c>
      <c r="X120" s="37" t="str">
        <f t="shared" si="28"/>
        <v/>
      </c>
      <c r="Y120" t="str">
        <f t="shared" si="41"/>
        <v xml:space="preserve"> </v>
      </c>
      <c r="Z120" s="1" t="str">
        <f t="shared" si="30"/>
        <v xml:space="preserve"> </v>
      </c>
      <c r="AA120" t="str">
        <f t="shared" si="42"/>
        <v xml:space="preserve"> </v>
      </c>
      <c r="AB120" s="1" t="str">
        <f t="shared" si="31"/>
        <v xml:space="preserve"> </v>
      </c>
      <c r="AC120" t="str">
        <f t="shared" si="43"/>
        <v xml:space="preserve"> </v>
      </c>
      <c r="AD120" s="1" t="str">
        <f t="shared" si="33"/>
        <v xml:space="preserve"> </v>
      </c>
      <c r="AE120">
        <f t="shared" si="44"/>
        <v>68</v>
      </c>
      <c r="AF120" t="str">
        <f t="shared" si="45"/>
        <v xml:space="preserve"> </v>
      </c>
      <c r="AG120" t="str">
        <f t="shared" si="35"/>
        <v xml:space="preserve"> </v>
      </c>
      <c r="AH120" t="str">
        <f t="shared" si="36"/>
        <v xml:space="preserve"> </v>
      </c>
      <c r="AI120" t="str">
        <f t="shared" si="46"/>
        <v xml:space="preserve"> </v>
      </c>
      <c r="AJ120" t="str">
        <f t="shared" si="47"/>
        <v xml:space="preserve"> </v>
      </c>
      <c r="AK120" t="str">
        <f t="shared" si="38"/>
        <v xml:space="preserve"> </v>
      </c>
      <c r="AL120" t="str">
        <f t="shared" si="39"/>
        <v xml:space="preserve"> </v>
      </c>
      <c r="AM120" t="str">
        <f t="shared" si="48"/>
        <v xml:space="preserve"> </v>
      </c>
      <c r="AN120" t="str">
        <f t="shared" si="49"/>
        <v xml:space="preserve"> </v>
      </c>
      <c r="AO120" t="s">
        <v>620</v>
      </c>
      <c r="AP120" t="s">
        <v>1313</v>
      </c>
      <c r="AQ120">
        <v>-51.566960732387493</v>
      </c>
      <c r="AR120">
        <v>-69.275751375293382</v>
      </c>
      <c r="AS120">
        <v>-0.75478220788199879</v>
      </c>
      <c r="AT120">
        <v>51.566960732387493</v>
      </c>
      <c r="AU120">
        <v>69.275751375293382</v>
      </c>
      <c r="AV120" t="s">
        <v>1463</v>
      </c>
    </row>
    <row r="121" spans="1:48" x14ac:dyDescent="0.25">
      <c r="A121">
        <v>1.2399999999999976E-9</v>
      </c>
      <c r="B121" t="s">
        <v>402</v>
      </c>
      <c r="C121" s="3">
        <v>24</v>
      </c>
      <c r="D121" s="3">
        <v>0</v>
      </c>
      <c r="E121" s="3">
        <v>4</v>
      </c>
      <c r="F121" s="3">
        <v>28</v>
      </c>
      <c r="G121" s="4">
        <v>74</v>
      </c>
      <c r="H121" s="4">
        <v>56.38</v>
      </c>
      <c r="I121" s="5">
        <v>60954.245557700007</v>
      </c>
      <c r="J121" s="4">
        <v>15.387554585152838</v>
      </c>
      <c r="K121" s="4">
        <v>17.27328431372549</v>
      </c>
      <c r="L121" s="4">
        <v>4.3397603609946556</v>
      </c>
      <c r="M121" s="4">
        <v>5.237360111887317</v>
      </c>
      <c r="N121" s="4">
        <v>3.2640000000000002</v>
      </c>
      <c r="O121" s="4">
        <v>-9.0807799442896844</v>
      </c>
      <c r="P121" s="4">
        <v>2.9673643135863781</v>
      </c>
      <c r="Q121" s="36">
        <f t="shared" si="21"/>
        <v>85.714285715525705</v>
      </c>
      <c r="R121" t="str">
        <f t="shared" si="22"/>
        <v xml:space="preserve"> </v>
      </c>
      <c r="S121" s="37">
        <f t="shared" si="23"/>
        <v>0.3125221722226178</v>
      </c>
      <c r="T121" s="37" t="str">
        <f t="shared" si="24"/>
        <v/>
      </c>
      <c r="U121" s="37" t="str">
        <f t="shared" si="25"/>
        <v/>
      </c>
      <c r="V121" s="37" t="str">
        <f t="shared" si="26"/>
        <v/>
      </c>
      <c r="W121" s="37" t="str">
        <f t="shared" si="27"/>
        <v/>
      </c>
      <c r="X121" s="37">
        <f t="shared" si="28"/>
        <v>-0.66676215141160622</v>
      </c>
      <c r="Y121" t="str">
        <f t="shared" si="41"/>
        <v xml:space="preserve"> </v>
      </c>
      <c r="Z121" s="1" t="str">
        <f t="shared" si="30"/>
        <v xml:space="preserve"> </v>
      </c>
      <c r="AA121" t="str">
        <f t="shared" si="42"/>
        <v xml:space="preserve"> </v>
      </c>
      <c r="AB121" s="1">
        <f t="shared" si="31"/>
        <v>11</v>
      </c>
      <c r="AC121">
        <f t="shared" si="43"/>
        <v>29</v>
      </c>
      <c r="AD121" s="1" t="str">
        <f t="shared" si="33"/>
        <v xml:space="preserve"> </v>
      </c>
      <c r="AE121">
        <f t="shared" si="44"/>
        <v>20</v>
      </c>
      <c r="AF121" t="str">
        <f t="shared" si="45"/>
        <v xml:space="preserve"> </v>
      </c>
      <c r="AG121">
        <f t="shared" si="35"/>
        <v>2.9673643148263782</v>
      </c>
      <c r="AH121" t="str">
        <f t="shared" si="36"/>
        <v xml:space="preserve"> </v>
      </c>
      <c r="AI121">
        <f t="shared" si="46"/>
        <v>108</v>
      </c>
      <c r="AJ121" t="str">
        <f t="shared" si="47"/>
        <v xml:space="preserve"> </v>
      </c>
      <c r="AK121" t="str">
        <f t="shared" si="38"/>
        <v xml:space="preserve"> </v>
      </c>
      <c r="AL121" t="str">
        <f t="shared" si="39"/>
        <v xml:space="preserve"> </v>
      </c>
      <c r="AM121" t="str">
        <f t="shared" si="48"/>
        <v xml:space="preserve"> </v>
      </c>
      <c r="AN121" t="str">
        <f t="shared" si="49"/>
        <v xml:space="preserve"> </v>
      </c>
      <c r="AO121" t="s">
        <v>402</v>
      </c>
      <c r="AP121" t="s">
        <v>1295</v>
      </c>
      <c r="AQ121">
        <v>17.183537651827873</v>
      </c>
      <c r="AR121">
        <v>66.676215141160625</v>
      </c>
      <c r="AS121">
        <v>31.252217098261781</v>
      </c>
      <c r="AT121">
        <v>-17.183537651827873</v>
      </c>
      <c r="AU121">
        <v>-66.676215141160625</v>
      </c>
      <c r="AV121" t="s">
        <v>1464</v>
      </c>
    </row>
    <row r="122" spans="1:48" x14ac:dyDescent="0.25">
      <c r="A122">
        <v>1.2499999999999975E-9</v>
      </c>
      <c r="B122" t="s">
        <v>461</v>
      </c>
      <c r="C122" s="3">
        <v>18</v>
      </c>
      <c r="D122" s="3">
        <v>2</v>
      </c>
      <c r="E122" s="3">
        <v>12</v>
      </c>
      <c r="F122" s="3">
        <v>32</v>
      </c>
      <c r="G122" s="4">
        <v>320</v>
      </c>
      <c r="H122" s="4">
        <v>313.62</v>
      </c>
      <c r="I122" s="5">
        <v>138544.02697974001</v>
      </c>
      <c r="J122" s="4">
        <v>38.685086961884792</v>
      </c>
      <c r="K122" s="4">
        <v>35.986230636833049</v>
      </c>
      <c r="L122" s="4">
        <v>21.465694469352158</v>
      </c>
      <c r="M122" s="4">
        <v>19.92974741268015</v>
      </c>
      <c r="N122" s="4">
        <v>8.7149999999999999</v>
      </c>
      <c r="O122" s="4">
        <v>6.3972652911732277</v>
      </c>
      <c r="P122" s="4">
        <v>0.8456093361392768</v>
      </c>
      <c r="Q122" s="36" t="str">
        <f t="shared" si="21"/>
        <v xml:space="preserve"> </v>
      </c>
      <c r="R122" t="str">
        <f t="shared" si="22"/>
        <v xml:space="preserve"> </v>
      </c>
      <c r="S122" s="37" t="str">
        <f t="shared" si="23"/>
        <v/>
      </c>
      <c r="T122" s="37" t="str">
        <f t="shared" si="24"/>
        <v/>
      </c>
      <c r="U122" s="37" t="str">
        <f t="shared" si="25"/>
        <v/>
      </c>
      <c r="V122" s="37" t="str">
        <f t="shared" si="26"/>
        <v/>
      </c>
      <c r="W122" s="37" t="str">
        <f t="shared" si="27"/>
        <v/>
      </c>
      <c r="X122" s="37" t="str">
        <f t="shared" si="28"/>
        <v/>
      </c>
      <c r="Y122" t="str">
        <f t="shared" si="41"/>
        <v xml:space="preserve"> </v>
      </c>
      <c r="Z122" s="1" t="str">
        <f t="shared" si="30"/>
        <v xml:space="preserve"> </v>
      </c>
      <c r="AA122" t="str">
        <f t="shared" si="42"/>
        <v xml:space="preserve"> </v>
      </c>
      <c r="AB122" s="1" t="str">
        <f t="shared" si="31"/>
        <v xml:space="preserve"> </v>
      </c>
      <c r="AC122" t="str">
        <f t="shared" si="43"/>
        <v xml:space="preserve"> </v>
      </c>
      <c r="AD122" s="1" t="str">
        <f t="shared" si="33"/>
        <v xml:space="preserve"> </v>
      </c>
      <c r="AE122" t="str">
        <f t="shared" si="44"/>
        <v xml:space="preserve"> </v>
      </c>
      <c r="AF122" t="str">
        <f t="shared" si="45"/>
        <v xml:space="preserve"> </v>
      </c>
      <c r="AG122" t="str">
        <f t="shared" si="35"/>
        <v xml:space="preserve"> </v>
      </c>
      <c r="AH122" t="str">
        <f t="shared" si="36"/>
        <v xml:space="preserve"> </v>
      </c>
      <c r="AI122" t="str">
        <f t="shared" si="46"/>
        <v xml:space="preserve"> </v>
      </c>
      <c r="AJ122" t="str">
        <f t="shared" si="47"/>
        <v xml:space="preserve"> </v>
      </c>
      <c r="AK122" t="str">
        <f t="shared" si="38"/>
        <v xml:space="preserve"> </v>
      </c>
      <c r="AL122" t="str">
        <f t="shared" si="39"/>
        <v xml:space="preserve"> </v>
      </c>
      <c r="AM122" t="str">
        <f t="shared" si="48"/>
        <v xml:space="preserve"> </v>
      </c>
      <c r="AN122" t="str">
        <f t="shared" si="49"/>
        <v xml:space="preserve"> </v>
      </c>
      <c r="AO122" t="s">
        <v>461</v>
      </c>
      <c r="AP122" t="s">
        <v>1239</v>
      </c>
      <c r="AQ122">
        <v>-108.20475599845776</v>
      </c>
      <c r="AR122">
        <v>-64.828959398652515</v>
      </c>
      <c r="AS122">
        <v>2.0343090364134842</v>
      </c>
      <c r="AT122">
        <v>108.20475599845776</v>
      </c>
      <c r="AU122">
        <v>64.828959398652515</v>
      </c>
      <c r="AV122" t="s">
        <v>1465</v>
      </c>
    </row>
    <row r="123" spans="1:48" x14ac:dyDescent="0.25">
      <c r="A123">
        <v>1.2599999999999975E-9</v>
      </c>
      <c r="B123" t="s">
        <v>655</v>
      </c>
      <c r="C123" s="3">
        <v>3</v>
      </c>
      <c r="D123" s="3">
        <v>2</v>
      </c>
      <c r="E123" s="3">
        <v>10</v>
      </c>
      <c r="F123" s="3">
        <v>15</v>
      </c>
      <c r="G123" s="4">
        <v>12</v>
      </c>
      <c r="H123" s="4">
        <v>10.7</v>
      </c>
      <c r="I123" s="5">
        <v>8137.8939879999998</v>
      </c>
      <c r="J123" s="4">
        <v>16.537867078825347</v>
      </c>
      <c r="K123" s="4">
        <v>15.712187958883993</v>
      </c>
      <c r="L123" s="4">
        <v>11.550502440856178</v>
      </c>
      <c r="M123" s="4">
        <v>11.167827176182264</v>
      </c>
      <c r="N123" s="4">
        <v>0.68100000000000005</v>
      </c>
      <c r="O123" s="4">
        <v>4.7692307692307736</v>
      </c>
      <c r="P123" s="4">
        <v>3.9439252336448596</v>
      </c>
      <c r="Q123" s="36" t="str">
        <f t="shared" si="21"/>
        <v xml:space="preserve"> </v>
      </c>
      <c r="R123" t="str">
        <f t="shared" si="22"/>
        <v xml:space="preserve"> </v>
      </c>
      <c r="S123" s="37" t="str">
        <f t="shared" si="23"/>
        <v/>
      </c>
      <c r="T123" s="37" t="str">
        <f t="shared" si="24"/>
        <v/>
      </c>
      <c r="U123" s="37" t="str">
        <f t="shared" si="25"/>
        <v/>
      </c>
      <c r="V123" s="37" t="str">
        <f t="shared" si="26"/>
        <v/>
      </c>
      <c r="W123" s="37" t="str">
        <f t="shared" si="27"/>
        <v/>
      </c>
      <c r="X123" s="37" t="str">
        <f t="shared" si="28"/>
        <v/>
      </c>
      <c r="Y123" t="str">
        <f t="shared" si="41"/>
        <v xml:space="preserve"> </v>
      </c>
      <c r="Z123" s="1" t="str">
        <f t="shared" si="30"/>
        <v xml:space="preserve"> </v>
      </c>
      <c r="AA123" t="str">
        <f t="shared" si="42"/>
        <v xml:space="preserve"> </v>
      </c>
      <c r="AB123" s="1" t="str">
        <f t="shared" si="31"/>
        <v xml:space="preserve"> </v>
      </c>
      <c r="AC123" t="str">
        <f t="shared" si="43"/>
        <v xml:space="preserve"> </v>
      </c>
      <c r="AD123" s="1" t="str">
        <f t="shared" si="33"/>
        <v xml:space="preserve"> </v>
      </c>
      <c r="AE123" t="str">
        <f t="shared" si="44"/>
        <v xml:space="preserve"> </v>
      </c>
      <c r="AF123" t="str">
        <f t="shared" si="45"/>
        <v xml:space="preserve"> </v>
      </c>
      <c r="AG123">
        <f t="shared" si="35"/>
        <v>3.9439252349048597</v>
      </c>
      <c r="AH123" t="str">
        <f t="shared" si="36"/>
        <v xml:space="preserve"> </v>
      </c>
      <c r="AI123">
        <f t="shared" si="46"/>
        <v>50</v>
      </c>
      <c r="AJ123" t="str">
        <f t="shared" si="47"/>
        <v xml:space="preserve"> </v>
      </c>
      <c r="AK123" t="str">
        <f t="shared" si="38"/>
        <v xml:space="preserve"> </v>
      </c>
      <c r="AL123" t="str">
        <f t="shared" si="39"/>
        <v xml:space="preserve"> </v>
      </c>
      <c r="AM123" t="str">
        <f t="shared" si="48"/>
        <v xml:space="preserve"> </v>
      </c>
      <c r="AN123" t="str">
        <f t="shared" si="49"/>
        <v xml:space="preserve"> </v>
      </c>
      <c r="AO123" t="s">
        <v>655</v>
      </c>
      <c r="AP123" t="s">
        <v>1239</v>
      </c>
      <c r="AQ123">
        <v>10.992507700078392</v>
      </c>
      <c r="AR123">
        <v>11.30697865022865</v>
      </c>
      <c r="AS123">
        <v>12.149532710280386</v>
      </c>
      <c r="AT123">
        <v>-10.992507700078392</v>
      </c>
      <c r="AU123">
        <v>-11.30697865022865</v>
      </c>
      <c r="AV123" t="s">
        <v>1466</v>
      </c>
    </row>
    <row r="124" spans="1:48" x14ac:dyDescent="0.25">
      <c r="A124">
        <v>1.2699999999999975E-9</v>
      </c>
      <c r="B124" t="s">
        <v>296</v>
      </c>
      <c r="C124" s="3">
        <v>2</v>
      </c>
      <c r="D124" s="3">
        <v>6</v>
      </c>
      <c r="E124" s="3">
        <v>9</v>
      </c>
      <c r="F124" s="3">
        <v>17</v>
      </c>
      <c r="G124" s="4">
        <v>45.25</v>
      </c>
      <c r="H124" s="4">
        <v>48.02</v>
      </c>
      <c r="I124" s="5">
        <v>14485.489762940002</v>
      </c>
      <c r="J124" s="4">
        <v>18.823990591924737</v>
      </c>
      <c r="K124" s="4">
        <v>18.920409771473601</v>
      </c>
      <c r="L124" s="4">
        <v>12.33358067486324</v>
      </c>
      <c r="M124" s="4">
        <v>13.936816554655124</v>
      </c>
      <c r="N124" s="4">
        <v>2.5380000000000003</v>
      </c>
      <c r="O124" s="4">
        <v>-3.4980988593155757</v>
      </c>
      <c r="P124" s="4">
        <v>2.9487713452728026</v>
      </c>
      <c r="Q124" s="36" t="str">
        <f t="shared" si="21"/>
        <v xml:space="preserve"> </v>
      </c>
      <c r="R124" t="str">
        <f t="shared" si="22"/>
        <v xml:space="preserve"> </v>
      </c>
      <c r="S124" s="37" t="str">
        <f t="shared" si="23"/>
        <v/>
      </c>
      <c r="T124" s="37" t="str">
        <f t="shared" si="24"/>
        <v/>
      </c>
      <c r="U124" s="37" t="str">
        <f t="shared" si="25"/>
        <v/>
      </c>
      <c r="V124" s="37" t="str">
        <f t="shared" si="26"/>
        <v/>
      </c>
      <c r="W124" s="37" t="str">
        <f t="shared" si="27"/>
        <v/>
      </c>
      <c r="X124" s="37" t="str">
        <f t="shared" si="28"/>
        <v/>
      </c>
      <c r="Y124" t="str">
        <f t="shared" si="41"/>
        <v xml:space="preserve"> </v>
      </c>
      <c r="Z124" s="1" t="str">
        <f t="shared" si="30"/>
        <v xml:space="preserve"> </v>
      </c>
      <c r="AA124" t="str">
        <f t="shared" si="42"/>
        <v xml:space="preserve"> </v>
      </c>
      <c r="AB124" s="1" t="str">
        <f t="shared" si="31"/>
        <v xml:space="preserve"> </v>
      </c>
      <c r="AC124" t="str">
        <f t="shared" si="43"/>
        <v xml:space="preserve"> </v>
      </c>
      <c r="AD124" s="1" t="str">
        <f t="shared" si="33"/>
        <v xml:space="preserve"> </v>
      </c>
      <c r="AE124" t="str">
        <f t="shared" si="44"/>
        <v xml:space="preserve"> </v>
      </c>
      <c r="AF124" t="str">
        <f t="shared" si="45"/>
        <v xml:space="preserve"> </v>
      </c>
      <c r="AG124">
        <f t="shared" si="35"/>
        <v>2.9487713465428027</v>
      </c>
      <c r="AH124" t="str">
        <f t="shared" si="36"/>
        <v xml:space="preserve"> </v>
      </c>
      <c r="AI124">
        <f t="shared" si="46"/>
        <v>110</v>
      </c>
      <c r="AJ124" t="str">
        <f t="shared" si="47"/>
        <v xml:space="preserve"> </v>
      </c>
      <c r="AK124" t="str">
        <f t="shared" si="38"/>
        <v xml:space="preserve"> </v>
      </c>
      <c r="AL124" t="str">
        <f t="shared" si="39"/>
        <v xml:space="preserve"> </v>
      </c>
      <c r="AM124" t="str">
        <f t="shared" si="48"/>
        <v xml:space="preserve"> </v>
      </c>
      <c r="AN124" t="str">
        <f t="shared" si="49"/>
        <v xml:space="preserve"> </v>
      </c>
      <c r="AO124" t="s">
        <v>296</v>
      </c>
      <c r="AP124" t="s">
        <v>1239</v>
      </c>
      <c r="AQ124">
        <v>-1.3115046625192583</v>
      </c>
      <c r="AR124">
        <v>5.2939437296298797</v>
      </c>
      <c r="AS124">
        <v>-5.7684298209079614</v>
      </c>
      <c r="AT124">
        <v>1.3115046625192583</v>
      </c>
      <c r="AU124">
        <v>-5.2939437296298797</v>
      </c>
      <c r="AV124" t="s">
        <v>1467</v>
      </c>
    </row>
    <row r="125" spans="1:48" x14ac:dyDescent="0.25">
      <c r="A125">
        <v>1.2799999999999974E-9</v>
      </c>
      <c r="B125" t="s">
        <v>1210</v>
      </c>
      <c r="C125" s="3">
        <v>11</v>
      </c>
      <c r="D125" s="3">
        <v>0</v>
      </c>
      <c r="E125" s="3">
        <v>14</v>
      </c>
      <c r="F125" s="3">
        <v>25</v>
      </c>
      <c r="G125" s="4">
        <v>42</v>
      </c>
      <c r="H125" s="4">
        <v>26.54</v>
      </c>
      <c r="I125" s="5">
        <v>3964.15763638</v>
      </c>
      <c r="J125" s="4">
        <v>5.350806451612903</v>
      </c>
      <c r="K125" s="4">
        <v>5.9201427615436097</v>
      </c>
      <c r="L125" s="4">
        <v>5.1939000647776012</v>
      </c>
      <c r="M125" s="4">
        <v>5.7086248201758547</v>
      </c>
      <c r="N125" s="4">
        <v>4.4829999999999997</v>
      </c>
      <c r="O125" s="4">
        <v>-9.7987927565392372</v>
      </c>
      <c r="P125" s="4">
        <v>0</v>
      </c>
      <c r="Q125" s="36" t="str">
        <f t="shared" si="21"/>
        <v xml:space="preserve"> </v>
      </c>
      <c r="R125" t="str">
        <f t="shared" si="22"/>
        <v xml:space="preserve"> </v>
      </c>
      <c r="S125" s="37">
        <f t="shared" si="23"/>
        <v>0.58251695681880944</v>
      </c>
      <c r="T125" s="37" t="str">
        <f t="shared" si="24"/>
        <v/>
      </c>
      <c r="U125" s="37" t="str">
        <f t="shared" si="25"/>
        <v/>
      </c>
      <c r="V125" s="37">
        <f t="shared" si="26"/>
        <v>-0.71201735884665585</v>
      </c>
      <c r="W125" s="37" t="str">
        <f t="shared" si="27"/>
        <v/>
      </c>
      <c r="X125" s="37">
        <f t="shared" si="28"/>
        <v>-0.60117519415912779</v>
      </c>
      <c r="Y125" t="str">
        <f t="shared" si="41"/>
        <v xml:space="preserve"> </v>
      </c>
      <c r="Z125" s="1">
        <f t="shared" si="30"/>
        <v>5</v>
      </c>
      <c r="AA125" t="str">
        <f t="shared" si="42"/>
        <v xml:space="preserve"> </v>
      </c>
      <c r="AB125" s="1">
        <f t="shared" si="31"/>
        <v>19</v>
      </c>
      <c r="AC125">
        <f t="shared" si="43"/>
        <v>5</v>
      </c>
      <c r="AD125" s="1" t="str">
        <f t="shared" si="33"/>
        <v xml:space="preserve"> </v>
      </c>
      <c r="AE125" t="str">
        <f t="shared" si="44"/>
        <v xml:space="preserve"> </v>
      </c>
      <c r="AF125" t="str">
        <f t="shared" si="45"/>
        <v xml:space="preserve"> </v>
      </c>
      <c r="AG125" t="str">
        <f t="shared" si="35"/>
        <v xml:space="preserve"> </v>
      </c>
      <c r="AH125" t="str">
        <f t="shared" si="36"/>
        <v xml:space="preserve"> </v>
      </c>
      <c r="AI125" t="str">
        <f t="shared" si="46"/>
        <v xml:space="preserve"> </v>
      </c>
      <c r="AJ125" t="str">
        <f t="shared" si="47"/>
        <v xml:space="preserve"> </v>
      </c>
      <c r="AK125" t="str">
        <f t="shared" si="38"/>
        <v xml:space="preserve"> </v>
      </c>
      <c r="AL125" t="str">
        <f t="shared" si="39"/>
        <v xml:space="preserve"> </v>
      </c>
      <c r="AM125" t="str">
        <f t="shared" si="48"/>
        <v xml:space="preserve"> </v>
      </c>
      <c r="AN125" t="str">
        <f t="shared" si="49"/>
        <v xml:space="preserve"> </v>
      </c>
      <c r="AO125" t="s">
        <v>1210</v>
      </c>
      <c r="AP125" t="s">
        <v>1248</v>
      </c>
      <c r="AQ125">
        <v>71.201735884665581</v>
      </c>
      <c r="AR125">
        <v>60.117519415912781</v>
      </c>
      <c r="AS125">
        <v>58.251695553880943</v>
      </c>
      <c r="AT125">
        <v>-71.201735884665581</v>
      </c>
      <c r="AU125">
        <v>-60.117519415912781</v>
      </c>
      <c r="AV125" t="s">
        <v>1468</v>
      </c>
    </row>
    <row r="126" spans="1:48" x14ac:dyDescent="0.25">
      <c r="A126">
        <v>1.2899999999999974E-9</v>
      </c>
      <c r="B126" t="s">
        <v>912</v>
      </c>
      <c r="C126" s="3">
        <v>6</v>
      </c>
      <c r="D126" s="3">
        <v>1</v>
      </c>
      <c r="E126" s="3">
        <v>5</v>
      </c>
      <c r="F126" s="3">
        <v>12</v>
      </c>
      <c r="G126" s="4">
        <v>101</v>
      </c>
      <c r="H126" s="4">
        <v>92.77</v>
      </c>
      <c r="I126" s="5">
        <v>21564.776690619998</v>
      </c>
      <c r="J126" s="4" t="s">
        <v>1238</v>
      </c>
      <c r="K126" s="4">
        <v>33.636693255982593</v>
      </c>
      <c r="L126" s="4">
        <v>27.585097841499923</v>
      </c>
      <c r="M126" s="4">
        <v>22.460887235407313</v>
      </c>
      <c r="N126" s="4">
        <v>2.758</v>
      </c>
      <c r="O126" s="4">
        <v>22.577777777777776</v>
      </c>
      <c r="P126" s="4" t="s">
        <v>137</v>
      </c>
      <c r="Q126" s="36" t="str">
        <f t="shared" si="21"/>
        <v xml:space="preserve"> </v>
      </c>
      <c r="R126" t="str">
        <f t="shared" si="22"/>
        <v xml:space="preserve"> </v>
      </c>
      <c r="S126" s="37" t="str">
        <f t="shared" si="23"/>
        <v/>
      </c>
      <c r="T126" s="37" t="str">
        <f t="shared" si="24"/>
        <v/>
      </c>
      <c r="U126" s="37" t="str">
        <f t="shared" si="25"/>
        <v xml:space="preserve"> </v>
      </c>
      <c r="V126" s="37" t="str">
        <f t="shared" si="26"/>
        <v xml:space="preserve"> </v>
      </c>
      <c r="W126" s="37" t="str">
        <f t="shared" si="27"/>
        <v/>
      </c>
      <c r="X126" s="37" t="str">
        <f t="shared" si="28"/>
        <v/>
      </c>
      <c r="Y126" t="str">
        <f t="shared" si="41"/>
        <v xml:space="preserve"> </v>
      </c>
      <c r="Z126" s="1" t="str">
        <f t="shared" si="30"/>
        <v xml:space="preserve"> </v>
      </c>
      <c r="AA126" t="str">
        <f t="shared" si="42"/>
        <v xml:space="preserve"> </v>
      </c>
      <c r="AB126" s="1" t="str">
        <f t="shared" si="31"/>
        <v xml:space="preserve"> </v>
      </c>
      <c r="AC126" t="str">
        <f t="shared" si="43"/>
        <v xml:space="preserve"> </v>
      </c>
      <c r="AD126" s="1" t="str">
        <f t="shared" si="33"/>
        <v xml:space="preserve"> </v>
      </c>
      <c r="AE126" t="str">
        <f t="shared" si="44"/>
        <v xml:space="preserve"> </v>
      </c>
      <c r="AF126" t="str">
        <f t="shared" si="45"/>
        <v xml:space="preserve"> </v>
      </c>
      <c r="AG126" t="str">
        <f t="shared" si="35"/>
        <v xml:space="preserve"> </v>
      </c>
      <c r="AH126" t="str">
        <f t="shared" si="36"/>
        <v xml:space="preserve"> </v>
      </c>
      <c r="AI126" t="str">
        <f t="shared" si="46"/>
        <v xml:space="preserve"> </v>
      </c>
      <c r="AJ126" t="str">
        <f t="shared" si="47"/>
        <v xml:space="preserve"> </v>
      </c>
      <c r="AK126" t="str">
        <f t="shared" si="38"/>
        <v xml:space="preserve"> </v>
      </c>
      <c r="AL126" t="str">
        <f t="shared" si="39"/>
        <v xml:space="preserve"> </v>
      </c>
      <c r="AM126" t="str">
        <f t="shared" si="48"/>
        <v xml:space="preserve"> </v>
      </c>
      <c r="AN126" t="str">
        <f t="shared" si="49"/>
        <v xml:space="preserve"> </v>
      </c>
      <c r="AO126" t="s">
        <v>912</v>
      </c>
      <c r="AP126" t="s">
        <v>1244</v>
      </c>
      <c r="AQ126" t="e">
        <v>#VALUE!</v>
      </c>
      <c r="AR126">
        <v>-111.81811651219653</v>
      </c>
      <c r="AS126">
        <v>8.8714023930149821</v>
      </c>
      <c r="AT126" t="e">
        <v>#VALUE!</v>
      </c>
      <c r="AU126">
        <v>111.81811651219653</v>
      </c>
      <c r="AV126" t="s">
        <v>1469</v>
      </c>
    </row>
    <row r="127" spans="1:48" x14ac:dyDescent="0.25">
      <c r="A127">
        <v>1.2999999999999974E-9</v>
      </c>
      <c r="B127" t="s">
        <v>595</v>
      </c>
      <c r="C127" s="3">
        <v>37</v>
      </c>
      <c r="D127" s="3">
        <v>0</v>
      </c>
      <c r="E127" s="3">
        <v>4</v>
      </c>
      <c r="F127" s="3">
        <v>41</v>
      </c>
      <c r="G127" s="4">
        <v>205</v>
      </c>
      <c r="H127" s="4">
        <v>185.94</v>
      </c>
      <c r="I127" s="5">
        <v>164928.78</v>
      </c>
      <c r="J127" s="4" t="s">
        <v>1238</v>
      </c>
      <c r="K127" s="4" t="s">
        <v>1238</v>
      </c>
      <c r="L127" s="4" t="s">
        <v>1238</v>
      </c>
      <c r="M127" s="4">
        <v>32.947635321084086</v>
      </c>
      <c r="N127" s="4">
        <v>2.8959999999999999</v>
      </c>
      <c r="O127" s="4">
        <v>5.309090909090906</v>
      </c>
      <c r="P127" s="4">
        <v>0</v>
      </c>
      <c r="Q127" s="36">
        <f t="shared" si="21"/>
        <v>90.243902440324391</v>
      </c>
      <c r="R127" t="str">
        <f t="shared" si="22"/>
        <v xml:space="preserve"> </v>
      </c>
      <c r="S127" s="37" t="str">
        <f t="shared" si="23"/>
        <v/>
      </c>
      <c r="T127" s="37" t="str">
        <f t="shared" si="24"/>
        <v/>
      </c>
      <c r="U127" s="37" t="str">
        <f t="shared" si="25"/>
        <v xml:space="preserve"> </v>
      </c>
      <c r="V127" s="37" t="str">
        <f t="shared" si="26"/>
        <v xml:space="preserve"> </v>
      </c>
      <c r="W127" s="37" t="str">
        <f t="shared" si="27"/>
        <v xml:space="preserve"> </v>
      </c>
      <c r="X127" s="37" t="str">
        <f t="shared" si="28"/>
        <v xml:space="preserve"> </v>
      </c>
      <c r="Y127" t="str">
        <f t="shared" si="41"/>
        <v xml:space="preserve"> </v>
      </c>
      <c r="Z127" s="1" t="str">
        <f t="shared" si="30"/>
        <v xml:space="preserve"> </v>
      </c>
      <c r="AA127" t="str">
        <f t="shared" si="42"/>
        <v xml:space="preserve"> </v>
      </c>
      <c r="AB127" s="1" t="str">
        <f t="shared" si="31"/>
        <v xml:space="preserve"> </v>
      </c>
      <c r="AC127" t="str">
        <f t="shared" si="43"/>
        <v xml:space="preserve"> </v>
      </c>
      <c r="AD127" s="1" t="str">
        <f t="shared" si="33"/>
        <v xml:space="preserve"> </v>
      </c>
      <c r="AE127">
        <f t="shared" si="44"/>
        <v>10</v>
      </c>
      <c r="AF127" t="str">
        <f t="shared" si="45"/>
        <v xml:space="preserve"> </v>
      </c>
      <c r="AG127" t="str">
        <f t="shared" si="35"/>
        <v xml:space="preserve"> </v>
      </c>
      <c r="AH127" t="str">
        <f t="shared" si="36"/>
        <v xml:space="preserve"> </v>
      </c>
      <c r="AI127" t="str">
        <f t="shared" si="46"/>
        <v xml:space="preserve"> </v>
      </c>
      <c r="AJ127" t="str">
        <f t="shared" si="47"/>
        <v xml:space="preserve"> </v>
      </c>
      <c r="AK127" t="str">
        <f t="shared" si="38"/>
        <v xml:space="preserve"> </v>
      </c>
      <c r="AL127" t="str">
        <f t="shared" si="39"/>
        <v xml:space="preserve"> </v>
      </c>
      <c r="AM127" t="str">
        <f t="shared" si="48"/>
        <v xml:space="preserve"> </v>
      </c>
      <c r="AN127" t="str">
        <f t="shared" si="49"/>
        <v xml:space="preserve"> </v>
      </c>
      <c r="AO127" t="s">
        <v>595</v>
      </c>
      <c r="AP127" t="s">
        <v>1293</v>
      </c>
      <c r="AQ127" t="e">
        <v>#VALUE!</v>
      </c>
      <c r="AR127" t="e">
        <v>#VALUE!</v>
      </c>
      <c r="AS127">
        <v>10.250618479079264</v>
      </c>
      <c r="AT127" t="e">
        <v>#VALUE!</v>
      </c>
      <c r="AU127" t="e">
        <v>#VALUE!</v>
      </c>
      <c r="AV127" t="s">
        <v>1470</v>
      </c>
    </row>
    <row r="128" spans="1:48" x14ac:dyDescent="0.25">
      <c r="A128">
        <v>1.3099999999999973E-9</v>
      </c>
      <c r="B128" t="s">
        <v>256</v>
      </c>
      <c r="C128" s="3">
        <v>16</v>
      </c>
      <c r="D128" s="3">
        <v>2</v>
      </c>
      <c r="E128" s="3">
        <v>13</v>
      </c>
      <c r="F128" s="3">
        <v>31</v>
      </c>
      <c r="G128" s="4">
        <v>53.5</v>
      </c>
      <c r="H128" s="4">
        <v>44</v>
      </c>
      <c r="I128" s="5">
        <v>186598.72708400001</v>
      </c>
      <c r="J128" s="4">
        <v>14.290354011042545</v>
      </c>
      <c r="K128" s="4">
        <v>13.534297139341742</v>
      </c>
      <c r="L128" s="4">
        <v>9.467509450534088</v>
      </c>
      <c r="M128" s="4">
        <v>9.3101931736812809</v>
      </c>
      <c r="N128" s="4">
        <v>3.2509999999999999</v>
      </c>
      <c r="O128" s="4">
        <v>4.8709677419354769</v>
      </c>
      <c r="P128" s="4">
        <v>3.2204545454545457</v>
      </c>
      <c r="Q128" s="36" t="str">
        <f t="shared" si="21"/>
        <v xml:space="preserve"> </v>
      </c>
      <c r="R128" t="str">
        <f t="shared" si="22"/>
        <v xml:space="preserve"> </v>
      </c>
      <c r="S128" s="37">
        <f t="shared" si="23"/>
        <v>0.21590909221909083</v>
      </c>
      <c r="T128" s="37" t="str">
        <f t="shared" si="24"/>
        <v/>
      </c>
      <c r="U128" s="37" t="str">
        <f t="shared" si="25"/>
        <v/>
      </c>
      <c r="V128" s="37" t="str">
        <f t="shared" si="26"/>
        <v/>
      </c>
      <c r="W128" s="37" t="str">
        <f t="shared" si="27"/>
        <v/>
      </c>
      <c r="X128" s="37" t="str">
        <f t="shared" si="28"/>
        <v/>
      </c>
      <c r="Y128" t="str">
        <f t="shared" si="41"/>
        <v xml:space="preserve"> </v>
      </c>
      <c r="Z128" s="1" t="str">
        <f t="shared" si="30"/>
        <v xml:space="preserve"> </v>
      </c>
      <c r="AA128" t="str">
        <f t="shared" si="42"/>
        <v xml:space="preserve"> </v>
      </c>
      <c r="AB128" s="1" t="str">
        <f t="shared" si="31"/>
        <v xml:space="preserve"> </v>
      </c>
      <c r="AC128">
        <f t="shared" si="43"/>
        <v>71</v>
      </c>
      <c r="AD128" s="1" t="str">
        <f t="shared" si="33"/>
        <v xml:space="preserve"> </v>
      </c>
      <c r="AE128" t="str">
        <f t="shared" si="44"/>
        <v xml:space="preserve"> </v>
      </c>
      <c r="AF128" t="str">
        <f t="shared" si="45"/>
        <v xml:space="preserve"> </v>
      </c>
      <c r="AG128">
        <f t="shared" si="35"/>
        <v>3.2204545467645458</v>
      </c>
      <c r="AH128" t="str">
        <f t="shared" si="36"/>
        <v xml:space="preserve"> </v>
      </c>
      <c r="AI128">
        <f t="shared" si="46"/>
        <v>89</v>
      </c>
      <c r="AJ128" t="str">
        <f t="shared" si="47"/>
        <v xml:space="preserve"> </v>
      </c>
      <c r="AK128" t="str">
        <f t="shared" si="38"/>
        <v xml:space="preserve"> </v>
      </c>
      <c r="AL128" t="str">
        <f t="shared" si="39"/>
        <v xml:space="preserve"> </v>
      </c>
      <c r="AM128" t="str">
        <f t="shared" si="48"/>
        <v xml:space="preserve"> </v>
      </c>
      <c r="AN128" t="str">
        <f t="shared" si="49"/>
        <v xml:space="preserve"> </v>
      </c>
      <c r="AO128" t="s">
        <v>256</v>
      </c>
      <c r="AP128" t="s">
        <v>1293</v>
      </c>
      <c r="AQ128">
        <v>23.088717031134387</v>
      </c>
      <c r="AR128">
        <v>27.301689071532785</v>
      </c>
      <c r="AS128">
        <v>21.590909090909083</v>
      </c>
      <c r="AT128">
        <v>-23.088717031134387</v>
      </c>
      <c r="AU128">
        <v>-27.301689071532785</v>
      </c>
      <c r="AV128" t="s">
        <v>1471</v>
      </c>
    </row>
    <row r="129" spans="1:48" x14ac:dyDescent="0.25">
      <c r="A129">
        <v>1.3199999999999973E-9</v>
      </c>
      <c r="B129" t="s">
        <v>598</v>
      </c>
      <c r="C129" s="3">
        <v>9</v>
      </c>
      <c r="D129" s="3">
        <v>1</v>
      </c>
      <c r="E129" s="3">
        <v>16</v>
      </c>
      <c r="F129" s="3">
        <v>26</v>
      </c>
      <c r="G129" s="4">
        <v>79</v>
      </c>
      <c r="H129" s="4">
        <v>78.06</v>
      </c>
      <c r="I129" s="5">
        <v>60404.823603900004</v>
      </c>
      <c r="J129" s="4">
        <v>18.836872586872587</v>
      </c>
      <c r="K129" s="4">
        <v>18.638968481375361</v>
      </c>
      <c r="L129" s="4">
        <v>11.743832799018914</v>
      </c>
      <c r="M129" s="4">
        <v>11.935199815692883</v>
      </c>
      <c r="N129" s="4">
        <v>4.1879999999999997</v>
      </c>
      <c r="O129" s="4">
        <v>0.43165467625898785</v>
      </c>
      <c r="P129" s="4">
        <v>1.3130924929541377</v>
      </c>
      <c r="Q129" s="36" t="str">
        <f t="shared" si="21"/>
        <v xml:space="preserve"> </v>
      </c>
      <c r="R129" t="str">
        <f t="shared" si="22"/>
        <v xml:space="preserve"> </v>
      </c>
      <c r="S129" s="37" t="str">
        <f t="shared" si="23"/>
        <v/>
      </c>
      <c r="T129" s="37" t="str">
        <f t="shared" si="24"/>
        <v/>
      </c>
      <c r="U129" s="37" t="str">
        <f t="shared" si="25"/>
        <v/>
      </c>
      <c r="V129" s="37" t="str">
        <f t="shared" si="26"/>
        <v/>
      </c>
      <c r="W129" s="37" t="str">
        <f t="shared" si="27"/>
        <v/>
      </c>
      <c r="X129" s="37" t="str">
        <f t="shared" si="28"/>
        <v/>
      </c>
      <c r="Y129" t="str">
        <f t="shared" si="41"/>
        <v xml:space="preserve"> </v>
      </c>
      <c r="Z129" s="1" t="str">
        <f t="shared" si="30"/>
        <v xml:space="preserve"> </v>
      </c>
      <c r="AA129" t="str">
        <f t="shared" si="42"/>
        <v xml:space="preserve"> </v>
      </c>
      <c r="AB129" s="1" t="str">
        <f t="shared" si="31"/>
        <v xml:space="preserve"> </v>
      </c>
      <c r="AC129" t="str">
        <f t="shared" si="43"/>
        <v xml:space="preserve"> </v>
      </c>
      <c r="AD129" s="1" t="str">
        <f t="shared" si="33"/>
        <v xml:space="preserve"> </v>
      </c>
      <c r="AE129" t="str">
        <f t="shared" si="44"/>
        <v xml:space="preserve"> </v>
      </c>
      <c r="AF129" t="str">
        <f t="shared" si="45"/>
        <v xml:space="preserve"> </v>
      </c>
      <c r="AG129" t="str">
        <f t="shared" si="35"/>
        <v xml:space="preserve"> </v>
      </c>
      <c r="AH129" t="str">
        <f t="shared" si="36"/>
        <v xml:space="preserve"> </v>
      </c>
      <c r="AI129" t="str">
        <f t="shared" si="46"/>
        <v xml:space="preserve"> </v>
      </c>
      <c r="AJ129" t="str">
        <f t="shared" si="47"/>
        <v xml:space="preserve"> </v>
      </c>
      <c r="AK129" t="str">
        <f t="shared" si="38"/>
        <v xml:space="preserve"> </v>
      </c>
      <c r="AL129" t="str">
        <f t="shared" si="39"/>
        <v xml:space="preserve"> </v>
      </c>
      <c r="AM129" t="str">
        <f t="shared" si="48"/>
        <v xml:space="preserve"> </v>
      </c>
      <c r="AN129" t="str">
        <f t="shared" si="49"/>
        <v xml:space="preserve"> </v>
      </c>
      <c r="AO129" t="s">
        <v>598</v>
      </c>
      <c r="AP129" t="s">
        <v>1244</v>
      </c>
      <c r="AQ129">
        <v>-1.3808360981066414</v>
      </c>
      <c r="AR129">
        <v>9.8224498453660765</v>
      </c>
      <c r="AS129">
        <v>1.2042018959774525</v>
      </c>
      <c r="AT129">
        <v>1.3808360981066414</v>
      </c>
      <c r="AU129">
        <v>-9.8224498453660765</v>
      </c>
      <c r="AV129" t="s">
        <v>1472</v>
      </c>
    </row>
    <row r="130" spans="1:48" x14ac:dyDescent="0.25">
      <c r="A130">
        <v>1.3299999999999973E-9</v>
      </c>
      <c r="B130" t="s">
        <v>453</v>
      </c>
      <c r="C130" s="3">
        <v>8</v>
      </c>
      <c r="D130" s="3">
        <v>2</v>
      </c>
      <c r="E130" s="3">
        <v>4</v>
      </c>
      <c r="F130" s="3">
        <v>14</v>
      </c>
      <c r="G130" s="4">
        <v>295</v>
      </c>
      <c r="H130" s="4">
        <v>288.16000000000003</v>
      </c>
      <c r="I130" s="5">
        <v>29896.829951680003</v>
      </c>
      <c r="J130" s="4">
        <v>38.632524467086739</v>
      </c>
      <c r="K130" s="4">
        <v>32.812571168298795</v>
      </c>
      <c r="L130" s="4">
        <v>21.481671568344769</v>
      </c>
      <c r="M130" s="4">
        <v>19.552222714918752</v>
      </c>
      <c r="N130" s="4">
        <v>8.782</v>
      </c>
      <c r="O130" s="4">
        <v>15.552631578947359</v>
      </c>
      <c r="P130" s="4">
        <v>0.88145474736257623</v>
      </c>
      <c r="Q130" s="36" t="str">
        <f t="shared" si="21"/>
        <v xml:space="preserve"> </v>
      </c>
      <c r="R130" t="str">
        <f t="shared" si="22"/>
        <v xml:space="preserve"> </v>
      </c>
      <c r="S130" s="37" t="str">
        <f t="shared" si="23"/>
        <v/>
      </c>
      <c r="T130" s="37" t="str">
        <f t="shared" si="24"/>
        <v/>
      </c>
      <c r="U130" s="37" t="str">
        <f t="shared" si="25"/>
        <v/>
      </c>
      <c r="V130" s="37" t="str">
        <f t="shared" si="26"/>
        <v/>
      </c>
      <c r="W130" s="37" t="str">
        <f t="shared" si="27"/>
        <v/>
      </c>
      <c r="X130" s="37" t="str">
        <f t="shared" si="28"/>
        <v/>
      </c>
      <c r="Y130" t="str">
        <f t="shared" si="41"/>
        <v xml:space="preserve"> </v>
      </c>
      <c r="Z130" s="1" t="str">
        <f t="shared" si="30"/>
        <v xml:space="preserve"> </v>
      </c>
      <c r="AA130" t="str">
        <f t="shared" si="42"/>
        <v xml:space="preserve"> </v>
      </c>
      <c r="AB130" s="1" t="str">
        <f t="shared" si="31"/>
        <v xml:space="preserve"> </v>
      </c>
      <c r="AC130" t="str">
        <f t="shared" si="43"/>
        <v xml:space="preserve"> </v>
      </c>
      <c r="AD130" s="1" t="str">
        <f t="shared" si="33"/>
        <v xml:space="preserve"> </v>
      </c>
      <c r="AE130" t="str">
        <f t="shared" si="44"/>
        <v xml:space="preserve"> </v>
      </c>
      <c r="AF130" t="str">
        <f t="shared" si="45"/>
        <v xml:space="preserve"> </v>
      </c>
      <c r="AG130" t="str">
        <f t="shared" si="35"/>
        <v xml:space="preserve"> </v>
      </c>
      <c r="AH130" t="str">
        <f t="shared" si="36"/>
        <v xml:space="preserve"> </v>
      </c>
      <c r="AI130" t="str">
        <f t="shared" si="46"/>
        <v xml:space="preserve"> </v>
      </c>
      <c r="AJ130" t="str">
        <f t="shared" si="47"/>
        <v xml:space="preserve"> </v>
      </c>
      <c r="AK130" t="str">
        <f t="shared" si="38"/>
        <v xml:space="preserve"> </v>
      </c>
      <c r="AL130" t="str">
        <f t="shared" si="39"/>
        <v xml:space="preserve"> </v>
      </c>
      <c r="AM130" t="str">
        <f t="shared" si="48"/>
        <v xml:space="preserve"> </v>
      </c>
      <c r="AN130" t="str">
        <f t="shared" si="49"/>
        <v xml:space="preserve"> </v>
      </c>
      <c r="AO130" t="s">
        <v>453</v>
      </c>
      <c r="AP130" t="s">
        <v>1244</v>
      </c>
      <c r="AQ130">
        <v>-107.92186245307471</v>
      </c>
      <c r="AR130">
        <v>-64.951642995259235</v>
      </c>
      <c r="AS130">
        <v>2.373681288173235</v>
      </c>
      <c r="AT130">
        <v>107.92186245307471</v>
      </c>
      <c r="AU130">
        <v>64.951642995259235</v>
      </c>
      <c r="AV130" t="s">
        <v>1473</v>
      </c>
    </row>
    <row r="131" spans="1:48" x14ac:dyDescent="0.25">
      <c r="A131">
        <v>1.3399999999999972E-9</v>
      </c>
      <c r="B131" t="s">
        <v>301</v>
      </c>
      <c r="C131" s="3">
        <v>3</v>
      </c>
      <c r="D131" s="3">
        <v>6</v>
      </c>
      <c r="E131" s="3">
        <v>8</v>
      </c>
      <c r="F131" s="3">
        <v>17</v>
      </c>
      <c r="G131" s="4">
        <v>14</v>
      </c>
      <c r="H131" s="4">
        <v>13.05</v>
      </c>
      <c r="I131" s="5">
        <v>14227.489755000001</v>
      </c>
      <c r="J131" s="4">
        <v>9.8714069591527984</v>
      </c>
      <c r="K131" s="4">
        <v>9.183673469387756</v>
      </c>
      <c r="L131" s="4">
        <v>5.2009899518238125</v>
      </c>
      <c r="M131" s="4">
        <v>5.2239520433546689</v>
      </c>
      <c r="N131" s="4">
        <v>1.421</v>
      </c>
      <c r="O131" s="4">
        <v>7.6515151515151496</v>
      </c>
      <c r="P131" s="4">
        <v>7.6628352490421454</v>
      </c>
      <c r="Q131" s="36" t="str">
        <f t="shared" si="21"/>
        <v xml:space="preserve"> </v>
      </c>
      <c r="R131" t="str">
        <f t="shared" si="22"/>
        <v xml:space="preserve"> </v>
      </c>
      <c r="S131" s="37" t="str">
        <f t="shared" si="23"/>
        <v/>
      </c>
      <c r="T131" s="37" t="str">
        <f t="shared" si="24"/>
        <v/>
      </c>
      <c r="U131" s="37" t="str">
        <f t="shared" si="25"/>
        <v/>
      </c>
      <c r="V131" s="37">
        <f t="shared" si="26"/>
        <v>-0.46871674882962433</v>
      </c>
      <c r="W131" s="37" t="str">
        <f t="shared" si="27"/>
        <v/>
      </c>
      <c r="X131" s="37">
        <f t="shared" si="28"/>
        <v>-0.60063078190833874</v>
      </c>
      <c r="Y131" t="str">
        <f t="shared" si="41"/>
        <v xml:space="preserve"> </v>
      </c>
      <c r="Z131" s="1">
        <f t="shared" si="30"/>
        <v>42</v>
      </c>
      <c r="AA131" t="str">
        <f t="shared" si="42"/>
        <v xml:space="preserve"> </v>
      </c>
      <c r="AB131" s="1">
        <f t="shared" si="31"/>
        <v>20</v>
      </c>
      <c r="AC131" t="str">
        <f t="shared" si="43"/>
        <v xml:space="preserve"> </v>
      </c>
      <c r="AD131" s="1" t="str">
        <f t="shared" si="33"/>
        <v xml:space="preserve"> </v>
      </c>
      <c r="AE131" t="str">
        <f t="shared" si="44"/>
        <v xml:space="preserve"> </v>
      </c>
      <c r="AF131" t="str">
        <f t="shared" si="45"/>
        <v xml:space="preserve"> </v>
      </c>
      <c r="AG131">
        <f t="shared" si="35"/>
        <v>7.6628352503821455</v>
      </c>
      <c r="AH131" t="str">
        <f t="shared" si="36"/>
        <v xml:space="preserve"> </v>
      </c>
      <c r="AI131">
        <f t="shared" si="46"/>
        <v>6</v>
      </c>
      <c r="AJ131" t="str">
        <f t="shared" si="47"/>
        <v xml:space="preserve"> </v>
      </c>
      <c r="AK131" t="str">
        <f t="shared" si="38"/>
        <v xml:space="preserve"> </v>
      </c>
      <c r="AL131" t="str">
        <f t="shared" si="39"/>
        <v xml:space="preserve"> </v>
      </c>
      <c r="AM131" t="str">
        <f t="shared" si="48"/>
        <v xml:space="preserve"> </v>
      </c>
      <c r="AN131" t="str">
        <f t="shared" si="49"/>
        <v xml:space="preserve"> </v>
      </c>
      <c r="AO131" t="s">
        <v>301</v>
      </c>
      <c r="AP131" t="s">
        <v>1262</v>
      </c>
      <c r="AQ131">
        <v>46.871674882962431</v>
      </c>
      <c r="AR131">
        <v>60.063078190833878</v>
      </c>
      <c r="AS131">
        <v>7.2796934865900331</v>
      </c>
      <c r="AT131">
        <v>-46.871674882962431</v>
      </c>
      <c r="AU131">
        <v>-60.063078190833878</v>
      </c>
      <c r="AV131" t="s">
        <v>1474</v>
      </c>
    </row>
    <row r="132" spans="1:48" x14ac:dyDescent="0.25">
      <c r="A132">
        <v>1.3499999999999972E-9</v>
      </c>
      <c r="B132" t="s">
        <v>572</v>
      </c>
      <c r="C132" s="3">
        <v>9</v>
      </c>
      <c r="D132" s="3">
        <v>8</v>
      </c>
      <c r="E132" s="3">
        <v>17</v>
      </c>
      <c r="F132" s="3">
        <v>34</v>
      </c>
      <c r="G132" s="4">
        <v>68</v>
      </c>
      <c r="H132" s="4">
        <v>67.42</v>
      </c>
      <c r="I132" s="5">
        <v>36989.113686520002</v>
      </c>
      <c r="J132" s="4">
        <v>16.99092741935484</v>
      </c>
      <c r="K132" s="4">
        <v>16.57732972707155</v>
      </c>
      <c r="L132" s="4">
        <v>10.402761818181819</v>
      </c>
      <c r="M132" s="4">
        <v>10.316788580015027</v>
      </c>
      <c r="N132" s="4">
        <v>4.0670000000000002</v>
      </c>
      <c r="O132" s="4">
        <v>1.9298245614035074</v>
      </c>
      <c r="P132" s="4">
        <v>1.4965885493918718</v>
      </c>
      <c r="Q132" s="36" t="str">
        <f t="shared" si="21"/>
        <v xml:space="preserve"> </v>
      </c>
      <c r="R132" t="str">
        <f t="shared" si="22"/>
        <v xml:space="preserve"> </v>
      </c>
      <c r="S132" s="37" t="str">
        <f t="shared" si="23"/>
        <v/>
      </c>
      <c r="T132" s="37" t="str">
        <f t="shared" si="24"/>
        <v/>
      </c>
      <c r="U132" s="37" t="str">
        <f t="shared" si="25"/>
        <v/>
      </c>
      <c r="V132" s="37" t="str">
        <f t="shared" si="26"/>
        <v/>
      </c>
      <c r="W132" s="37" t="str">
        <f t="shared" si="27"/>
        <v/>
      </c>
      <c r="X132" s="37" t="str">
        <f t="shared" si="28"/>
        <v/>
      </c>
      <c r="Y132" t="str">
        <f t="shared" si="41"/>
        <v xml:space="preserve"> </v>
      </c>
      <c r="Z132" s="1" t="str">
        <f t="shared" si="30"/>
        <v xml:space="preserve"> </v>
      </c>
      <c r="AA132" t="str">
        <f t="shared" si="42"/>
        <v xml:space="preserve"> </v>
      </c>
      <c r="AB132" s="1" t="str">
        <f t="shared" si="31"/>
        <v xml:space="preserve"> </v>
      </c>
      <c r="AC132" t="str">
        <f t="shared" si="43"/>
        <v xml:space="preserve"> </v>
      </c>
      <c r="AD132" s="1" t="str">
        <f t="shared" si="33"/>
        <v xml:space="preserve"> </v>
      </c>
      <c r="AE132" t="str">
        <f t="shared" si="44"/>
        <v xml:space="preserve"> </v>
      </c>
      <c r="AF132" t="str">
        <f t="shared" si="45"/>
        <v xml:space="preserve"> </v>
      </c>
      <c r="AG132" t="str">
        <f t="shared" si="35"/>
        <v xml:space="preserve"> </v>
      </c>
      <c r="AH132" t="str">
        <f t="shared" si="36"/>
        <v xml:space="preserve"> </v>
      </c>
      <c r="AI132" t="str">
        <f t="shared" si="46"/>
        <v xml:space="preserve"> </v>
      </c>
      <c r="AJ132" t="str">
        <f t="shared" si="47"/>
        <v xml:space="preserve"> </v>
      </c>
      <c r="AK132" t="str">
        <f t="shared" si="38"/>
        <v xml:space="preserve"> </v>
      </c>
      <c r="AL132" t="str">
        <f t="shared" si="39"/>
        <v xml:space="preserve"> </v>
      </c>
      <c r="AM132" t="str">
        <f t="shared" si="48"/>
        <v xml:space="preserve"> </v>
      </c>
      <c r="AN132" t="str">
        <f t="shared" si="49"/>
        <v xml:space="preserve"> </v>
      </c>
      <c r="AO132" t="s">
        <v>572</v>
      </c>
      <c r="AP132" t="s">
        <v>1293</v>
      </c>
      <c r="AQ132">
        <v>8.554117998500077</v>
      </c>
      <c r="AR132">
        <v>20.120152282466861</v>
      </c>
      <c r="AS132">
        <v>0.86027884900623519</v>
      </c>
      <c r="AT132">
        <v>-8.554117998500077</v>
      </c>
      <c r="AU132">
        <v>-20.120152282466861</v>
      </c>
      <c r="AV132" t="s">
        <v>1475</v>
      </c>
    </row>
    <row r="133" spans="1:48" x14ac:dyDescent="0.25">
      <c r="A133">
        <v>1.3599999999999972E-9</v>
      </c>
      <c r="B133" t="s">
        <v>1211</v>
      </c>
      <c r="C133" s="3">
        <v>9</v>
      </c>
      <c r="D133" s="3">
        <v>2</v>
      </c>
      <c r="E133" s="3">
        <v>16</v>
      </c>
      <c r="F133" s="3">
        <v>27</v>
      </c>
      <c r="G133" s="4">
        <v>32</v>
      </c>
      <c r="H133" s="4">
        <v>30.66</v>
      </c>
      <c r="I133" s="5">
        <v>22951.37082</v>
      </c>
      <c r="J133" s="4">
        <v>24.765751211631663</v>
      </c>
      <c r="K133" s="4">
        <v>20.331564986737401</v>
      </c>
      <c r="L133" s="4">
        <v>11.371171331844641</v>
      </c>
      <c r="M133" s="4">
        <v>9.7792296368632936</v>
      </c>
      <c r="N133" s="4">
        <v>1.508</v>
      </c>
      <c r="O133" s="4">
        <v>5.4545454545454595</v>
      </c>
      <c r="P133" s="4">
        <v>1.7677756033920418</v>
      </c>
      <c r="Q133" s="36" t="str">
        <f t="shared" si="21"/>
        <v xml:space="preserve"> </v>
      </c>
      <c r="R133" t="str">
        <f t="shared" si="22"/>
        <v xml:space="preserve"> </v>
      </c>
      <c r="S133" s="37" t="str">
        <f t="shared" si="23"/>
        <v/>
      </c>
      <c r="T133" s="37" t="str">
        <f t="shared" si="24"/>
        <v/>
      </c>
      <c r="U133" s="37" t="str">
        <f t="shared" si="25"/>
        <v/>
      </c>
      <c r="V133" s="37" t="str">
        <f t="shared" si="26"/>
        <v/>
      </c>
      <c r="W133" s="37" t="str">
        <f t="shared" si="27"/>
        <v/>
      </c>
      <c r="X133" s="37" t="str">
        <f t="shared" si="28"/>
        <v/>
      </c>
      <c r="Y133" t="str">
        <f t="shared" si="41"/>
        <v xml:space="preserve"> </v>
      </c>
      <c r="Z133" s="1" t="str">
        <f t="shared" si="30"/>
        <v xml:space="preserve"> </v>
      </c>
      <c r="AA133" t="str">
        <f t="shared" si="42"/>
        <v xml:space="preserve"> </v>
      </c>
      <c r="AB133" s="1" t="str">
        <f t="shared" si="31"/>
        <v xml:space="preserve"> </v>
      </c>
      <c r="AC133" t="str">
        <f t="shared" si="43"/>
        <v xml:space="preserve"> </v>
      </c>
      <c r="AD133" s="1" t="str">
        <f t="shared" si="33"/>
        <v xml:space="preserve"> </v>
      </c>
      <c r="AE133" t="str">
        <f t="shared" si="44"/>
        <v xml:space="preserve"> </v>
      </c>
      <c r="AF133" t="str">
        <f t="shared" si="45"/>
        <v xml:space="preserve"> </v>
      </c>
      <c r="AG133" t="str">
        <f t="shared" si="35"/>
        <v xml:space="preserve"> </v>
      </c>
      <c r="AH133" t="str">
        <f t="shared" si="36"/>
        <v xml:space="preserve"> </v>
      </c>
      <c r="AI133" t="str">
        <f t="shared" si="46"/>
        <v xml:space="preserve"> </v>
      </c>
      <c r="AJ133" t="str">
        <f t="shared" si="47"/>
        <v xml:space="preserve"> </v>
      </c>
      <c r="AK133" t="str">
        <f t="shared" si="38"/>
        <v xml:space="preserve"> </v>
      </c>
      <c r="AL133" t="str">
        <f t="shared" si="39"/>
        <v xml:space="preserve"> </v>
      </c>
      <c r="AM133" t="str">
        <f t="shared" si="48"/>
        <v xml:space="preserve"> </v>
      </c>
      <c r="AN133" t="str">
        <f t="shared" si="49"/>
        <v xml:space="preserve"> </v>
      </c>
      <c r="AO133" t="s">
        <v>1211</v>
      </c>
      <c r="AP133" t="s">
        <v>1242</v>
      </c>
      <c r="AQ133">
        <v>-33.290308826671833</v>
      </c>
      <c r="AR133">
        <v>12.684011204585611</v>
      </c>
      <c r="AS133">
        <v>4.3705153294194332</v>
      </c>
      <c r="AT133">
        <v>33.290308826671833</v>
      </c>
      <c r="AU133">
        <v>-12.684011204585611</v>
      </c>
      <c r="AV133" t="s">
        <v>1476</v>
      </c>
    </row>
    <row r="134" spans="1:48" x14ac:dyDescent="0.25">
      <c r="A134">
        <v>1.3699999999999971E-9</v>
      </c>
      <c r="B134" t="s">
        <v>533</v>
      </c>
      <c r="C134" s="3">
        <v>5</v>
      </c>
      <c r="D134" s="3">
        <v>1</v>
      </c>
      <c r="E134" s="3">
        <v>13</v>
      </c>
      <c r="F134" s="3">
        <v>19</v>
      </c>
      <c r="G134" s="4">
        <v>123.5</v>
      </c>
      <c r="H134" s="4">
        <v>111.94</v>
      </c>
      <c r="I134" s="5">
        <v>13696.773102039999</v>
      </c>
      <c r="J134" s="4">
        <v>19.725110132158591</v>
      </c>
      <c r="K134" s="4">
        <v>20.490572945268166</v>
      </c>
      <c r="L134" s="4">
        <v>12.534735746606335</v>
      </c>
      <c r="M134" s="4">
        <v>13.761433681073026</v>
      </c>
      <c r="N134" s="4">
        <v>5.4630000000000001</v>
      </c>
      <c r="O134" s="4">
        <v>-3.9894551845342763</v>
      </c>
      <c r="P134" s="4">
        <v>1.2506700017866714</v>
      </c>
      <c r="Q134" s="36" t="str">
        <f t="shared" si="21"/>
        <v xml:space="preserve"> </v>
      </c>
      <c r="R134" t="str">
        <f t="shared" si="22"/>
        <v xml:space="preserve"> </v>
      </c>
      <c r="S134" s="37" t="str">
        <f t="shared" si="23"/>
        <v/>
      </c>
      <c r="T134" s="37" t="str">
        <f t="shared" si="24"/>
        <v/>
      </c>
      <c r="U134" s="37" t="str">
        <f t="shared" si="25"/>
        <v/>
      </c>
      <c r="V134" s="37" t="str">
        <f t="shared" si="26"/>
        <v/>
      </c>
      <c r="W134" s="37" t="str">
        <f t="shared" si="27"/>
        <v/>
      </c>
      <c r="X134" s="37" t="str">
        <f t="shared" si="28"/>
        <v/>
      </c>
      <c r="Y134" t="str">
        <f t="shared" si="41"/>
        <v xml:space="preserve"> </v>
      </c>
      <c r="Z134" s="1" t="str">
        <f t="shared" si="30"/>
        <v xml:space="preserve"> </v>
      </c>
      <c r="AA134" t="str">
        <f t="shared" si="42"/>
        <v xml:space="preserve"> </v>
      </c>
      <c r="AB134" s="1" t="str">
        <f t="shared" si="31"/>
        <v xml:space="preserve"> </v>
      </c>
      <c r="AC134" t="str">
        <f t="shared" si="43"/>
        <v xml:space="preserve"> </v>
      </c>
      <c r="AD134" s="1" t="str">
        <f t="shared" si="33"/>
        <v xml:space="preserve"> </v>
      </c>
      <c r="AE134" t="str">
        <f t="shared" si="44"/>
        <v xml:space="preserve"> </v>
      </c>
      <c r="AF134" t="str">
        <f t="shared" si="45"/>
        <v xml:space="preserve"> </v>
      </c>
      <c r="AG134" t="str">
        <f t="shared" si="35"/>
        <v xml:space="preserve"> </v>
      </c>
      <c r="AH134" t="str">
        <f t="shared" si="36"/>
        <v xml:space="preserve"> </v>
      </c>
      <c r="AI134" t="str">
        <f t="shared" si="46"/>
        <v xml:space="preserve"> </v>
      </c>
      <c r="AJ134" t="str">
        <f t="shared" si="47"/>
        <v xml:space="preserve"> </v>
      </c>
      <c r="AK134" t="str">
        <f t="shared" si="38"/>
        <v xml:space="preserve"> </v>
      </c>
      <c r="AL134" t="str">
        <f t="shared" si="39"/>
        <v xml:space="preserve"> </v>
      </c>
      <c r="AM134" t="str">
        <f t="shared" si="48"/>
        <v xml:space="preserve"> </v>
      </c>
      <c r="AN134" t="str">
        <f t="shared" si="49"/>
        <v xml:space="preserve"> </v>
      </c>
      <c r="AO134" t="s">
        <v>533</v>
      </c>
      <c r="AP134" t="s">
        <v>1293</v>
      </c>
      <c r="AQ134">
        <v>-6.1613677165867298</v>
      </c>
      <c r="AR134">
        <v>3.7493311758401648</v>
      </c>
      <c r="AS134">
        <v>10.326960871895663</v>
      </c>
      <c r="AT134">
        <v>6.1613677165867298</v>
      </c>
      <c r="AU134">
        <v>-3.7493311758401648</v>
      </c>
      <c r="AV134" t="s">
        <v>1477</v>
      </c>
    </row>
    <row r="135" spans="1:48" x14ac:dyDescent="0.25">
      <c r="A135">
        <v>1.3799999999999971E-9</v>
      </c>
      <c r="B135" t="s">
        <v>379</v>
      </c>
      <c r="C135" s="3">
        <v>20</v>
      </c>
      <c r="D135" s="3">
        <v>0</v>
      </c>
      <c r="E135" s="3">
        <v>9</v>
      </c>
      <c r="F135" s="3">
        <v>29</v>
      </c>
      <c r="G135" s="4">
        <v>85</v>
      </c>
      <c r="H135" s="4">
        <v>67.92</v>
      </c>
      <c r="I135" s="5">
        <v>88578.525465600003</v>
      </c>
      <c r="J135" s="4">
        <v>9.6600768027307637</v>
      </c>
      <c r="K135" s="4">
        <v>9.4926624737945495</v>
      </c>
      <c r="L135" s="4">
        <v>8.6474141956994988</v>
      </c>
      <c r="M135" s="4">
        <v>8.3391729955035014</v>
      </c>
      <c r="N135" s="4">
        <v>7.1550000000000002</v>
      </c>
      <c r="O135" s="4">
        <v>1.0593220338983076</v>
      </c>
      <c r="P135" s="4">
        <v>2.944640753828033</v>
      </c>
      <c r="Q135" s="36" t="str">
        <f t="shared" si="21"/>
        <v xml:space="preserve"> </v>
      </c>
      <c r="R135" t="str">
        <f t="shared" si="22"/>
        <v xml:space="preserve"> </v>
      </c>
      <c r="S135" s="37">
        <f t="shared" si="23"/>
        <v>0.25147232175691403</v>
      </c>
      <c r="T135" s="37" t="str">
        <f t="shared" si="24"/>
        <v/>
      </c>
      <c r="U135" s="37" t="str">
        <f t="shared" si="25"/>
        <v/>
      </c>
      <c r="V135" s="37">
        <f t="shared" si="26"/>
        <v>-0.48009062623522958</v>
      </c>
      <c r="W135" s="37" t="str">
        <f t="shared" si="27"/>
        <v/>
      </c>
      <c r="X135" s="37">
        <f t="shared" si="28"/>
        <v>-0.33598967161238025</v>
      </c>
      <c r="Y135" t="str">
        <f t="shared" si="41"/>
        <v xml:space="preserve"> </v>
      </c>
      <c r="Z135" s="1">
        <f t="shared" si="30"/>
        <v>40</v>
      </c>
      <c r="AA135" t="str">
        <f t="shared" si="42"/>
        <v xml:space="preserve"> </v>
      </c>
      <c r="AB135" s="1">
        <f t="shared" si="31"/>
        <v>81</v>
      </c>
      <c r="AC135">
        <f t="shared" si="43"/>
        <v>43</v>
      </c>
      <c r="AD135" s="1" t="str">
        <f t="shared" si="33"/>
        <v xml:space="preserve"> </v>
      </c>
      <c r="AE135" t="str">
        <f t="shared" si="44"/>
        <v xml:space="preserve"> </v>
      </c>
      <c r="AF135" t="str">
        <f t="shared" si="45"/>
        <v xml:space="preserve"> </v>
      </c>
      <c r="AG135">
        <f t="shared" si="35"/>
        <v>2.9446407552080331</v>
      </c>
      <c r="AH135" t="str">
        <f t="shared" si="36"/>
        <v xml:space="preserve"> </v>
      </c>
      <c r="AI135">
        <f t="shared" si="46"/>
        <v>111</v>
      </c>
      <c r="AJ135" t="str">
        <f t="shared" si="47"/>
        <v xml:space="preserve"> </v>
      </c>
      <c r="AK135" t="str">
        <f t="shared" si="38"/>
        <v xml:space="preserve"> </v>
      </c>
      <c r="AL135" t="str">
        <f t="shared" si="39"/>
        <v xml:space="preserve"> </v>
      </c>
      <c r="AM135" t="str">
        <f t="shared" si="48"/>
        <v xml:space="preserve"> </v>
      </c>
      <c r="AN135" t="str">
        <f t="shared" si="49"/>
        <v xml:space="preserve"> </v>
      </c>
      <c r="AO135" t="s">
        <v>379</v>
      </c>
      <c r="AP135" t="s">
        <v>1313</v>
      </c>
      <c r="AQ135">
        <v>48.009062623522958</v>
      </c>
      <c r="AR135">
        <v>33.598967161238022</v>
      </c>
      <c r="AS135">
        <v>25.147232037691403</v>
      </c>
      <c r="AT135">
        <v>-48.009062623522958</v>
      </c>
      <c r="AU135">
        <v>-33.598967161238022</v>
      </c>
      <c r="AV135" t="s">
        <v>1478</v>
      </c>
    </row>
    <row r="136" spans="1:48" x14ac:dyDescent="0.25">
      <c r="A136">
        <v>1.3899999999999971E-9</v>
      </c>
      <c r="B136" t="s">
        <v>230</v>
      </c>
      <c r="C136" s="3">
        <v>18</v>
      </c>
      <c r="D136" s="3">
        <v>1</v>
      </c>
      <c r="E136" s="3">
        <v>7</v>
      </c>
      <c r="F136" s="3">
        <v>26</v>
      </c>
      <c r="G136" s="4">
        <v>130</v>
      </c>
      <c r="H136" s="4">
        <v>104.71</v>
      </c>
      <c r="I136" s="5">
        <v>196784.09614315</v>
      </c>
      <c r="J136" s="4">
        <v>16.612724099635095</v>
      </c>
      <c r="K136" s="4">
        <v>15.549450549450549</v>
      </c>
      <c r="L136" s="4">
        <v>6.1489281348427953</v>
      </c>
      <c r="M136" s="4">
        <v>5.8587748640281836</v>
      </c>
      <c r="N136" s="4">
        <v>6.734</v>
      </c>
      <c r="O136" s="4">
        <v>7.4003189792663386</v>
      </c>
      <c r="P136" s="4">
        <v>4.8887403304364438</v>
      </c>
      <c r="Q136" s="36" t="str">
        <f t="shared" ref="Q136:Q199" si="50">IF(ISERROR((IF(R136&lt;&gt;" ","",(IF((AND(C136&lt;&gt;0,F136&lt;&gt;0,(C136*100/F136)&gt;$Q$5))=TRUE,(IF(ISERROR(((C136*100/F136)+A136))=TRUE," ",(((C136*100/F136)+A136))))," ")))))=TRUE," ",((IF(R136&lt;&gt;" ","",(IF((AND(C136&lt;&gt;0,F136&lt;&gt;0,(C136*100/F136)&gt;$Q$5))=TRUE,(IF(ISERROR(((C136*100/F136)+A136))=TRUE," ",(((C136*100/F136)+A136))))," "))))))</f>
        <v xml:space="preserve"> </v>
      </c>
      <c r="R136" t="str">
        <f t="shared" ref="R136:R199" si="51">IF(ISERROR(IF((AND(D136&lt;&gt;0,F136&lt;&gt;0,(D136*100/F136)&gt;$R$5))=TRUE,(IF(ISERROR(((D136*100/F136)+A136))=TRUE," ",(((D136*100/F136)+A136))))," "))=TRUE," ",(IF((AND(D136&lt;&gt;0,F136&lt;&gt;0,(D136*100/F136)&gt;$R$5))=TRUE,(IF(ISERROR(((D136*100/F136)+A136))=TRUE," ",(((D136*100/F136)+A136))))," ")))</f>
        <v xml:space="preserve"> </v>
      </c>
      <c r="S136" s="37">
        <f t="shared" ref="S136:S199" si="52">IF(ISERROR((IF((G136/H136-1)&gt;($S$5/100),(G136/H136-1)+A136,"")))=TRUE," ",((IF((G136/H136-1)&gt;($S$5/100),(G136/H136-1)+A136,""))))</f>
        <v>0.24152421111208955</v>
      </c>
      <c r="T136" s="37" t="str">
        <f t="shared" ref="T136:T199" si="53">IF(ISERROR((IF((G136/H136-1)&lt;($T$5/100),(G136/H136-1)+A136,"")))=TRUE," ",((IF((G136/H136-1)&lt;($T$5/100),(G136/H136-1)+A136,""))))</f>
        <v/>
      </c>
      <c r="U136" s="37" t="str">
        <f t="shared" ref="U136:U199" si="54">IF(ISERROR((IF(((J136/$J$6-1))&gt;($U$5/100),((J136/$J$6-1)),"")))=TRUE," ",((IF(((J136/$J$6-1))&gt;($U$5/100),((J136/$J$6-1)),""))))</f>
        <v/>
      </c>
      <c r="V136" s="37" t="str">
        <f t="shared" ref="V136:V199" si="55">IF(ISERROR((IF(((J136/$J$6-1))&lt;($V$5/100),((J136/$J$6-1)),"")))=TRUE," ",((IF(((J136/$J$6-1))&lt;($V$5/100),((J136/$J$6-1)),""))))</f>
        <v/>
      </c>
      <c r="W136" s="37" t="str">
        <f t="shared" ref="W136:W199" si="56">IF(ISERROR((IF(((L136/$L$6-1))&gt;($W$5/100),((L136/$L$6-1)),"")))=TRUE," ",((IF(((L136/$L$6-1))&gt;($W$5/100),((L136/$L$6-1)),""))))</f>
        <v/>
      </c>
      <c r="X136" s="37">
        <f t="shared" ref="X136:X199" si="57">IF(ISERROR((IF(((L136/$L$6-1))&lt;($X$5/100),((L136/$L$6-1)),"")))=TRUE," ",((IF(((L136/$L$6-1))&lt;($X$5/100),((L136/$L$6-1)),""))))</f>
        <v>-0.52784130635498439</v>
      </c>
      <c r="Y136" t="str">
        <f t="shared" si="41"/>
        <v xml:space="preserve"> </v>
      </c>
      <c r="Z136" s="1" t="str">
        <f t="shared" ref="Z136:Z199" si="58">IF(ISERROR((RANK(V136,V$7:V$391,1)))=TRUE," ",((RANK(V136,V$7:V$391,1))))</f>
        <v xml:space="preserve"> </v>
      </c>
      <c r="AA136" t="str">
        <f t="shared" si="42"/>
        <v xml:space="preserve"> </v>
      </c>
      <c r="AB136" s="1">
        <f t="shared" ref="AB136:AB199" si="59">IF(ISERROR((RANK(X136,X$7:X$391,1)))=TRUE," ",((RANK(X136,X$7:X$391,1))))</f>
        <v>29</v>
      </c>
      <c r="AC136">
        <f t="shared" si="43"/>
        <v>51</v>
      </c>
      <c r="AD136" s="1" t="str">
        <f t="shared" ref="AD136:AD199" si="60">IF(ISERROR((RANK(T136,T$7:T$391,1)))=TRUE," ",((RANK(T136,T$7:T$391,1))))</f>
        <v xml:space="preserve"> </v>
      </c>
      <c r="AE136" t="str">
        <f t="shared" si="44"/>
        <v xml:space="preserve"> </v>
      </c>
      <c r="AF136" t="str">
        <f t="shared" si="45"/>
        <v xml:space="preserve"> </v>
      </c>
      <c r="AG136">
        <f t="shared" ref="AG136:AG199" si="61">IF(ISERROR((IF((AND(P136&gt;$AG$6,P136&lt;$AG$5))=TRUE,P136+A136," ")))=TRUE," ",((IF((AND(P136&gt;$AG$6,P136&lt;$AG$5))=TRUE,P136+A136," "))))</f>
        <v>4.888740331826444</v>
      </c>
      <c r="AH136" t="str">
        <f t="shared" ref="AH136:AH199" si="62">IF(ISERROR(((IF(P136&lt;$AH$5,P136+A136," "))))=TRUE," ",((IF(P136&lt;$AH$5,P136+A136," "))))</f>
        <v xml:space="preserve"> </v>
      </c>
      <c r="AI136">
        <f t="shared" si="46"/>
        <v>28</v>
      </c>
      <c r="AJ136" t="str">
        <f t="shared" si="47"/>
        <v xml:space="preserve"> </v>
      </c>
      <c r="AK136" t="str">
        <f t="shared" ref="AK136:AK199" si="63">IF(ISERROR((IF((AND(O136&lt;$AK$5,O136&gt;$AK$6))=TRUE,O136+A136," ")))=TRUE," ",((IF((AND(O136&lt;$AK$5,O136&gt;$AK$6))=TRUE,O136+A136," "))))</f>
        <v xml:space="preserve"> </v>
      </c>
      <c r="AL136" t="str">
        <f t="shared" ref="AL136:AL199" si="64">IF(ISERROR((IF(O136&lt;$AL$5,O136+A136," ")))=TRUE," ",((IF(O136&lt;$AL$5,O136+A136," "))))</f>
        <v xml:space="preserve"> </v>
      </c>
      <c r="AM136" t="str">
        <f t="shared" si="48"/>
        <v xml:space="preserve"> </v>
      </c>
      <c r="AN136" t="str">
        <f t="shared" si="49"/>
        <v xml:space="preserve"> </v>
      </c>
      <c r="AO136" t="s">
        <v>230</v>
      </c>
      <c r="AP136" t="s">
        <v>1295</v>
      </c>
      <c r="AQ136">
        <v>10.589624083251547</v>
      </c>
      <c r="AR136">
        <v>52.784130635498435</v>
      </c>
      <c r="AS136">
        <v>24.152420972208954</v>
      </c>
      <c r="AT136">
        <v>-10.589624083251547</v>
      </c>
      <c r="AU136">
        <v>-52.784130635498435</v>
      </c>
      <c r="AV136" t="s">
        <v>1479</v>
      </c>
    </row>
    <row r="137" spans="1:48" x14ac:dyDescent="0.25">
      <c r="A137">
        <v>1.399999999999997E-9</v>
      </c>
      <c r="B137" t="s">
        <v>241</v>
      </c>
      <c r="C137" s="3">
        <v>27</v>
      </c>
      <c r="D137" s="3">
        <v>0</v>
      </c>
      <c r="E137" s="3">
        <v>7</v>
      </c>
      <c r="F137" s="3">
        <v>34</v>
      </c>
      <c r="G137" s="4">
        <v>105</v>
      </c>
      <c r="H137" s="4">
        <v>74.59</v>
      </c>
      <c r="I137" s="5">
        <v>14672.23497539</v>
      </c>
      <c r="J137" s="4">
        <v>26.506751954513149</v>
      </c>
      <c r="K137" s="4">
        <v>20.340878101990729</v>
      </c>
      <c r="L137" s="4">
        <v>6.1700448015190066</v>
      </c>
      <c r="M137" s="4">
        <v>5.554911401869159</v>
      </c>
      <c r="N137" s="4">
        <v>3.6670000000000003</v>
      </c>
      <c r="O137" s="4">
        <v>20.229508196721309</v>
      </c>
      <c r="P137" s="4">
        <v>0.87277114894758023</v>
      </c>
      <c r="Q137" s="36">
        <f t="shared" si="50"/>
        <v>79.411764707282344</v>
      </c>
      <c r="R137" t="str">
        <f t="shared" si="51"/>
        <v xml:space="preserve"> </v>
      </c>
      <c r="S137" s="37">
        <f t="shared" si="52"/>
        <v>0.40769540292835493</v>
      </c>
      <c r="T137" s="37" t="str">
        <f t="shared" si="53"/>
        <v/>
      </c>
      <c r="U137" s="37" t="str">
        <f t="shared" si="54"/>
        <v/>
      </c>
      <c r="V137" s="37" t="str">
        <f t="shared" si="55"/>
        <v/>
      </c>
      <c r="W137" s="37" t="str">
        <f t="shared" si="56"/>
        <v/>
      </c>
      <c r="X137" s="37">
        <f t="shared" si="57"/>
        <v>-0.52621981761201475</v>
      </c>
      <c r="Y137" t="str">
        <f t="shared" si="41"/>
        <v xml:space="preserve"> </v>
      </c>
      <c r="Z137" s="1" t="str">
        <f t="shared" si="58"/>
        <v xml:space="preserve"> </v>
      </c>
      <c r="AA137" t="str">
        <f t="shared" si="42"/>
        <v xml:space="preserve"> </v>
      </c>
      <c r="AB137" s="1">
        <f t="shared" si="59"/>
        <v>31</v>
      </c>
      <c r="AC137">
        <f t="shared" si="43"/>
        <v>13</v>
      </c>
      <c r="AD137" s="1" t="str">
        <f t="shared" si="60"/>
        <v xml:space="preserve"> </v>
      </c>
      <c r="AE137">
        <f t="shared" si="44"/>
        <v>36</v>
      </c>
      <c r="AF137" t="str">
        <f t="shared" si="45"/>
        <v xml:space="preserve"> </v>
      </c>
      <c r="AG137" t="str">
        <f t="shared" si="61"/>
        <v xml:space="preserve"> </v>
      </c>
      <c r="AH137" t="str">
        <f t="shared" si="62"/>
        <v xml:space="preserve"> </v>
      </c>
      <c r="AI137" t="str">
        <f t="shared" si="46"/>
        <v xml:space="preserve"> </v>
      </c>
      <c r="AJ137" t="str">
        <f t="shared" si="47"/>
        <v xml:space="preserve"> </v>
      </c>
      <c r="AK137" t="str">
        <f t="shared" si="63"/>
        <v xml:space="preserve"> </v>
      </c>
      <c r="AL137" t="str">
        <f t="shared" si="64"/>
        <v xml:space="preserve"> </v>
      </c>
      <c r="AM137" t="str">
        <f t="shared" si="48"/>
        <v xml:space="preserve"> </v>
      </c>
      <c r="AN137" t="str">
        <f t="shared" si="49"/>
        <v xml:space="preserve"> </v>
      </c>
      <c r="AO137" t="s">
        <v>241</v>
      </c>
      <c r="AP137" t="s">
        <v>1295</v>
      </c>
      <c r="AQ137">
        <v>-42.660447640678335</v>
      </c>
      <c r="AR137">
        <v>52.621981761201475</v>
      </c>
      <c r="AS137">
        <v>40.769540152835489</v>
      </c>
      <c r="AT137">
        <v>42.660447640678335</v>
      </c>
      <c r="AU137">
        <v>-52.621981761201475</v>
      </c>
      <c r="AV137" t="s">
        <v>1480</v>
      </c>
    </row>
    <row r="138" spans="1:48" x14ac:dyDescent="0.25">
      <c r="A138">
        <v>1.409999999999997E-9</v>
      </c>
      <c r="B138" t="s">
        <v>316</v>
      </c>
      <c r="C138" s="3">
        <v>6</v>
      </c>
      <c r="D138" s="3">
        <v>0</v>
      </c>
      <c r="E138" s="3">
        <v>14</v>
      </c>
      <c r="F138" s="3">
        <v>20</v>
      </c>
      <c r="G138" s="4">
        <v>89</v>
      </c>
      <c r="H138" s="4">
        <v>89.8</v>
      </c>
      <c r="I138" s="5">
        <v>74444.2</v>
      </c>
      <c r="J138" s="4">
        <v>21.314977450747683</v>
      </c>
      <c r="K138" s="4">
        <v>20.446265938069214</v>
      </c>
      <c r="L138" s="4">
        <v>14.24985715154094</v>
      </c>
      <c r="M138" s="4">
        <v>13.076975427439823</v>
      </c>
      <c r="N138" s="4">
        <v>4.3920000000000003</v>
      </c>
      <c r="O138" s="4">
        <v>3.5849056603773612</v>
      </c>
      <c r="P138" s="4">
        <v>4.2182628062360807</v>
      </c>
      <c r="Q138" s="36" t="str">
        <f t="shared" si="50"/>
        <v xml:space="preserve"> </v>
      </c>
      <c r="R138" t="str">
        <f t="shared" si="51"/>
        <v xml:space="preserve"> </v>
      </c>
      <c r="S138" s="37" t="str">
        <f t="shared" si="52"/>
        <v/>
      </c>
      <c r="T138" s="37" t="str">
        <f t="shared" si="53"/>
        <v/>
      </c>
      <c r="U138" s="37" t="str">
        <f t="shared" si="54"/>
        <v/>
      </c>
      <c r="V138" s="37" t="str">
        <f t="shared" si="55"/>
        <v/>
      </c>
      <c r="W138" s="37" t="str">
        <f t="shared" si="56"/>
        <v/>
      </c>
      <c r="X138" s="37" t="str">
        <f t="shared" si="57"/>
        <v/>
      </c>
      <c r="Y138" t="str">
        <f t="shared" si="41"/>
        <v xml:space="preserve"> </v>
      </c>
      <c r="Z138" s="1" t="str">
        <f t="shared" si="58"/>
        <v xml:space="preserve"> </v>
      </c>
      <c r="AA138" t="str">
        <f t="shared" si="42"/>
        <v xml:space="preserve"> </v>
      </c>
      <c r="AB138" s="1" t="str">
        <f t="shared" si="59"/>
        <v xml:space="preserve"> </v>
      </c>
      <c r="AC138" t="str">
        <f t="shared" si="43"/>
        <v xml:space="preserve"> </v>
      </c>
      <c r="AD138" s="1" t="str">
        <f t="shared" si="60"/>
        <v xml:space="preserve"> </v>
      </c>
      <c r="AE138" t="str">
        <f t="shared" si="44"/>
        <v xml:space="preserve"> </v>
      </c>
      <c r="AF138" t="str">
        <f t="shared" si="45"/>
        <v xml:space="preserve"> </v>
      </c>
      <c r="AG138">
        <f t="shared" si="61"/>
        <v>4.2182628076460809</v>
      </c>
      <c r="AH138" t="str">
        <f t="shared" si="62"/>
        <v xml:space="preserve"> </v>
      </c>
      <c r="AI138">
        <f t="shared" si="46"/>
        <v>45</v>
      </c>
      <c r="AJ138" t="str">
        <f t="shared" si="47"/>
        <v xml:space="preserve"> </v>
      </c>
      <c r="AK138" t="str">
        <f t="shared" si="63"/>
        <v xml:space="preserve"> </v>
      </c>
      <c r="AL138" t="str">
        <f t="shared" si="64"/>
        <v xml:space="preserve"> </v>
      </c>
      <c r="AM138" t="str">
        <f t="shared" si="48"/>
        <v xml:space="preserve"> </v>
      </c>
      <c r="AN138" t="str">
        <f t="shared" si="49"/>
        <v xml:space="preserve"> </v>
      </c>
      <c r="AO138" t="s">
        <v>316</v>
      </c>
      <c r="AP138" t="s">
        <v>1250</v>
      </c>
      <c r="AQ138">
        <v>-14.718100120029586</v>
      </c>
      <c r="AR138">
        <v>-9.4205980254421728</v>
      </c>
      <c r="AS138">
        <v>-0.89086859688195519</v>
      </c>
      <c r="AT138">
        <v>14.718100120029586</v>
      </c>
      <c r="AU138">
        <v>9.4205980254421728</v>
      </c>
      <c r="AV138" t="s">
        <v>1481</v>
      </c>
    </row>
    <row r="139" spans="1:48" x14ac:dyDescent="0.25">
      <c r="A139">
        <v>1.419999999999997E-9</v>
      </c>
      <c r="B139" t="s">
        <v>649</v>
      </c>
      <c r="C139" s="3">
        <v>13</v>
      </c>
      <c r="D139" s="3">
        <v>0</v>
      </c>
      <c r="E139" s="3">
        <v>8</v>
      </c>
      <c r="F139" s="3">
        <v>21</v>
      </c>
      <c r="G139" s="4">
        <v>70</v>
      </c>
      <c r="H139" s="4">
        <v>54.23</v>
      </c>
      <c r="I139" s="5">
        <v>34712.297348849992</v>
      </c>
      <c r="J139" s="4">
        <v>7.7338847689674832</v>
      </c>
      <c r="K139" s="4">
        <v>7.3155267772831509</v>
      </c>
      <c r="L139" s="4">
        <v>4.6922393582187292</v>
      </c>
      <c r="M139" s="4">
        <v>4.6555014456970198</v>
      </c>
      <c r="N139" s="4">
        <v>7.4130000000000003</v>
      </c>
      <c r="O139" s="4">
        <v>1.4090287277701745</v>
      </c>
      <c r="P139" s="4">
        <v>3.1882721740733913</v>
      </c>
      <c r="Q139" s="36" t="str">
        <f t="shared" si="50"/>
        <v xml:space="preserve"> </v>
      </c>
      <c r="R139" t="str">
        <f t="shared" si="51"/>
        <v xml:space="preserve"> </v>
      </c>
      <c r="S139" s="37">
        <f t="shared" si="52"/>
        <v>0.29079845246185887</v>
      </c>
      <c r="T139" s="37" t="str">
        <f t="shared" si="53"/>
        <v/>
      </c>
      <c r="U139" s="37" t="str">
        <f t="shared" si="54"/>
        <v/>
      </c>
      <c r="V139" s="37">
        <f t="shared" si="55"/>
        <v>-0.58375908710517455</v>
      </c>
      <c r="W139" s="37" t="str">
        <f t="shared" si="56"/>
        <v/>
      </c>
      <c r="X139" s="37">
        <f t="shared" si="57"/>
        <v>-0.6396962922542071</v>
      </c>
      <c r="Y139" t="str">
        <f t="shared" si="41"/>
        <v xml:space="preserve"> </v>
      </c>
      <c r="Z139" s="1">
        <f t="shared" si="58"/>
        <v>16</v>
      </c>
      <c r="AA139" t="str">
        <f t="shared" si="42"/>
        <v xml:space="preserve"> </v>
      </c>
      <c r="AB139" s="1">
        <f t="shared" si="59"/>
        <v>13</v>
      </c>
      <c r="AC139">
        <f t="shared" si="43"/>
        <v>30</v>
      </c>
      <c r="AD139" s="1" t="str">
        <f t="shared" si="60"/>
        <v xml:space="preserve"> </v>
      </c>
      <c r="AE139" t="str">
        <f t="shared" si="44"/>
        <v xml:space="preserve"> </v>
      </c>
      <c r="AF139" t="str">
        <f t="shared" si="45"/>
        <v xml:space="preserve"> </v>
      </c>
      <c r="AG139">
        <f t="shared" si="61"/>
        <v>3.1882721754933914</v>
      </c>
      <c r="AH139" t="str">
        <f t="shared" si="62"/>
        <v xml:space="preserve"> </v>
      </c>
      <c r="AI139">
        <f t="shared" si="46"/>
        <v>91</v>
      </c>
      <c r="AJ139" t="str">
        <f t="shared" si="47"/>
        <v xml:space="preserve"> </v>
      </c>
      <c r="AK139" t="str">
        <f t="shared" si="63"/>
        <v xml:space="preserve"> </v>
      </c>
      <c r="AL139" t="str">
        <f t="shared" si="64"/>
        <v xml:space="preserve"> </v>
      </c>
      <c r="AM139" t="str">
        <f t="shared" si="48"/>
        <v xml:space="preserve"> </v>
      </c>
      <c r="AN139" t="str">
        <f t="shared" si="49"/>
        <v xml:space="preserve"> </v>
      </c>
      <c r="AO139" t="s">
        <v>649</v>
      </c>
      <c r="AP139" t="s">
        <v>1244</v>
      </c>
      <c r="AQ139">
        <v>58.375908710517457</v>
      </c>
      <c r="AR139">
        <v>63.969629225420711</v>
      </c>
      <c r="AS139">
        <v>29.079845104185885</v>
      </c>
      <c r="AT139">
        <v>-58.375908710517457</v>
      </c>
      <c r="AU139">
        <v>-63.969629225420711</v>
      </c>
      <c r="AV139" t="s">
        <v>1482</v>
      </c>
    </row>
    <row r="140" spans="1:48" x14ac:dyDescent="0.25">
      <c r="A140">
        <v>1.4299999999999969E-9</v>
      </c>
      <c r="B140" t="s">
        <v>1212</v>
      </c>
      <c r="C140" s="3">
        <v>21</v>
      </c>
      <c r="D140" s="3">
        <v>0</v>
      </c>
      <c r="E140" s="3">
        <v>7</v>
      </c>
      <c r="F140" s="3">
        <v>28</v>
      </c>
      <c r="G140" s="4">
        <v>72</v>
      </c>
      <c r="H140" s="4">
        <v>50.45</v>
      </c>
      <c r="I140" s="5">
        <v>37302.147907900006</v>
      </c>
      <c r="J140" s="4">
        <v>13.307834344500133</v>
      </c>
      <c r="K140" s="4">
        <v>13.378414213736411</v>
      </c>
      <c r="L140" s="4">
        <v>9.554034026892209</v>
      </c>
      <c r="M140" s="4">
        <v>9.8101883901962594</v>
      </c>
      <c r="N140" s="4">
        <v>3.7709999999999999</v>
      </c>
      <c r="O140" s="4">
        <v>-0.76315789473685147</v>
      </c>
      <c r="P140" s="4">
        <v>2.4697720515361743</v>
      </c>
      <c r="Q140" s="36">
        <f t="shared" si="50"/>
        <v>75.000000001429996</v>
      </c>
      <c r="R140" t="str">
        <f t="shared" si="51"/>
        <v xml:space="preserve"> </v>
      </c>
      <c r="S140" s="37">
        <f t="shared" si="52"/>
        <v>0.42715560103356787</v>
      </c>
      <c r="T140" s="37" t="str">
        <f t="shared" si="53"/>
        <v/>
      </c>
      <c r="U140" s="37" t="str">
        <f t="shared" si="54"/>
        <v/>
      </c>
      <c r="V140" s="37" t="str">
        <f t="shared" si="55"/>
        <v/>
      </c>
      <c r="W140" s="37" t="str">
        <f t="shared" si="56"/>
        <v/>
      </c>
      <c r="X140" s="37" t="str">
        <f t="shared" si="57"/>
        <v/>
      </c>
      <c r="Y140" t="str">
        <f t="shared" si="41"/>
        <v xml:space="preserve"> </v>
      </c>
      <c r="Z140" s="1" t="str">
        <f t="shared" si="58"/>
        <v xml:space="preserve"> </v>
      </c>
      <c r="AA140" t="str">
        <f t="shared" si="42"/>
        <v xml:space="preserve"> </v>
      </c>
      <c r="AB140" s="1" t="str">
        <f t="shared" si="59"/>
        <v xml:space="preserve"> </v>
      </c>
      <c r="AC140">
        <f t="shared" si="43"/>
        <v>10</v>
      </c>
      <c r="AD140" s="1" t="str">
        <f t="shared" si="60"/>
        <v xml:space="preserve"> </v>
      </c>
      <c r="AE140">
        <f t="shared" si="44"/>
        <v>53</v>
      </c>
      <c r="AF140" t="str">
        <f t="shared" si="45"/>
        <v xml:space="preserve"> </v>
      </c>
      <c r="AG140">
        <f t="shared" si="61"/>
        <v>2.4697720529661744</v>
      </c>
      <c r="AH140" t="str">
        <f t="shared" si="62"/>
        <v xml:space="preserve"> </v>
      </c>
      <c r="AI140">
        <f t="shared" si="46"/>
        <v>152</v>
      </c>
      <c r="AJ140" t="str">
        <f t="shared" si="47"/>
        <v xml:space="preserve"> </v>
      </c>
      <c r="AK140" t="str">
        <f t="shared" si="63"/>
        <v xml:space="preserve"> </v>
      </c>
      <c r="AL140" t="str">
        <f t="shared" si="64"/>
        <v xml:space="preserve"> </v>
      </c>
      <c r="AM140" t="str">
        <f t="shared" si="48"/>
        <v xml:space="preserve"> </v>
      </c>
      <c r="AN140" t="str">
        <f t="shared" si="49"/>
        <v xml:space="preserve"> </v>
      </c>
      <c r="AO140" t="s">
        <v>1212</v>
      </c>
      <c r="AP140" t="s">
        <v>1242</v>
      </c>
      <c r="AQ140">
        <v>28.376678969482892</v>
      </c>
      <c r="AR140">
        <v>26.637291471730894</v>
      </c>
      <c r="AS140">
        <v>42.715559960356785</v>
      </c>
      <c r="AT140">
        <v>-28.376678969482892</v>
      </c>
      <c r="AU140">
        <v>-26.637291471730894</v>
      </c>
      <c r="AV140" t="s">
        <v>1483</v>
      </c>
    </row>
    <row r="141" spans="1:48" x14ac:dyDescent="0.25">
      <c r="A141">
        <v>1.4399999999999969E-9</v>
      </c>
      <c r="B141" t="s">
        <v>315</v>
      </c>
      <c r="C141" s="3">
        <v>14</v>
      </c>
      <c r="D141" s="3">
        <v>3</v>
      </c>
      <c r="E141" s="3">
        <v>7</v>
      </c>
      <c r="F141" s="3">
        <v>24</v>
      </c>
      <c r="G141" s="4">
        <v>195</v>
      </c>
      <c r="H141" s="4">
        <v>171.86</v>
      </c>
      <c r="I141" s="5">
        <v>54102.904254879999</v>
      </c>
      <c r="J141" s="4">
        <v>17.291478015896974</v>
      </c>
      <c r="K141" s="4">
        <v>18.08291245791246</v>
      </c>
      <c r="L141" s="4">
        <v>12.745259514426655</v>
      </c>
      <c r="M141" s="4">
        <v>15.083203924024211</v>
      </c>
      <c r="N141" s="4">
        <v>9.5039999999999996</v>
      </c>
      <c r="O141" s="4">
        <v>-4.386317907444667</v>
      </c>
      <c r="P141" s="4">
        <v>1.8736180612126148</v>
      </c>
      <c r="Q141" s="36" t="str">
        <f t="shared" si="50"/>
        <v xml:space="preserve"> </v>
      </c>
      <c r="R141" t="str">
        <f t="shared" si="51"/>
        <v xml:space="preserve"> </v>
      </c>
      <c r="S141" s="37" t="str">
        <f t="shared" si="52"/>
        <v/>
      </c>
      <c r="T141" s="37" t="str">
        <f t="shared" si="53"/>
        <v/>
      </c>
      <c r="U141" s="37" t="str">
        <f t="shared" si="54"/>
        <v/>
      </c>
      <c r="V141" s="37" t="str">
        <f t="shared" si="55"/>
        <v/>
      </c>
      <c r="W141" s="37" t="str">
        <f t="shared" si="56"/>
        <v/>
      </c>
      <c r="X141" s="37" t="str">
        <f t="shared" si="57"/>
        <v/>
      </c>
      <c r="Y141" t="str">
        <f t="shared" si="41"/>
        <v xml:space="preserve"> </v>
      </c>
      <c r="Z141" s="1" t="str">
        <f t="shared" si="58"/>
        <v xml:space="preserve"> </v>
      </c>
      <c r="AA141" t="str">
        <f t="shared" si="42"/>
        <v xml:space="preserve"> </v>
      </c>
      <c r="AB141" s="1" t="str">
        <f t="shared" si="59"/>
        <v xml:space="preserve"> </v>
      </c>
      <c r="AC141" t="str">
        <f t="shared" si="43"/>
        <v xml:space="preserve"> </v>
      </c>
      <c r="AD141" s="1" t="str">
        <f t="shared" si="60"/>
        <v xml:space="preserve"> </v>
      </c>
      <c r="AE141" t="str">
        <f t="shared" si="44"/>
        <v xml:space="preserve"> </v>
      </c>
      <c r="AF141" t="str">
        <f t="shared" si="45"/>
        <v xml:space="preserve"> </v>
      </c>
      <c r="AG141" t="str">
        <f t="shared" si="61"/>
        <v xml:space="preserve"> </v>
      </c>
      <c r="AH141" t="str">
        <f t="shared" si="62"/>
        <v xml:space="preserve"> </v>
      </c>
      <c r="AI141" t="str">
        <f t="shared" si="46"/>
        <v xml:space="preserve"> </v>
      </c>
      <c r="AJ141" t="str">
        <f t="shared" si="47"/>
        <v xml:space="preserve"> </v>
      </c>
      <c r="AK141" t="str">
        <f t="shared" si="63"/>
        <v xml:space="preserve"> </v>
      </c>
      <c r="AL141" t="str">
        <f t="shared" si="64"/>
        <v xml:space="preserve"> </v>
      </c>
      <c r="AM141" t="str">
        <f t="shared" si="48"/>
        <v xml:space="preserve"> </v>
      </c>
      <c r="AN141" t="str">
        <f t="shared" si="49"/>
        <v xml:space="preserve"> </v>
      </c>
      <c r="AO141" t="s">
        <v>315</v>
      </c>
      <c r="AP141" t="s">
        <v>1244</v>
      </c>
      <c r="AQ141">
        <v>6.936542117647071</v>
      </c>
      <c r="AR141">
        <v>2.1327790708965955</v>
      </c>
      <c r="AS141">
        <v>13.464447806354007</v>
      </c>
      <c r="AT141">
        <v>-6.936542117647071</v>
      </c>
      <c r="AU141">
        <v>-2.1327790708965955</v>
      </c>
      <c r="AV141" t="s">
        <v>1484</v>
      </c>
    </row>
    <row r="142" spans="1:48" x14ac:dyDescent="0.25">
      <c r="A142">
        <v>1.4499999999999969E-9</v>
      </c>
      <c r="B142" t="s">
        <v>621</v>
      </c>
      <c r="C142" s="3">
        <v>11</v>
      </c>
      <c r="D142" s="3">
        <v>1</v>
      </c>
      <c r="E142" s="3">
        <v>12</v>
      </c>
      <c r="F142" s="3">
        <v>24</v>
      </c>
      <c r="G142" s="4">
        <v>90</v>
      </c>
      <c r="H142" s="4">
        <v>73.150000000000006</v>
      </c>
      <c r="I142" s="5">
        <v>22676.5</v>
      </c>
      <c r="J142" s="4">
        <v>8.0730603686127367</v>
      </c>
      <c r="K142" s="4">
        <v>8.2264957264957275</v>
      </c>
      <c r="L142" s="4" t="s">
        <v>1238</v>
      </c>
      <c r="M142" s="4" t="s">
        <v>1238</v>
      </c>
      <c r="N142" s="4">
        <v>8.8919999999999995</v>
      </c>
      <c r="O142" s="4">
        <v>-2.0704845814978041</v>
      </c>
      <c r="P142" s="4">
        <v>2.5003417634996583</v>
      </c>
      <c r="Q142" s="36" t="str">
        <f t="shared" si="50"/>
        <v xml:space="preserve"> </v>
      </c>
      <c r="R142" t="str">
        <f t="shared" si="51"/>
        <v xml:space="preserve"> </v>
      </c>
      <c r="S142" s="37">
        <f t="shared" si="52"/>
        <v>0.23034860021965142</v>
      </c>
      <c r="T142" s="37" t="str">
        <f t="shared" si="53"/>
        <v/>
      </c>
      <c r="U142" s="37" t="str">
        <f t="shared" si="54"/>
        <v/>
      </c>
      <c r="V142" s="37">
        <f t="shared" si="55"/>
        <v>-0.56550451447506811</v>
      </c>
      <c r="W142" s="37" t="str">
        <f t="shared" si="56"/>
        <v xml:space="preserve"> </v>
      </c>
      <c r="X142" s="37" t="str">
        <f t="shared" si="57"/>
        <v xml:space="preserve"> </v>
      </c>
      <c r="Y142" t="str">
        <f t="shared" si="41"/>
        <v xml:space="preserve"> </v>
      </c>
      <c r="Z142" s="1">
        <f t="shared" si="58"/>
        <v>21</v>
      </c>
      <c r="AA142" t="str">
        <f t="shared" si="42"/>
        <v xml:space="preserve"> </v>
      </c>
      <c r="AB142" s="1" t="str">
        <f t="shared" si="59"/>
        <v xml:space="preserve"> </v>
      </c>
      <c r="AC142">
        <f t="shared" si="43"/>
        <v>60</v>
      </c>
      <c r="AD142" s="1" t="str">
        <f t="shared" si="60"/>
        <v xml:space="preserve"> </v>
      </c>
      <c r="AE142" t="str">
        <f t="shared" si="44"/>
        <v xml:space="preserve"> </v>
      </c>
      <c r="AF142" t="str">
        <f t="shared" si="45"/>
        <v xml:space="preserve"> </v>
      </c>
      <c r="AG142">
        <f t="shared" si="61"/>
        <v>2.5003417649496584</v>
      </c>
      <c r="AH142" t="str">
        <f t="shared" si="62"/>
        <v xml:space="preserve"> </v>
      </c>
      <c r="AI142">
        <f t="shared" si="46"/>
        <v>149</v>
      </c>
      <c r="AJ142" t="str">
        <f t="shared" si="47"/>
        <v xml:space="preserve"> </v>
      </c>
      <c r="AK142" t="str">
        <f t="shared" si="63"/>
        <v xml:space="preserve"> </v>
      </c>
      <c r="AL142" t="str">
        <f t="shared" si="64"/>
        <v xml:space="preserve"> </v>
      </c>
      <c r="AM142" t="str">
        <f t="shared" si="48"/>
        <v xml:space="preserve"> </v>
      </c>
      <c r="AN142" t="str">
        <f t="shared" si="49"/>
        <v xml:space="preserve"> </v>
      </c>
      <c r="AO142" t="s">
        <v>621</v>
      </c>
      <c r="AP142" t="s">
        <v>1246</v>
      </c>
      <c r="AQ142">
        <v>56.550451447506809</v>
      </c>
      <c r="AR142" t="e">
        <v>#VALUE!</v>
      </c>
      <c r="AS142">
        <v>23.034859876965143</v>
      </c>
      <c r="AT142">
        <v>-56.550451447506809</v>
      </c>
      <c r="AU142" t="e">
        <v>#VALUE!</v>
      </c>
      <c r="AV142" t="s">
        <v>1485</v>
      </c>
    </row>
    <row r="143" spans="1:48" x14ac:dyDescent="0.25">
      <c r="A143">
        <v>1.4599999999999968E-9</v>
      </c>
      <c r="B143" t="s">
        <v>260</v>
      </c>
      <c r="C143" s="3">
        <v>20</v>
      </c>
      <c r="D143" s="3">
        <v>2</v>
      </c>
      <c r="E143" s="3">
        <v>7</v>
      </c>
      <c r="F143" s="3">
        <v>29</v>
      </c>
      <c r="G143" s="4">
        <v>175</v>
      </c>
      <c r="H143" s="4">
        <v>164.86</v>
      </c>
      <c r="I143" s="5">
        <v>41973.378585819999</v>
      </c>
      <c r="J143" s="4">
        <v>27.34450157571737</v>
      </c>
      <c r="K143" s="4">
        <v>24.805898284682517</v>
      </c>
      <c r="L143" s="4">
        <v>17.116223095863958</v>
      </c>
      <c r="M143" s="4">
        <v>15.931040561846064</v>
      </c>
      <c r="N143" s="4">
        <v>6.6459999999999999</v>
      </c>
      <c r="O143" s="4">
        <v>11.323283082077056</v>
      </c>
      <c r="P143" s="4">
        <v>0.77702292854543242</v>
      </c>
      <c r="Q143" s="36" t="str">
        <f t="shared" si="50"/>
        <v xml:space="preserve"> </v>
      </c>
      <c r="R143" t="str">
        <f t="shared" si="51"/>
        <v xml:space="preserve"> </v>
      </c>
      <c r="S143" s="37" t="str">
        <f t="shared" si="52"/>
        <v/>
      </c>
      <c r="T143" s="37" t="str">
        <f t="shared" si="53"/>
        <v/>
      </c>
      <c r="U143" s="37" t="str">
        <f t="shared" si="54"/>
        <v/>
      </c>
      <c r="V143" s="37" t="str">
        <f t="shared" si="55"/>
        <v/>
      </c>
      <c r="W143" s="37" t="str">
        <f t="shared" si="56"/>
        <v/>
      </c>
      <c r="X143" s="37" t="str">
        <f t="shared" si="57"/>
        <v/>
      </c>
      <c r="Y143" t="str">
        <f t="shared" si="41"/>
        <v xml:space="preserve"> </v>
      </c>
      <c r="Z143" s="1" t="str">
        <f t="shared" si="58"/>
        <v xml:space="preserve"> </v>
      </c>
      <c r="AA143" t="str">
        <f t="shared" si="42"/>
        <v xml:space="preserve"> </v>
      </c>
      <c r="AB143" s="1" t="str">
        <f t="shared" si="59"/>
        <v xml:space="preserve"> </v>
      </c>
      <c r="AC143" t="str">
        <f t="shared" si="43"/>
        <v xml:space="preserve"> </v>
      </c>
      <c r="AD143" s="1" t="str">
        <f t="shared" si="60"/>
        <v xml:space="preserve"> </v>
      </c>
      <c r="AE143" t="str">
        <f t="shared" si="44"/>
        <v xml:space="preserve"> </v>
      </c>
      <c r="AF143" t="str">
        <f t="shared" si="45"/>
        <v xml:space="preserve"> </v>
      </c>
      <c r="AG143" t="str">
        <f t="shared" si="61"/>
        <v xml:space="preserve"> </v>
      </c>
      <c r="AH143" t="str">
        <f t="shared" si="62"/>
        <v xml:space="preserve"> </v>
      </c>
      <c r="AI143" t="str">
        <f t="shared" si="46"/>
        <v xml:space="preserve"> </v>
      </c>
      <c r="AJ143" t="str">
        <f t="shared" si="47"/>
        <v xml:space="preserve"> </v>
      </c>
      <c r="AK143" t="str">
        <f t="shared" si="63"/>
        <v xml:space="preserve"> </v>
      </c>
      <c r="AL143" t="str">
        <f t="shared" si="64"/>
        <v xml:space="preserve"> </v>
      </c>
      <c r="AM143" t="str">
        <f t="shared" si="48"/>
        <v xml:space="preserve"> </v>
      </c>
      <c r="AN143" t="str">
        <f t="shared" si="49"/>
        <v xml:space="preserve"> </v>
      </c>
      <c r="AO143" t="s">
        <v>260</v>
      </c>
      <c r="AP143" t="s">
        <v>1248</v>
      </c>
      <c r="AQ143">
        <v>-47.169251140137412</v>
      </c>
      <c r="AR143">
        <v>-31.430606438310349</v>
      </c>
      <c r="AS143">
        <v>6.1506732985563417</v>
      </c>
      <c r="AT143">
        <v>47.169251140137412</v>
      </c>
      <c r="AU143">
        <v>31.430606438310349</v>
      </c>
      <c r="AV143" t="s">
        <v>1486</v>
      </c>
    </row>
    <row r="144" spans="1:48" x14ac:dyDescent="0.25">
      <c r="A144">
        <v>1.4699999999999968E-9</v>
      </c>
      <c r="B144" t="s">
        <v>544</v>
      </c>
      <c r="C144" s="3">
        <v>7</v>
      </c>
      <c r="D144" s="3">
        <v>2</v>
      </c>
      <c r="E144" s="3">
        <v>11</v>
      </c>
      <c r="F144" s="3">
        <v>20</v>
      </c>
      <c r="G144" s="4">
        <v>115</v>
      </c>
      <c r="H144" s="4">
        <v>112.34</v>
      </c>
      <c r="I144" s="5">
        <v>14992.342339120001</v>
      </c>
      <c r="J144" s="4">
        <v>17.259179597480411</v>
      </c>
      <c r="K144" s="4">
        <v>16.829962546816482</v>
      </c>
      <c r="L144" s="4">
        <v>11.872414852903105</v>
      </c>
      <c r="M144" s="4">
        <v>11.783327205195986</v>
      </c>
      <c r="N144" s="4">
        <v>6.6749999999999998</v>
      </c>
      <c r="O144" s="4">
        <v>1.7530487804877943</v>
      </c>
      <c r="P144" s="4">
        <v>2.0090795798468934</v>
      </c>
      <c r="Q144" s="36" t="str">
        <f t="shared" si="50"/>
        <v xml:space="preserve"> </v>
      </c>
      <c r="R144" t="str">
        <f t="shared" si="51"/>
        <v xml:space="preserve"> </v>
      </c>
      <c r="S144" s="37" t="str">
        <f t="shared" si="52"/>
        <v/>
      </c>
      <c r="T144" s="37" t="str">
        <f t="shared" si="53"/>
        <v/>
      </c>
      <c r="U144" s="37" t="str">
        <f t="shared" si="54"/>
        <v/>
      </c>
      <c r="V144" s="37" t="str">
        <f t="shared" si="55"/>
        <v/>
      </c>
      <c r="W144" s="37" t="str">
        <f t="shared" si="56"/>
        <v/>
      </c>
      <c r="X144" s="37" t="str">
        <f t="shared" si="57"/>
        <v/>
      </c>
      <c r="Y144" t="str">
        <f t="shared" si="41"/>
        <v xml:space="preserve"> </v>
      </c>
      <c r="Z144" s="1" t="str">
        <f t="shared" si="58"/>
        <v xml:space="preserve"> </v>
      </c>
      <c r="AA144" t="str">
        <f t="shared" si="42"/>
        <v xml:space="preserve"> </v>
      </c>
      <c r="AB144" s="1" t="str">
        <f t="shared" si="59"/>
        <v xml:space="preserve"> </v>
      </c>
      <c r="AC144" t="str">
        <f t="shared" si="43"/>
        <v xml:space="preserve"> </v>
      </c>
      <c r="AD144" s="1" t="str">
        <f t="shared" si="60"/>
        <v xml:space="preserve"> </v>
      </c>
      <c r="AE144" t="str">
        <f t="shared" si="44"/>
        <v xml:space="preserve"> </v>
      </c>
      <c r="AF144" t="str">
        <f t="shared" si="45"/>
        <v xml:space="preserve"> </v>
      </c>
      <c r="AG144">
        <f t="shared" si="61"/>
        <v>2.0090795813168936</v>
      </c>
      <c r="AH144" t="str">
        <f t="shared" si="62"/>
        <v xml:space="preserve"> </v>
      </c>
      <c r="AI144">
        <f t="shared" si="46"/>
        <v>188</v>
      </c>
      <c r="AJ144" t="str">
        <f t="shared" si="47"/>
        <v xml:space="preserve"> </v>
      </c>
      <c r="AK144" t="str">
        <f t="shared" si="63"/>
        <v xml:space="preserve"> </v>
      </c>
      <c r="AL144" t="str">
        <f t="shared" si="64"/>
        <v xml:space="preserve"> </v>
      </c>
      <c r="AM144" t="str">
        <f t="shared" si="48"/>
        <v xml:space="preserve"> </v>
      </c>
      <c r="AN144" t="str">
        <f t="shared" si="49"/>
        <v xml:space="preserve"> </v>
      </c>
      <c r="AO144" t="s">
        <v>544</v>
      </c>
      <c r="AP144" t="s">
        <v>1313</v>
      </c>
      <c r="AQ144">
        <v>7.1103735564178372</v>
      </c>
      <c r="AR144">
        <v>8.8351048438180193</v>
      </c>
      <c r="AS144">
        <v>2.3678119992878832</v>
      </c>
      <c r="AT144">
        <v>-7.1103735564178372</v>
      </c>
      <c r="AU144">
        <v>-8.8351048438180193</v>
      </c>
      <c r="AV144" t="s">
        <v>1487</v>
      </c>
    </row>
    <row r="145" spans="1:48" x14ac:dyDescent="0.25">
      <c r="A145">
        <v>1.4799999999999968E-9</v>
      </c>
      <c r="B145" t="s">
        <v>470</v>
      </c>
      <c r="C145" s="3">
        <v>11</v>
      </c>
      <c r="D145" s="3">
        <v>3</v>
      </c>
      <c r="E145" s="3">
        <v>6</v>
      </c>
      <c r="F145" s="3">
        <v>20</v>
      </c>
      <c r="G145" s="4">
        <v>64</v>
      </c>
      <c r="H145" s="4">
        <v>60.43</v>
      </c>
      <c r="I145" s="5">
        <v>22139.359780890001</v>
      </c>
      <c r="J145" s="4">
        <v>14.432768091712441</v>
      </c>
      <c r="K145" s="4">
        <v>11.749951390239161</v>
      </c>
      <c r="L145" s="4">
        <v>11.072099275665128</v>
      </c>
      <c r="M145" s="4">
        <v>9.4179004256540253</v>
      </c>
      <c r="N145" s="4">
        <v>5.1429999999999998</v>
      </c>
      <c r="O145" s="4">
        <v>19.883449883449877</v>
      </c>
      <c r="P145" s="4">
        <v>1.1600198576865797</v>
      </c>
      <c r="Q145" s="36" t="str">
        <f t="shared" si="50"/>
        <v xml:space="preserve"> </v>
      </c>
      <c r="R145" t="str">
        <f t="shared" si="51"/>
        <v xml:space="preserve"> </v>
      </c>
      <c r="S145" s="37" t="str">
        <f t="shared" si="52"/>
        <v/>
      </c>
      <c r="T145" s="37" t="str">
        <f t="shared" si="53"/>
        <v/>
      </c>
      <c r="U145" s="37" t="str">
        <f t="shared" si="54"/>
        <v/>
      </c>
      <c r="V145" s="37" t="str">
        <f t="shared" si="55"/>
        <v/>
      </c>
      <c r="W145" s="37" t="str">
        <f t="shared" si="56"/>
        <v/>
      </c>
      <c r="X145" s="37" t="str">
        <f t="shared" si="57"/>
        <v/>
      </c>
      <c r="Y145" t="str">
        <f t="shared" si="41"/>
        <v xml:space="preserve"> </v>
      </c>
      <c r="Z145" s="1" t="str">
        <f t="shared" si="58"/>
        <v xml:space="preserve"> </v>
      </c>
      <c r="AA145" t="str">
        <f t="shared" si="42"/>
        <v xml:space="preserve"> </v>
      </c>
      <c r="AB145" s="1" t="str">
        <f t="shared" si="59"/>
        <v xml:space="preserve"> </v>
      </c>
      <c r="AC145" t="str">
        <f t="shared" si="43"/>
        <v xml:space="preserve"> </v>
      </c>
      <c r="AD145" s="1" t="str">
        <f t="shared" si="60"/>
        <v xml:space="preserve"> </v>
      </c>
      <c r="AE145" t="str">
        <f t="shared" si="44"/>
        <v xml:space="preserve"> </v>
      </c>
      <c r="AF145" t="str">
        <f t="shared" si="45"/>
        <v xml:space="preserve"> </v>
      </c>
      <c r="AG145" t="str">
        <f t="shared" si="61"/>
        <v xml:space="preserve"> </v>
      </c>
      <c r="AH145" t="str">
        <f t="shared" si="62"/>
        <v xml:space="preserve"> </v>
      </c>
      <c r="AI145" t="str">
        <f t="shared" si="46"/>
        <v xml:space="preserve"> </v>
      </c>
      <c r="AJ145" t="str">
        <f t="shared" si="47"/>
        <v xml:space="preserve"> </v>
      </c>
      <c r="AK145" t="str">
        <f t="shared" si="63"/>
        <v xml:space="preserve"> </v>
      </c>
      <c r="AL145" t="str">
        <f t="shared" si="64"/>
        <v xml:space="preserve"> </v>
      </c>
      <c r="AM145" t="str">
        <f t="shared" si="48"/>
        <v xml:space="preserve"> </v>
      </c>
      <c r="AN145" t="str">
        <f t="shared" si="49"/>
        <v xml:space="preserve"> </v>
      </c>
      <c r="AO145" t="s">
        <v>470</v>
      </c>
      <c r="AP145" t="s">
        <v>1248</v>
      </c>
      <c r="AQ145">
        <v>22.322238492625868</v>
      </c>
      <c r="AR145">
        <v>14.98050041790535</v>
      </c>
      <c r="AS145">
        <v>5.9076617574052692</v>
      </c>
      <c r="AT145">
        <v>-22.322238492625868</v>
      </c>
      <c r="AU145">
        <v>-14.98050041790535</v>
      </c>
      <c r="AV145" t="s">
        <v>1488</v>
      </c>
    </row>
    <row r="146" spans="1:48" x14ac:dyDescent="0.25">
      <c r="A146">
        <v>1.4899999999999967E-9</v>
      </c>
      <c r="B146" t="s">
        <v>313</v>
      </c>
      <c r="C146" s="3">
        <v>18</v>
      </c>
      <c r="D146" s="3">
        <v>1</v>
      </c>
      <c r="E146" s="3">
        <v>5</v>
      </c>
      <c r="F146" s="3">
        <v>24</v>
      </c>
      <c r="G146" s="4">
        <v>175</v>
      </c>
      <c r="H146" s="4">
        <v>156.82</v>
      </c>
      <c r="I146" s="5">
        <v>109183.90406066</v>
      </c>
      <c r="J146" s="4">
        <v>35.423537384233107</v>
      </c>
      <c r="K146" s="4">
        <v>29.455296769346354</v>
      </c>
      <c r="L146" s="4">
        <v>24.365304735063127</v>
      </c>
      <c r="M146" s="4">
        <v>19.799331430619969</v>
      </c>
      <c r="N146" s="4">
        <v>5.3239999999999998</v>
      </c>
      <c r="O146" s="4">
        <v>20.452488687782804</v>
      </c>
      <c r="P146" s="4">
        <v>0.45211070016579513</v>
      </c>
      <c r="Q146" s="36">
        <f t="shared" si="50"/>
        <v>75.000000001489994</v>
      </c>
      <c r="R146" t="str">
        <f t="shared" si="51"/>
        <v xml:space="preserve"> </v>
      </c>
      <c r="S146" s="37" t="str">
        <f t="shared" si="52"/>
        <v/>
      </c>
      <c r="T146" s="37" t="str">
        <f t="shared" si="53"/>
        <v/>
      </c>
      <c r="U146" s="37" t="str">
        <f t="shared" si="54"/>
        <v/>
      </c>
      <c r="V146" s="37" t="str">
        <f t="shared" si="55"/>
        <v/>
      </c>
      <c r="W146" s="37" t="str">
        <f t="shared" si="56"/>
        <v/>
      </c>
      <c r="X146" s="37" t="str">
        <f t="shared" si="57"/>
        <v/>
      </c>
      <c r="Y146" t="str">
        <f t="shared" si="41"/>
        <v xml:space="preserve"> </v>
      </c>
      <c r="Z146" s="1" t="str">
        <f t="shared" si="58"/>
        <v xml:space="preserve"> </v>
      </c>
      <c r="AA146" t="str">
        <f t="shared" si="42"/>
        <v xml:space="preserve"> </v>
      </c>
      <c r="AB146" s="1" t="str">
        <f t="shared" si="59"/>
        <v xml:space="preserve"> </v>
      </c>
      <c r="AC146" t="str">
        <f t="shared" si="43"/>
        <v xml:space="preserve"> </v>
      </c>
      <c r="AD146" s="1" t="str">
        <f t="shared" si="60"/>
        <v xml:space="preserve"> </v>
      </c>
      <c r="AE146">
        <f t="shared" si="44"/>
        <v>52</v>
      </c>
      <c r="AF146" t="str">
        <f t="shared" si="45"/>
        <v xml:space="preserve"> </v>
      </c>
      <c r="AG146" t="str">
        <f t="shared" si="61"/>
        <v xml:space="preserve"> </v>
      </c>
      <c r="AH146" t="str">
        <f t="shared" si="62"/>
        <v xml:space="preserve"> </v>
      </c>
      <c r="AI146" t="str">
        <f t="shared" si="46"/>
        <v xml:space="preserve"> </v>
      </c>
      <c r="AJ146" t="str">
        <f t="shared" si="47"/>
        <v xml:space="preserve"> </v>
      </c>
      <c r="AK146" t="str">
        <f t="shared" si="63"/>
        <v xml:space="preserve"> </v>
      </c>
      <c r="AL146" t="str">
        <f t="shared" si="64"/>
        <v xml:space="preserve"> </v>
      </c>
      <c r="AM146" t="str">
        <f t="shared" si="48"/>
        <v xml:space="preserve"> </v>
      </c>
      <c r="AN146" t="str">
        <f t="shared" si="49"/>
        <v xml:space="preserve"> </v>
      </c>
      <c r="AO146" t="s">
        <v>313</v>
      </c>
      <c r="AP146" t="s">
        <v>1313</v>
      </c>
      <c r="AQ146">
        <v>-90.650959760106048</v>
      </c>
      <c r="AR146">
        <v>-87.094241495216963</v>
      </c>
      <c r="AS146">
        <v>11.592909067720969</v>
      </c>
      <c r="AT146">
        <v>90.650959760106048</v>
      </c>
      <c r="AU146">
        <v>87.094241495216963</v>
      </c>
      <c r="AV146" t="s">
        <v>1489</v>
      </c>
    </row>
    <row r="147" spans="1:48" x14ac:dyDescent="0.25">
      <c r="A147">
        <v>1.4999999999999967E-9</v>
      </c>
      <c r="B147" t="s">
        <v>233</v>
      </c>
      <c r="C147" s="3">
        <v>26</v>
      </c>
      <c r="D147" s="3">
        <v>1</v>
      </c>
      <c r="E147" s="3">
        <v>8</v>
      </c>
      <c r="F147" s="3">
        <v>35</v>
      </c>
      <c r="G147" s="4">
        <v>163</v>
      </c>
      <c r="H147" s="4">
        <v>133.01</v>
      </c>
      <c r="I147" s="5">
        <v>240141.39390542998</v>
      </c>
      <c r="J147" s="4">
        <v>23.363780080800979</v>
      </c>
      <c r="K147" s="4">
        <v>24.796793437733033</v>
      </c>
      <c r="L147" s="4">
        <v>17.4363492640408</v>
      </c>
      <c r="M147" s="4">
        <v>16.535936671779023</v>
      </c>
      <c r="N147" s="4">
        <v>5.3639999999999999</v>
      </c>
      <c r="O147" s="4">
        <v>-7.0363951473137014</v>
      </c>
      <c r="P147" s="4">
        <v>1.3916246898729419</v>
      </c>
      <c r="Q147" s="36">
        <f t="shared" si="50"/>
        <v>74.28571428721429</v>
      </c>
      <c r="R147" t="str">
        <f t="shared" si="51"/>
        <v xml:space="preserve"> </v>
      </c>
      <c r="S147" s="37">
        <f t="shared" si="52"/>
        <v>0.22547177053992196</v>
      </c>
      <c r="T147" s="37" t="str">
        <f t="shared" si="53"/>
        <v/>
      </c>
      <c r="U147" s="37" t="str">
        <f t="shared" si="54"/>
        <v/>
      </c>
      <c r="V147" s="37" t="str">
        <f t="shared" si="55"/>
        <v/>
      </c>
      <c r="W147" s="37" t="str">
        <f t="shared" si="56"/>
        <v/>
      </c>
      <c r="X147" s="37" t="str">
        <f t="shared" si="57"/>
        <v/>
      </c>
      <c r="Y147" t="str">
        <f t="shared" si="41"/>
        <v xml:space="preserve"> </v>
      </c>
      <c r="Z147" s="1" t="str">
        <f t="shared" si="58"/>
        <v xml:space="preserve"> </v>
      </c>
      <c r="AA147" t="str">
        <f t="shared" si="42"/>
        <v xml:space="preserve"> </v>
      </c>
      <c r="AB147" s="1" t="str">
        <f t="shared" si="59"/>
        <v xml:space="preserve"> </v>
      </c>
      <c r="AC147">
        <f t="shared" si="43"/>
        <v>65</v>
      </c>
      <c r="AD147" s="1" t="str">
        <f t="shared" si="60"/>
        <v xml:space="preserve"> </v>
      </c>
      <c r="AE147">
        <f t="shared" si="44"/>
        <v>55</v>
      </c>
      <c r="AF147" t="str">
        <f t="shared" si="45"/>
        <v xml:space="preserve"> </v>
      </c>
      <c r="AG147" t="str">
        <f t="shared" si="61"/>
        <v xml:space="preserve"> </v>
      </c>
      <c r="AH147" t="str">
        <f t="shared" si="62"/>
        <v xml:space="preserve"> </v>
      </c>
      <c r="AI147" t="str">
        <f t="shared" si="46"/>
        <v xml:space="preserve"> </v>
      </c>
      <c r="AJ147" t="str">
        <f t="shared" si="47"/>
        <v xml:space="preserve"> </v>
      </c>
      <c r="AK147" t="str">
        <f t="shared" si="63"/>
        <v xml:space="preserve"> </v>
      </c>
      <c r="AL147" t="str">
        <f t="shared" si="64"/>
        <v xml:space="preserve"> </v>
      </c>
      <c r="AM147" t="str">
        <f t="shared" si="48"/>
        <v xml:space="preserve"> </v>
      </c>
      <c r="AN147" t="str">
        <f t="shared" si="49"/>
        <v xml:space="preserve"> </v>
      </c>
      <c r="AO147" t="s">
        <v>233</v>
      </c>
      <c r="AP147" t="s">
        <v>1262</v>
      </c>
      <c r="AQ147">
        <v>-25.744841564336831</v>
      </c>
      <c r="AR147">
        <v>-33.888764186348943</v>
      </c>
      <c r="AS147">
        <v>22.547176903992195</v>
      </c>
      <c r="AT147">
        <v>25.744841564336831</v>
      </c>
      <c r="AU147">
        <v>33.888764186348943</v>
      </c>
      <c r="AV147" t="s">
        <v>1490</v>
      </c>
    </row>
    <row r="148" spans="1:48" x14ac:dyDescent="0.25">
      <c r="A148">
        <v>1.5099999999999966E-9</v>
      </c>
      <c r="B148" t="s">
        <v>615</v>
      </c>
      <c r="C148" s="3">
        <v>12</v>
      </c>
      <c r="D148" s="3">
        <v>1</v>
      </c>
      <c r="E148" s="3">
        <v>13</v>
      </c>
      <c r="F148" s="3">
        <v>26</v>
      </c>
      <c r="G148" s="4">
        <v>38</v>
      </c>
      <c r="H148" s="4">
        <v>28.31</v>
      </c>
      <c r="I148" s="5">
        <v>19539.616105573332</v>
      </c>
      <c r="J148" s="4">
        <v>7.5412892914224825</v>
      </c>
      <c r="K148" s="4">
        <v>7.2182559918408966</v>
      </c>
      <c r="L148" s="4">
        <v>7.7432274505831797</v>
      </c>
      <c r="M148" s="4">
        <v>7.761467529852605</v>
      </c>
      <c r="N148" s="4">
        <v>3.754</v>
      </c>
      <c r="O148" s="4">
        <v>77.914691943127963</v>
      </c>
      <c r="P148" s="4">
        <v>1.3069586718474038</v>
      </c>
      <c r="Q148" s="36" t="str">
        <f t="shared" si="50"/>
        <v xml:space="preserve"> </v>
      </c>
      <c r="R148" t="str">
        <f t="shared" si="51"/>
        <v xml:space="preserve"> </v>
      </c>
      <c r="S148" s="37">
        <f t="shared" si="52"/>
        <v>0.34228188070463095</v>
      </c>
      <c r="T148" s="37" t="str">
        <f t="shared" si="53"/>
        <v/>
      </c>
      <c r="U148" s="37" t="str">
        <f t="shared" si="54"/>
        <v/>
      </c>
      <c r="V148" s="37">
        <f t="shared" si="55"/>
        <v>-0.59412465625800381</v>
      </c>
      <c r="W148" s="37" t="str">
        <f t="shared" si="56"/>
        <v/>
      </c>
      <c r="X148" s="37">
        <f t="shared" si="57"/>
        <v>-0.40541959875140909</v>
      </c>
      <c r="Y148" t="str">
        <f t="shared" si="41"/>
        <v xml:space="preserve"> </v>
      </c>
      <c r="Z148" s="1">
        <f t="shared" si="58"/>
        <v>13</v>
      </c>
      <c r="AA148" t="str">
        <f t="shared" si="42"/>
        <v xml:space="preserve"> </v>
      </c>
      <c r="AB148" s="1">
        <f t="shared" si="59"/>
        <v>62</v>
      </c>
      <c r="AC148">
        <f t="shared" si="43"/>
        <v>23</v>
      </c>
      <c r="AD148" s="1" t="str">
        <f t="shared" si="60"/>
        <v xml:space="preserve"> </v>
      </c>
      <c r="AE148" t="str">
        <f t="shared" si="44"/>
        <v xml:space="preserve"> </v>
      </c>
      <c r="AF148" t="str">
        <f t="shared" si="45"/>
        <v xml:space="preserve"> </v>
      </c>
      <c r="AG148" t="str">
        <f t="shared" si="61"/>
        <v xml:space="preserve"> </v>
      </c>
      <c r="AH148" t="str">
        <f t="shared" si="62"/>
        <v xml:space="preserve"> </v>
      </c>
      <c r="AI148" t="str">
        <f t="shared" si="46"/>
        <v xml:space="preserve"> </v>
      </c>
      <c r="AJ148" t="str">
        <f t="shared" si="47"/>
        <v xml:space="preserve"> </v>
      </c>
      <c r="AK148">
        <f t="shared" si="63"/>
        <v>77.914691944637966</v>
      </c>
      <c r="AL148" t="str">
        <f t="shared" si="64"/>
        <v xml:space="preserve"> </v>
      </c>
      <c r="AM148">
        <f t="shared" si="48"/>
        <v>3</v>
      </c>
      <c r="AN148" t="str">
        <f t="shared" si="49"/>
        <v xml:space="preserve"> </v>
      </c>
      <c r="AO148" t="s">
        <v>615</v>
      </c>
      <c r="AP148" t="s">
        <v>1262</v>
      </c>
      <c r="AQ148">
        <v>59.41246562580038</v>
      </c>
      <c r="AR148">
        <v>40.541959875140911</v>
      </c>
      <c r="AS148">
        <v>34.228187919463096</v>
      </c>
      <c r="AT148">
        <v>-59.41246562580038</v>
      </c>
      <c r="AU148">
        <v>-40.541959875140911</v>
      </c>
      <c r="AV148" t="s">
        <v>1491</v>
      </c>
    </row>
    <row r="149" spans="1:48" x14ac:dyDescent="0.25">
      <c r="A149">
        <v>1.5199999999999966E-9</v>
      </c>
      <c r="B149" t="s">
        <v>673</v>
      </c>
      <c r="C149" s="3">
        <v>1</v>
      </c>
      <c r="D149" s="3">
        <v>0</v>
      </c>
      <c r="E149" s="3">
        <v>3</v>
      </c>
      <c r="F149" s="3">
        <v>4</v>
      </c>
      <c r="G149" s="4">
        <v>32</v>
      </c>
      <c r="H149" s="4">
        <v>27.13</v>
      </c>
      <c r="I149" s="5">
        <v>19539.616105573332</v>
      </c>
      <c r="J149" s="4">
        <v>7.2269579115610014</v>
      </c>
      <c r="K149" s="4">
        <v>6.9173890872004078</v>
      </c>
      <c r="L149" s="4">
        <v>7.7432274505831797</v>
      </c>
      <c r="M149" s="4">
        <v>7.761467529852605</v>
      </c>
      <c r="N149" s="4">
        <v>3.754</v>
      </c>
      <c r="O149" s="4">
        <v>77.914691943127963</v>
      </c>
      <c r="P149" s="4">
        <v>6.8190195355694803</v>
      </c>
      <c r="Q149" s="36" t="str">
        <f t="shared" si="50"/>
        <v xml:space="preserve"> </v>
      </c>
      <c r="R149" t="str">
        <f t="shared" si="51"/>
        <v xml:space="preserve"> </v>
      </c>
      <c r="S149" s="37">
        <f t="shared" si="52"/>
        <v>0.17950608334823456</v>
      </c>
      <c r="T149" s="37" t="str">
        <f t="shared" si="53"/>
        <v/>
      </c>
      <c r="U149" s="37" t="str">
        <f t="shared" si="54"/>
        <v/>
      </c>
      <c r="V149" s="37">
        <f t="shared" si="55"/>
        <v>-0.61104210258847202</v>
      </c>
      <c r="W149" s="37" t="str">
        <f t="shared" si="56"/>
        <v/>
      </c>
      <c r="X149" s="37">
        <f t="shared" si="57"/>
        <v>-0.40541959875140909</v>
      </c>
      <c r="Y149" t="str">
        <f t="shared" si="41"/>
        <v xml:space="preserve"> </v>
      </c>
      <c r="Z149" s="1">
        <f t="shared" si="58"/>
        <v>12</v>
      </c>
      <c r="AA149" t="str">
        <f t="shared" si="42"/>
        <v xml:space="preserve"> </v>
      </c>
      <c r="AB149" s="1">
        <f t="shared" si="59"/>
        <v>62</v>
      </c>
      <c r="AC149">
        <f t="shared" si="43"/>
        <v>100</v>
      </c>
      <c r="AD149" s="1" t="str">
        <f t="shared" si="60"/>
        <v xml:space="preserve"> </v>
      </c>
      <c r="AE149" t="str">
        <f t="shared" si="44"/>
        <v xml:space="preserve"> </v>
      </c>
      <c r="AF149" t="str">
        <f t="shared" si="45"/>
        <v xml:space="preserve"> </v>
      </c>
      <c r="AG149">
        <f t="shared" si="61"/>
        <v>6.8190195370894804</v>
      </c>
      <c r="AH149" t="str">
        <f t="shared" si="62"/>
        <v xml:space="preserve"> </v>
      </c>
      <c r="AI149">
        <f t="shared" si="46"/>
        <v>9</v>
      </c>
      <c r="AJ149" t="str">
        <f t="shared" si="47"/>
        <v xml:space="preserve"> </v>
      </c>
      <c r="AK149">
        <f t="shared" si="63"/>
        <v>77.914691944647956</v>
      </c>
      <c r="AL149" t="str">
        <f t="shared" si="64"/>
        <v xml:space="preserve"> </v>
      </c>
      <c r="AM149">
        <f t="shared" si="48"/>
        <v>2</v>
      </c>
      <c r="AN149" t="str">
        <f t="shared" si="49"/>
        <v xml:space="preserve"> </v>
      </c>
      <c r="AO149" t="s">
        <v>673</v>
      </c>
      <c r="AP149" t="s">
        <v>1262</v>
      </c>
      <c r="AQ149">
        <v>61.104210258847203</v>
      </c>
      <c r="AR149">
        <v>40.541959875140911</v>
      </c>
      <c r="AS149">
        <v>17.950608182823458</v>
      </c>
      <c r="AT149">
        <v>-61.104210258847203</v>
      </c>
      <c r="AU149">
        <v>-40.541959875140911</v>
      </c>
      <c r="AV149" t="s">
        <v>1491</v>
      </c>
    </row>
    <row r="150" spans="1:48" x14ac:dyDescent="0.25">
      <c r="A150">
        <v>1.5299999999999966E-9</v>
      </c>
      <c r="B150" t="s">
        <v>656</v>
      </c>
      <c r="C150" s="3">
        <v>8</v>
      </c>
      <c r="D150" s="3">
        <v>5</v>
      </c>
      <c r="E150" s="3">
        <v>9</v>
      </c>
      <c r="F150" s="3">
        <v>22</v>
      </c>
      <c r="G150" s="4">
        <v>39</v>
      </c>
      <c r="H150" s="4">
        <v>38.36</v>
      </c>
      <c r="I150" s="5">
        <v>20064.096576159998</v>
      </c>
      <c r="J150" s="4">
        <v>15.23431294678316</v>
      </c>
      <c r="K150" s="4">
        <v>17.596330275229356</v>
      </c>
      <c r="L150" s="4">
        <v>13.191278607057734</v>
      </c>
      <c r="M150" s="4">
        <v>13.121714287124298</v>
      </c>
      <c r="N150" s="4">
        <v>2.1800000000000002</v>
      </c>
      <c r="O150" s="4">
        <v>-15.992292870905588</v>
      </c>
      <c r="P150" s="4">
        <v>0</v>
      </c>
      <c r="Q150" s="36" t="str">
        <f t="shared" si="50"/>
        <v xml:space="preserve"> </v>
      </c>
      <c r="R150" t="str">
        <f t="shared" si="51"/>
        <v xml:space="preserve"> </v>
      </c>
      <c r="S150" s="37" t="str">
        <f t="shared" si="52"/>
        <v/>
      </c>
      <c r="T150" s="37" t="str">
        <f t="shared" si="53"/>
        <v/>
      </c>
      <c r="U150" s="37" t="str">
        <f t="shared" si="54"/>
        <v/>
      </c>
      <c r="V150" s="37" t="str">
        <f t="shared" si="55"/>
        <v/>
      </c>
      <c r="W150" s="37" t="str">
        <f t="shared" si="56"/>
        <v/>
      </c>
      <c r="X150" s="37" t="str">
        <f t="shared" si="57"/>
        <v/>
      </c>
      <c r="Y150" t="str">
        <f t="shared" si="41"/>
        <v xml:space="preserve"> </v>
      </c>
      <c r="Z150" s="1" t="str">
        <f t="shared" si="58"/>
        <v xml:space="preserve"> </v>
      </c>
      <c r="AA150" t="str">
        <f t="shared" si="42"/>
        <v xml:space="preserve"> </v>
      </c>
      <c r="AB150" s="1" t="str">
        <f t="shared" si="59"/>
        <v xml:space="preserve"> </v>
      </c>
      <c r="AC150" t="str">
        <f t="shared" si="43"/>
        <v xml:space="preserve"> </v>
      </c>
      <c r="AD150" s="1" t="str">
        <f t="shared" si="60"/>
        <v xml:space="preserve"> </v>
      </c>
      <c r="AE150" t="str">
        <f t="shared" si="44"/>
        <v xml:space="preserve"> </v>
      </c>
      <c r="AF150" t="str">
        <f t="shared" si="45"/>
        <v xml:space="preserve"> </v>
      </c>
      <c r="AG150" t="str">
        <f t="shared" si="61"/>
        <v xml:space="preserve"> </v>
      </c>
      <c r="AH150" t="str">
        <f t="shared" si="62"/>
        <v xml:space="preserve"> </v>
      </c>
      <c r="AI150" t="str">
        <f t="shared" si="46"/>
        <v xml:space="preserve"> </v>
      </c>
      <c r="AJ150" t="str">
        <f t="shared" si="47"/>
        <v xml:space="preserve"> </v>
      </c>
      <c r="AK150" t="str">
        <f t="shared" si="63"/>
        <v xml:space="preserve"> </v>
      </c>
      <c r="AL150" t="str">
        <f t="shared" si="64"/>
        <v xml:space="preserve"> </v>
      </c>
      <c r="AM150" t="str">
        <f t="shared" si="48"/>
        <v xml:space="preserve"> </v>
      </c>
      <c r="AN150" t="str">
        <f t="shared" si="49"/>
        <v xml:space="preserve"> </v>
      </c>
      <c r="AO150" t="s">
        <v>656</v>
      </c>
      <c r="AP150" t="s">
        <v>1262</v>
      </c>
      <c r="AQ150">
        <v>18.008290558729655</v>
      </c>
      <c r="AR150">
        <v>-1.2920746190353327</v>
      </c>
      <c r="AS150">
        <v>1.6684045881126153</v>
      </c>
      <c r="AT150">
        <v>-18.008290558729655</v>
      </c>
      <c r="AU150">
        <v>1.2920746190353327</v>
      </c>
      <c r="AV150" t="s">
        <v>1492</v>
      </c>
    </row>
    <row r="151" spans="1:48" x14ac:dyDescent="0.25">
      <c r="A151">
        <v>1.5399999999999965E-9</v>
      </c>
      <c r="B151" t="s">
        <v>671</v>
      </c>
      <c r="C151" s="3">
        <v>13</v>
      </c>
      <c r="D151" s="3">
        <v>1</v>
      </c>
      <c r="E151" s="3">
        <v>7</v>
      </c>
      <c r="F151" s="3">
        <v>21</v>
      </c>
      <c r="G151" s="4">
        <v>134</v>
      </c>
      <c r="H151" s="4">
        <v>135.27000000000001</v>
      </c>
      <c r="I151" s="5">
        <v>29411.811425430002</v>
      </c>
      <c r="J151" s="4" t="s">
        <v>1238</v>
      </c>
      <c r="K151" s="4" t="s">
        <v>1238</v>
      </c>
      <c r="L151" s="4">
        <v>22.465079636557991</v>
      </c>
      <c r="M151" s="4">
        <v>21.96930831863736</v>
      </c>
      <c r="N151" s="4">
        <v>3.0739999999999998</v>
      </c>
      <c r="O151" s="4">
        <v>170.59859154929572</v>
      </c>
      <c r="P151" s="4">
        <v>3.4183484882087671</v>
      </c>
      <c r="Q151" s="36" t="str">
        <f t="shared" si="50"/>
        <v xml:space="preserve"> </v>
      </c>
      <c r="R151" t="str">
        <f t="shared" si="51"/>
        <v xml:space="preserve"> </v>
      </c>
      <c r="S151" s="37" t="str">
        <f t="shared" si="52"/>
        <v/>
      </c>
      <c r="T151" s="37" t="str">
        <f t="shared" si="53"/>
        <v/>
      </c>
      <c r="U151" s="37" t="str">
        <f t="shared" si="54"/>
        <v xml:space="preserve"> </v>
      </c>
      <c r="V151" s="37" t="str">
        <f t="shared" si="55"/>
        <v xml:space="preserve"> </v>
      </c>
      <c r="W151" s="37" t="str">
        <f t="shared" si="56"/>
        <v/>
      </c>
      <c r="X151" s="37" t="str">
        <f t="shared" si="57"/>
        <v/>
      </c>
      <c r="Y151" t="str">
        <f t="shared" si="41"/>
        <v xml:space="preserve"> </v>
      </c>
      <c r="Z151" s="1" t="str">
        <f t="shared" si="58"/>
        <v xml:space="preserve"> </v>
      </c>
      <c r="AA151" t="str">
        <f t="shared" si="42"/>
        <v xml:space="preserve"> </v>
      </c>
      <c r="AB151" s="1" t="str">
        <f t="shared" si="59"/>
        <v xml:space="preserve"> </v>
      </c>
      <c r="AC151" t="str">
        <f t="shared" si="43"/>
        <v xml:space="preserve"> </v>
      </c>
      <c r="AD151" s="1" t="str">
        <f t="shared" si="60"/>
        <v xml:space="preserve"> </v>
      </c>
      <c r="AE151" t="str">
        <f t="shared" si="44"/>
        <v xml:space="preserve"> </v>
      </c>
      <c r="AF151" t="str">
        <f t="shared" si="45"/>
        <v xml:space="preserve"> </v>
      </c>
      <c r="AG151">
        <f t="shared" si="61"/>
        <v>3.4183484897487673</v>
      </c>
      <c r="AH151" t="str">
        <f t="shared" si="62"/>
        <v xml:space="preserve"> </v>
      </c>
      <c r="AI151">
        <f t="shared" si="46"/>
        <v>71</v>
      </c>
      <c r="AJ151" t="str">
        <f t="shared" si="47"/>
        <v xml:space="preserve"> </v>
      </c>
      <c r="AK151" t="str">
        <f t="shared" si="63"/>
        <v xml:space="preserve"> </v>
      </c>
      <c r="AL151" t="str">
        <f t="shared" si="64"/>
        <v xml:space="preserve"> </v>
      </c>
      <c r="AM151" t="str">
        <f t="shared" si="48"/>
        <v xml:space="preserve"> </v>
      </c>
      <c r="AN151" t="str">
        <f t="shared" si="49"/>
        <v xml:space="preserve"> </v>
      </c>
      <c r="AO151" t="s">
        <v>671</v>
      </c>
      <c r="AP151" t="s">
        <v>1254</v>
      </c>
      <c r="AQ151" t="e">
        <v>#VALUE!</v>
      </c>
      <c r="AR151">
        <v>-72.502953705437093</v>
      </c>
      <c r="AS151">
        <v>-0.93886301471132194</v>
      </c>
      <c r="AT151" t="e">
        <v>#VALUE!</v>
      </c>
      <c r="AU151">
        <v>72.502953705437093</v>
      </c>
      <c r="AV151" t="s">
        <v>1493</v>
      </c>
    </row>
    <row r="152" spans="1:48" x14ac:dyDescent="0.25">
      <c r="A152">
        <v>1.5499999999999965E-9</v>
      </c>
      <c r="B152" t="s">
        <v>530</v>
      </c>
      <c r="C152" s="3">
        <v>9</v>
      </c>
      <c r="D152" s="3">
        <v>2</v>
      </c>
      <c r="E152" s="3">
        <v>16</v>
      </c>
      <c r="F152" s="3">
        <v>27</v>
      </c>
      <c r="G152" s="4">
        <v>102</v>
      </c>
      <c r="H152" s="4">
        <v>91.04</v>
      </c>
      <c r="I152" s="5">
        <v>21545.73633824</v>
      </c>
      <c r="J152" s="4">
        <v>16.57080451401529</v>
      </c>
      <c r="K152" s="4">
        <v>19.210803967081663</v>
      </c>
      <c r="L152" s="4">
        <v>10.2900066810233</v>
      </c>
      <c r="M152" s="4">
        <v>11.375888915132498</v>
      </c>
      <c r="N152" s="4">
        <v>4.7389999999999999</v>
      </c>
      <c r="O152" s="4">
        <v>-13.045871559633031</v>
      </c>
      <c r="P152" s="4">
        <v>0</v>
      </c>
      <c r="Q152" s="36" t="str">
        <f t="shared" si="50"/>
        <v xml:space="preserve"> </v>
      </c>
      <c r="R152" t="str">
        <f t="shared" si="51"/>
        <v xml:space="preserve"> </v>
      </c>
      <c r="S152" s="37" t="str">
        <f t="shared" si="52"/>
        <v/>
      </c>
      <c r="T152" s="37" t="str">
        <f t="shared" si="53"/>
        <v/>
      </c>
      <c r="U152" s="37" t="str">
        <f t="shared" si="54"/>
        <v/>
      </c>
      <c r="V152" s="37" t="str">
        <f t="shared" si="55"/>
        <v/>
      </c>
      <c r="W152" s="37" t="str">
        <f t="shared" si="56"/>
        <v/>
      </c>
      <c r="X152" s="37" t="str">
        <f t="shared" si="57"/>
        <v/>
      </c>
      <c r="Y152" t="str">
        <f t="shared" si="41"/>
        <v xml:space="preserve"> </v>
      </c>
      <c r="Z152" s="1" t="str">
        <f t="shared" si="58"/>
        <v xml:space="preserve"> </v>
      </c>
      <c r="AA152" t="str">
        <f t="shared" si="42"/>
        <v xml:space="preserve"> </v>
      </c>
      <c r="AB152" s="1" t="str">
        <f t="shared" si="59"/>
        <v xml:space="preserve"> </v>
      </c>
      <c r="AC152" t="str">
        <f t="shared" si="43"/>
        <v xml:space="preserve"> </v>
      </c>
      <c r="AD152" s="1" t="str">
        <f t="shared" si="60"/>
        <v xml:space="preserve"> </v>
      </c>
      <c r="AE152" t="str">
        <f t="shared" si="44"/>
        <v xml:space="preserve"> </v>
      </c>
      <c r="AF152" t="str">
        <f t="shared" si="45"/>
        <v xml:space="preserve"> </v>
      </c>
      <c r="AG152" t="str">
        <f t="shared" si="61"/>
        <v xml:space="preserve"> </v>
      </c>
      <c r="AH152" t="str">
        <f t="shared" si="62"/>
        <v xml:space="preserve"> </v>
      </c>
      <c r="AI152" t="str">
        <f t="shared" si="46"/>
        <v xml:space="preserve"> </v>
      </c>
      <c r="AJ152" t="str">
        <f t="shared" si="47"/>
        <v xml:space="preserve"> </v>
      </c>
      <c r="AK152" t="str">
        <f t="shared" si="63"/>
        <v xml:space="preserve"> </v>
      </c>
      <c r="AL152" t="str">
        <f t="shared" si="64"/>
        <v xml:space="preserve"> </v>
      </c>
      <c r="AM152" t="str">
        <f t="shared" si="48"/>
        <v xml:space="preserve"> </v>
      </c>
      <c r="AN152" t="str">
        <f t="shared" si="49"/>
        <v xml:space="preserve"> </v>
      </c>
      <c r="AO152" t="s">
        <v>530</v>
      </c>
      <c r="AP152" t="s">
        <v>1248</v>
      </c>
      <c r="AQ152">
        <v>10.815237046306979</v>
      </c>
      <c r="AR152">
        <v>20.985966894299079</v>
      </c>
      <c r="AS152">
        <v>12.038664323374327</v>
      </c>
      <c r="AT152">
        <v>-10.815237046306979</v>
      </c>
      <c r="AU152">
        <v>-20.985966894299079</v>
      </c>
      <c r="AV152" t="s">
        <v>1494</v>
      </c>
    </row>
    <row r="153" spans="1:48" x14ac:dyDescent="0.25">
      <c r="A153">
        <v>1.5599999999999965E-9</v>
      </c>
      <c r="B153" t="s">
        <v>317</v>
      </c>
      <c r="C153" s="3">
        <v>7</v>
      </c>
      <c r="D153" s="3">
        <v>1</v>
      </c>
      <c r="E153" s="3">
        <v>9</v>
      </c>
      <c r="F153" s="3">
        <v>17</v>
      </c>
      <c r="G153" s="4">
        <v>127</v>
      </c>
      <c r="H153" s="4">
        <v>114.95</v>
      </c>
      <c r="I153" s="5">
        <v>16590.505209300001</v>
      </c>
      <c r="J153" s="4">
        <v>19.646214322338061</v>
      </c>
      <c r="K153" s="4">
        <v>18.162426923684627</v>
      </c>
      <c r="L153" s="4">
        <v>14.405567435495167</v>
      </c>
      <c r="M153" s="4">
        <v>13.542568694657465</v>
      </c>
      <c r="N153" s="4">
        <v>6.3289999999999997</v>
      </c>
      <c r="O153" s="4">
        <v>6.7284991568296801</v>
      </c>
      <c r="P153" s="4">
        <v>1.7799043062200959</v>
      </c>
      <c r="Q153" s="36" t="str">
        <f t="shared" si="50"/>
        <v xml:space="preserve"> </v>
      </c>
      <c r="R153" t="str">
        <f t="shared" si="51"/>
        <v xml:space="preserve"> </v>
      </c>
      <c r="S153" s="37" t="str">
        <f t="shared" si="52"/>
        <v/>
      </c>
      <c r="T153" s="37" t="str">
        <f t="shared" si="53"/>
        <v/>
      </c>
      <c r="U153" s="37" t="str">
        <f t="shared" si="54"/>
        <v/>
      </c>
      <c r="V153" s="37" t="str">
        <f t="shared" si="55"/>
        <v/>
      </c>
      <c r="W153" s="37" t="str">
        <f t="shared" si="56"/>
        <v/>
      </c>
      <c r="X153" s="37" t="str">
        <f t="shared" si="57"/>
        <v/>
      </c>
      <c r="Y153" t="str">
        <f t="shared" si="41"/>
        <v xml:space="preserve"> </v>
      </c>
      <c r="Z153" s="1" t="str">
        <f t="shared" si="58"/>
        <v xml:space="preserve"> </v>
      </c>
      <c r="AA153" t="str">
        <f t="shared" si="42"/>
        <v xml:space="preserve"> </v>
      </c>
      <c r="AB153" s="1" t="str">
        <f t="shared" si="59"/>
        <v xml:space="preserve"> </v>
      </c>
      <c r="AC153" t="str">
        <f t="shared" si="43"/>
        <v xml:space="preserve"> </v>
      </c>
      <c r="AD153" s="1" t="str">
        <f t="shared" si="60"/>
        <v xml:space="preserve"> </v>
      </c>
      <c r="AE153" t="str">
        <f t="shared" si="44"/>
        <v xml:space="preserve"> </v>
      </c>
      <c r="AF153" t="str">
        <f t="shared" si="45"/>
        <v xml:space="preserve"> </v>
      </c>
      <c r="AG153" t="str">
        <f t="shared" si="61"/>
        <v xml:space="preserve"> </v>
      </c>
      <c r="AH153" t="str">
        <f t="shared" si="62"/>
        <v xml:space="preserve"> </v>
      </c>
      <c r="AI153" t="str">
        <f t="shared" si="46"/>
        <v xml:space="preserve"> </v>
      </c>
      <c r="AJ153" t="str">
        <f t="shared" si="47"/>
        <v xml:space="preserve"> </v>
      </c>
      <c r="AK153" t="str">
        <f t="shared" si="63"/>
        <v xml:space="preserve"> </v>
      </c>
      <c r="AL153" t="str">
        <f t="shared" si="64"/>
        <v xml:space="preserve"> </v>
      </c>
      <c r="AM153" t="str">
        <f t="shared" si="48"/>
        <v xml:space="preserve"> </v>
      </c>
      <c r="AN153" t="str">
        <f t="shared" si="49"/>
        <v xml:space="preserve"> </v>
      </c>
      <c r="AO153" t="s">
        <v>317</v>
      </c>
      <c r="AP153" t="s">
        <v>1244</v>
      </c>
      <c r="AQ153">
        <v>-5.736747168385059</v>
      </c>
      <c r="AR153">
        <v>-10.616252985894903</v>
      </c>
      <c r="AS153">
        <v>10.482818616789903</v>
      </c>
      <c r="AT153">
        <v>5.736747168385059</v>
      </c>
      <c r="AU153">
        <v>10.616252985894903</v>
      </c>
      <c r="AV153" t="s">
        <v>1495</v>
      </c>
    </row>
    <row r="154" spans="1:48" x14ac:dyDescent="0.25">
      <c r="A154">
        <v>1.5699999999999964E-9</v>
      </c>
      <c r="B154" t="s">
        <v>1213</v>
      </c>
      <c r="C154" s="3">
        <v>10</v>
      </c>
      <c r="D154" s="3">
        <v>1</v>
      </c>
      <c r="E154" s="3">
        <v>14</v>
      </c>
      <c r="F154" s="3">
        <v>25</v>
      </c>
      <c r="G154" s="4">
        <v>54</v>
      </c>
      <c r="H154" s="4">
        <v>46.24</v>
      </c>
      <c r="I154" s="5">
        <v>34366.123157440001</v>
      </c>
      <c r="J154" s="4">
        <v>13.272101033295064</v>
      </c>
      <c r="K154" s="4">
        <v>13.040045121263395</v>
      </c>
      <c r="L154" s="4">
        <v>6.8584460791380204</v>
      </c>
      <c r="M154" s="4">
        <v>6.7994981560798564</v>
      </c>
      <c r="N154" s="4">
        <v>3.5460000000000003</v>
      </c>
      <c r="O154" s="4">
        <v>0.45325779036827235</v>
      </c>
      <c r="P154" s="4">
        <v>6.0726643598615917</v>
      </c>
      <c r="Q154" s="36" t="str">
        <f t="shared" si="50"/>
        <v xml:space="preserve"> </v>
      </c>
      <c r="R154" t="str">
        <f t="shared" si="51"/>
        <v xml:space="preserve"> </v>
      </c>
      <c r="S154" s="37">
        <f t="shared" si="52"/>
        <v>0.16782007077415226</v>
      </c>
      <c r="T154" s="37" t="str">
        <f t="shared" si="53"/>
        <v/>
      </c>
      <c r="U154" s="37" t="str">
        <f t="shared" si="54"/>
        <v/>
      </c>
      <c r="V154" s="37" t="str">
        <f t="shared" si="55"/>
        <v/>
      </c>
      <c r="W154" s="37" t="str">
        <f t="shared" si="56"/>
        <v/>
      </c>
      <c r="X154" s="37">
        <f t="shared" si="57"/>
        <v>-0.47335944246754846</v>
      </c>
      <c r="Y154" t="str">
        <f t="shared" si="41"/>
        <v xml:space="preserve"> </v>
      </c>
      <c r="Z154" s="1" t="str">
        <f t="shared" si="58"/>
        <v xml:space="preserve"> </v>
      </c>
      <c r="AA154" t="str">
        <f t="shared" si="42"/>
        <v xml:space="preserve"> </v>
      </c>
      <c r="AB154" s="1">
        <f t="shared" si="59"/>
        <v>45</v>
      </c>
      <c r="AC154">
        <f t="shared" si="43"/>
        <v>113</v>
      </c>
      <c r="AD154" s="1" t="str">
        <f t="shared" si="60"/>
        <v xml:space="preserve"> </v>
      </c>
      <c r="AE154" t="str">
        <f t="shared" si="44"/>
        <v xml:space="preserve"> </v>
      </c>
      <c r="AF154" t="str">
        <f t="shared" si="45"/>
        <v xml:space="preserve"> </v>
      </c>
      <c r="AG154">
        <f t="shared" si="61"/>
        <v>6.0726643614315918</v>
      </c>
      <c r="AH154" t="str">
        <f t="shared" si="62"/>
        <v xml:space="preserve"> </v>
      </c>
      <c r="AI154">
        <f t="shared" si="46"/>
        <v>12</v>
      </c>
      <c r="AJ154" t="str">
        <f t="shared" si="47"/>
        <v xml:space="preserve"> </v>
      </c>
      <c r="AK154" t="str">
        <f t="shared" si="63"/>
        <v xml:space="preserve"> </v>
      </c>
      <c r="AL154" t="str">
        <f t="shared" si="64"/>
        <v xml:space="preserve"> </v>
      </c>
      <c r="AM154" t="str">
        <f t="shared" si="48"/>
        <v xml:space="preserve"> </v>
      </c>
      <c r="AN154" t="str">
        <f t="shared" si="49"/>
        <v xml:space="preserve"> </v>
      </c>
      <c r="AO154" t="s">
        <v>1213</v>
      </c>
      <c r="AP154" t="s">
        <v>1242</v>
      </c>
      <c r="AQ154">
        <v>28.568997144902752</v>
      </c>
      <c r="AR154">
        <v>47.335944246754849</v>
      </c>
      <c r="AS154">
        <v>16.782006920415228</v>
      </c>
      <c r="AT154">
        <v>-28.568997144902752</v>
      </c>
      <c r="AU154">
        <v>-47.335944246754849</v>
      </c>
      <c r="AV154" t="s">
        <v>1496</v>
      </c>
    </row>
    <row r="155" spans="1:48" x14ac:dyDescent="0.25">
      <c r="A155">
        <v>1.5799999999999964E-9</v>
      </c>
      <c r="B155" t="s">
        <v>637</v>
      </c>
      <c r="C155" s="3">
        <v>9</v>
      </c>
      <c r="D155" s="3">
        <v>1</v>
      </c>
      <c r="E155" s="3">
        <v>7</v>
      </c>
      <c r="F155" s="3">
        <v>17</v>
      </c>
      <c r="G155" s="4">
        <v>39</v>
      </c>
      <c r="H155" s="4">
        <v>37.72</v>
      </c>
      <c r="I155" s="5">
        <v>13864.76574784</v>
      </c>
      <c r="J155" s="4" t="s">
        <v>1238</v>
      </c>
      <c r="K155" s="4" t="s">
        <v>1238</v>
      </c>
      <c r="L155" s="4">
        <v>27.585795548227534</v>
      </c>
      <c r="M155" s="4">
        <v>26.164582043149988</v>
      </c>
      <c r="N155" s="4">
        <v>0.52</v>
      </c>
      <c r="O155" s="4">
        <v>-0.95238095238095322</v>
      </c>
      <c r="P155" s="4">
        <v>2.4681866383881235</v>
      </c>
      <c r="Q155" s="36" t="str">
        <f t="shared" si="50"/>
        <v xml:space="preserve"> </v>
      </c>
      <c r="R155" t="str">
        <f t="shared" si="51"/>
        <v xml:space="preserve"> </v>
      </c>
      <c r="S155" s="37" t="str">
        <f t="shared" si="52"/>
        <v/>
      </c>
      <c r="T155" s="37" t="str">
        <f t="shared" si="53"/>
        <v/>
      </c>
      <c r="U155" s="37" t="str">
        <f t="shared" si="54"/>
        <v xml:space="preserve"> </v>
      </c>
      <c r="V155" s="37" t="str">
        <f t="shared" si="55"/>
        <v xml:space="preserve"> </v>
      </c>
      <c r="W155" s="37" t="str">
        <f t="shared" si="56"/>
        <v/>
      </c>
      <c r="X155" s="37" t="str">
        <f t="shared" si="57"/>
        <v/>
      </c>
      <c r="Y155" t="str">
        <f t="shared" si="41"/>
        <v xml:space="preserve"> </v>
      </c>
      <c r="Z155" s="1" t="str">
        <f t="shared" si="58"/>
        <v xml:space="preserve"> </v>
      </c>
      <c r="AA155" t="str">
        <f t="shared" si="42"/>
        <v xml:space="preserve"> </v>
      </c>
      <c r="AB155" s="1" t="str">
        <f t="shared" si="59"/>
        <v xml:space="preserve"> </v>
      </c>
      <c r="AC155" t="str">
        <f t="shared" si="43"/>
        <v xml:space="preserve"> </v>
      </c>
      <c r="AD155" s="1" t="str">
        <f t="shared" si="60"/>
        <v xml:space="preserve"> </v>
      </c>
      <c r="AE155" t="str">
        <f t="shared" si="44"/>
        <v xml:space="preserve"> </v>
      </c>
      <c r="AF155" t="str">
        <f t="shared" si="45"/>
        <v xml:space="preserve"> </v>
      </c>
      <c r="AG155">
        <f t="shared" si="61"/>
        <v>2.4681866399681236</v>
      </c>
      <c r="AH155" t="str">
        <f t="shared" si="62"/>
        <v xml:space="preserve"> </v>
      </c>
      <c r="AI155">
        <f t="shared" si="46"/>
        <v>153</v>
      </c>
      <c r="AJ155" t="str">
        <f t="shared" si="47"/>
        <v xml:space="preserve"> </v>
      </c>
      <c r="AK155" t="str">
        <f t="shared" si="63"/>
        <v xml:space="preserve"> </v>
      </c>
      <c r="AL155" t="str">
        <f t="shared" si="64"/>
        <v xml:space="preserve"> </v>
      </c>
      <c r="AM155" t="str">
        <f t="shared" si="48"/>
        <v xml:space="preserve"> </v>
      </c>
      <c r="AN155" t="str">
        <f t="shared" si="49"/>
        <v xml:space="preserve"> </v>
      </c>
      <c r="AO155" t="s">
        <v>637</v>
      </c>
      <c r="AP155" t="s">
        <v>1254</v>
      </c>
      <c r="AQ155" t="e">
        <v>#VALUE!</v>
      </c>
      <c r="AR155">
        <v>-111.82347400361343</v>
      </c>
      <c r="AS155">
        <v>3.3934252386002228</v>
      </c>
      <c r="AT155" t="e">
        <v>#VALUE!</v>
      </c>
      <c r="AU155">
        <v>111.82347400361343</v>
      </c>
      <c r="AV155" t="s">
        <v>1497</v>
      </c>
    </row>
    <row r="156" spans="1:48" x14ac:dyDescent="0.25">
      <c r="A156">
        <v>1.5899999999999964E-9</v>
      </c>
      <c r="B156" t="s">
        <v>531</v>
      </c>
      <c r="C156" s="3">
        <v>15</v>
      </c>
      <c r="D156" s="3">
        <v>2</v>
      </c>
      <c r="E156" s="3">
        <v>12</v>
      </c>
      <c r="F156" s="3">
        <v>29</v>
      </c>
      <c r="G156" s="4">
        <v>126</v>
      </c>
      <c r="H156" s="4">
        <v>117.89</v>
      </c>
      <c r="I156" s="5">
        <v>14324.82521744</v>
      </c>
      <c r="J156" s="4">
        <v>20.357451217406318</v>
      </c>
      <c r="K156" s="4">
        <v>18.472265747414603</v>
      </c>
      <c r="L156" s="4">
        <v>12.89348200275704</v>
      </c>
      <c r="M156" s="4">
        <v>12.04364842314537</v>
      </c>
      <c r="N156" s="4">
        <v>6.3820000000000006</v>
      </c>
      <c r="O156" s="4">
        <v>9.656357388316156</v>
      </c>
      <c r="P156" s="4">
        <v>2.9926202392060395</v>
      </c>
      <c r="Q156" s="36" t="str">
        <f t="shared" si="50"/>
        <v xml:space="preserve"> </v>
      </c>
      <c r="R156" t="str">
        <f t="shared" si="51"/>
        <v xml:space="preserve"> </v>
      </c>
      <c r="S156" s="37" t="str">
        <f t="shared" si="52"/>
        <v/>
      </c>
      <c r="T156" s="37" t="str">
        <f t="shared" si="53"/>
        <v/>
      </c>
      <c r="U156" s="37" t="str">
        <f t="shared" si="54"/>
        <v/>
      </c>
      <c r="V156" s="37" t="str">
        <f t="shared" si="55"/>
        <v/>
      </c>
      <c r="W156" s="37" t="str">
        <f t="shared" si="56"/>
        <v/>
      </c>
      <c r="X156" s="37" t="str">
        <f t="shared" si="57"/>
        <v/>
      </c>
      <c r="Y156" t="str">
        <f t="shared" si="41"/>
        <v xml:space="preserve"> </v>
      </c>
      <c r="Z156" s="1" t="str">
        <f t="shared" si="58"/>
        <v xml:space="preserve"> </v>
      </c>
      <c r="AA156" t="str">
        <f t="shared" si="42"/>
        <v xml:space="preserve"> </v>
      </c>
      <c r="AB156" s="1" t="str">
        <f t="shared" si="59"/>
        <v xml:space="preserve"> </v>
      </c>
      <c r="AC156" t="str">
        <f t="shared" si="43"/>
        <v xml:space="preserve"> </v>
      </c>
      <c r="AD156" s="1" t="str">
        <f t="shared" si="60"/>
        <v xml:space="preserve"> </v>
      </c>
      <c r="AE156" t="str">
        <f t="shared" si="44"/>
        <v xml:space="preserve"> </v>
      </c>
      <c r="AF156" t="str">
        <f t="shared" si="45"/>
        <v xml:space="preserve"> </v>
      </c>
      <c r="AG156">
        <f t="shared" si="61"/>
        <v>2.9926202407960396</v>
      </c>
      <c r="AH156" t="str">
        <f t="shared" si="62"/>
        <v xml:space="preserve"> </v>
      </c>
      <c r="AI156">
        <f t="shared" si="46"/>
        <v>104</v>
      </c>
      <c r="AJ156" t="str">
        <f t="shared" si="47"/>
        <v xml:space="preserve"> </v>
      </c>
      <c r="AK156" t="str">
        <f t="shared" si="63"/>
        <v xml:space="preserve"> </v>
      </c>
      <c r="AL156" t="str">
        <f t="shared" si="64"/>
        <v xml:space="preserve"> </v>
      </c>
      <c r="AM156" t="str">
        <f t="shared" si="48"/>
        <v xml:space="preserve"> </v>
      </c>
      <c r="AN156" t="str">
        <f t="shared" si="49"/>
        <v xml:space="preserve"> </v>
      </c>
      <c r="AO156" t="s">
        <v>531</v>
      </c>
      <c r="AP156" t="s">
        <v>1248</v>
      </c>
      <c r="AQ156">
        <v>-9.5646538844973641</v>
      </c>
      <c r="AR156">
        <v>0.99462076225868001</v>
      </c>
      <c r="AS156">
        <v>6.8792942573585592</v>
      </c>
      <c r="AT156">
        <v>9.5646538844973641</v>
      </c>
      <c r="AU156">
        <v>-0.99462076225868001</v>
      </c>
      <c r="AV156" t="s">
        <v>1498</v>
      </c>
    </row>
    <row r="157" spans="1:48" x14ac:dyDescent="0.25">
      <c r="A157">
        <v>1.5999999999999963E-9</v>
      </c>
      <c r="B157" t="s">
        <v>592</v>
      </c>
      <c r="C157" s="3">
        <v>8</v>
      </c>
      <c r="D157" s="3">
        <v>0</v>
      </c>
      <c r="E157" s="3">
        <v>9</v>
      </c>
      <c r="F157" s="3">
        <v>17</v>
      </c>
      <c r="G157" s="4">
        <v>143</v>
      </c>
      <c r="H157" s="4">
        <v>132.86000000000001</v>
      </c>
      <c r="I157" s="5">
        <v>25523.079467340001</v>
      </c>
      <c r="J157" s="4">
        <v>21.301907968574636</v>
      </c>
      <c r="K157" s="4">
        <v>20.051313009357081</v>
      </c>
      <c r="L157" s="4">
        <v>14.384789059239061</v>
      </c>
      <c r="M157" s="4">
        <v>12.55588326235342</v>
      </c>
      <c r="N157" s="4">
        <v>6.6260000000000003</v>
      </c>
      <c r="O157" s="4">
        <v>5.1746031746031829</v>
      </c>
      <c r="P157" s="4">
        <v>3.0904711726629528</v>
      </c>
      <c r="Q157" s="36" t="str">
        <f t="shared" si="50"/>
        <v xml:space="preserve"> </v>
      </c>
      <c r="R157" t="str">
        <f t="shared" si="51"/>
        <v xml:space="preserve"> </v>
      </c>
      <c r="S157" s="37" t="str">
        <f t="shared" si="52"/>
        <v/>
      </c>
      <c r="T157" s="37" t="str">
        <f t="shared" si="53"/>
        <v/>
      </c>
      <c r="U157" s="37" t="str">
        <f t="shared" si="54"/>
        <v/>
      </c>
      <c r="V157" s="37" t="str">
        <f t="shared" si="55"/>
        <v/>
      </c>
      <c r="W157" s="37" t="str">
        <f t="shared" si="56"/>
        <v/>
      </c>
      <c r="X157" s="37" t="str">
        <f t="shared" si="57"/>
        <v/>
      </c>
      <c r="Y157" t="str">
        <f t="shared" si="41"/>
        <v xml:space="preserve"> </v>
      </c>
      <c r="Z157" s="1" t="str">
        <f t="shared" si="58"/>
        <v xml:space="preserve"> </v>
      </c>
      <c r="AA157" t="str">
        <f t="shared" si="42"/>
        <v xml:space="preserve"> </v>
      </c>
      <c r="AB157" s="1" t="str">
        <f t="shared" si="59"/>
        <v xml:space="preserve"> </v>
      </c>
      <c r="AC157" t="str">
        <f t="shared" si="43"/>
        <v xml:space="preserve"> </v>
      </c>
      <c r="AD157" s="1" t="str">
        <f t="shared" si="60"/>
        <v xml:space="preserve"> </v>
      </c>
      <c r="AE157" t="str">
        <f t="shared" si="44"/>
        <v xml:space="preserve"> </v>
      </c>
      <c r="AF157" t="str">
        <f t="shared" si="45"/>
        <v xml:space="preserve"> </v>
      </c>
      <c r="AG157">
        <f t="shared" si="61"/>
        <v>3.0904711742629529</v>
      </c>
      <c r="AH157" t="str">
        <f t="shared" si="62"/>
        <v xml:space="preserve"> </v>
      </c>
      <c r="AI157">
        <f t="shared" si="46"/>
        <v>97</v>
      </c>
      <c r="AJ157" t="str">
        <f t="shared" si="47"/>
        <v xml:space="preserve"> </v>
      </c>
      <c r="AK157" t="str">
        <f t="shared" si="63"/>
        <v xml:space="preserve"> </v>
      </c>
      <c r="AL157" t="str">
        <f t="shared" si="64"/>
        <v xml:space="preserve"> </v>
      </c>
      <c r="AM157" t="str">
        <f t="shared" si="48"/>
        <v xml:space="preserve"> </v>
      </c>
      <c r="AN157" t="str">
        <f t="shared" si="49"/>
        <v xml:space="preserve"> </v>
      </c>
      <c r="AO157" t="s">
        <v>592</v>
      </c>
      <c r="AP157" t="s">
        <v>1250</v>
      </c>
      <c r="AQ157">
        <v>-14.647759620354694</v>
      </c>
      <c r="AR157">
        <v>-10.456701747467601</v>
      </c>
      <c r="AS157">
        <v>7.6320939334637794</v>
      </c>
      <c r="AT157">
        <v>14.647759620354694</v>
      </c>
      <c r="AU157">
        <v>10.456701747467601</v>
      </c>
      <c r="AV157" t="s">
        <v>1499</v>
      </c>
    </row>
    <row r="158" spans="1:48" x14ac:dyDescent="0.25">
      <c r="A158">
        <v>1.6099999999999963E-9</v>
      </c>
      <c r="B158" t="s">
        <v>318</v>
      </c>
      <c r="C158" s="3">
        <v>9</v>
      </c>
      <c r="D158" s="3">
        <v>1</v>
      </c>
      <c r="E158" s="3">
        <v>10</v>
      </c>
      <c r="F158" s="3">
        <v>20</v>
      </c>
      <c r="G158" s="4">
        <v>106</v>
      </c>
      <c r="H158" s="4">
        <v>102.3</v>
      </c>
      <c r="I158" s="5">
        <v>74985.899999999994</v>
      </c>
      <c r="J158" s="4">
        <v>20.362261146496813</v>
      </c>
      <c r="K158" s="4">
        <v>19.729990356798453</v>
      </c>
      <c r="L158" s="4">
        <v>13.362574729436188</v>
      </c>
      <c r="M158" s="4">
        <v>12.531380979421863</v>
      </c>
      <c r="N158" s="4">
        <v>5.1850000000000005</v>
      </c>
      <c r="O158" s="4">
        <v>2.4703557312252959</v>
      </c>
      <c r="P158" s="4">
        <v>3.8152492668621703</v>
      </c>
      <c r="Q158" s="36" t="str">
        <f t="shared" si="50"/>
        <v xml:space="preserve"> </v>
      </c>
      <c r="R158" t="str">
        <f t="shared" si="51"/>
        <v xml:space="preserve"> </v>
      </c>
      <c r="S158" s="37" t="str">
        <f t="shared" si="52"/>
        <v/>
      </c>
      <c r="T158" s="37" t="str">
        <f t="shared" si="53"/>
        <v/>
      </c>
      <c r="U158" s="37" t="str">
        <f t="shared" si="54"/>
        <v/>
      </c>
      <c r="V158" s="37" t="str">
        <f t="shared" si="55"/>
        <v/>
      </c>
      <c r="W158" s="37" t="str">
        <f t="shared" si="56"/>
        <v/>
      </c>
      <c r="X158" s="37" t="str">
        <f t="shared" si="57"/>
        <v/>
      </c>
      <c r="Y158" t="str">
        <f t="shared" si="41"/>
        <v xml:space="preserve"> </v>
      </c>
      <c r="Z158" s="1" t="str">
        <f t="shared" si="58"/>
        <v xml:space="preserve"> </v>
      </c>
      <c r="AA158" t="str">
        <f t="shared" si="42"/>
        <v xml:space="preserve"> </v>
      </c>
      <c r="AB158" s="1" t="str">
        <f t="shared" si="59"/>
        <v xml:space="preserve"> </v>
      </c>
      <c r="AC158" t="str">
        <f t="shared" si="43"/>
        <v xml:space="preserve"> </v>
      </c>
      <c r="AD158" s="1" t="str">
        <f t="shared" si="60"/>
        <v xml:space="preserve"> </v>
      </c>
      <c r="AE158" t="str">
        <f t="shared" si="44"/>
        <v xml:space="preserve"> </v>
      </c>
      <c r="AF158" t="str">
        <f t="shared" si="45"/>
        <v xml:space="preserve"> </v>
      </c>
      <c r="AG158">
        <f t="shared" si="61"/>
        <v>3.8152492684721704</v>
      </c>
      <c r="AH158" t="str">
        <f t="shared" si="62"/>
        <v xml:space="preserve"> </v>
      </c>
      <c r="AI158">
        <f t="shared" si="46"/>
        <v>54</v>
      </c>
      <c r="AJ158" t="str">
        <f t="shared" si="47"/>
        <v xml:space="preserve"> </v>
      </c>
      <c r="AK158" t="str">
        <f t="shared" si="63"/>
        <v xml:space="preserve"> </v>
      </c>
      <c r="AL158" t="str">
        <f t="shared" si="64"/>
        <v xml:space="preserve"> </v>
      </c>
      <c r="AM158" t="str">
        <f t="shared" si="48"/>
        <v xml:space="preserve"> </v>
      </c>
      <c r="AN158" t="str">
        <f t="shared" si="49"/>
        <v xml:space="preserve"> </v>
      </c>
      <c r="AO158" t="s">
        <v>318</v>
      </c>
      <c r="AP158" t="s">
        <v>1250</v>
      </c>
      <c r="AQ158">
        <v>-9.5905411240334573</v>
      </c>
      <c r="AR158">
        <v>-2.6074087975300753</v>
      </c>
      <c r="AS158">
        <v>3.6168132942326459</v>
      </c>
      <c r="AT158">
        <v>9.5905411240334573</v>
      </c>
      <c r="AU158">
        <v>2.6074087975300753</v>
      </c>
      <c r="AV158" t="s">
        <v>1500</v>
      </c>
    </row>
    <row r="159" spans="1:48" x14ac:dyDescent="0.25">
      <c r="A159">
        <v>1.6199999999999963E-9</v>
      </c>
      <c r="B159" t="s">
        <v>535</v>
      </c>
      <c r="C159" s="3">
        <v>3</v>
      </c>
      <c r="D159" s="3">
        <v>1</v>
      </c>
      <c r="E159" s="3">
        <v>9</v>
      </c>
      <c r="F159" s="3">
        <v>13</v>
      </c>
      <c r="G159" s="4">
        <v>90</v>
      </c>
      <c r="H159" s="4">
        <v>82.86</v>
      </c>
      <c r="I159" s="5">
        <v>10407.216</v>
      </c>
      <c r="J159" s="4">
        <v>15.669440242057489</v>
      </c>
      <c r="K159" s="4">
        <v>13.814604868289429</v>
      </c>
      <c r="L159" s="4">
        <v>8.075223171354553</v>
      </c>
      <c r="M159" s="4">
        <v>8.4004090158955798</v>
      </c>
      <c r="N159" s="4">
        <v>5.9980000000000002</v>
      </c>
      <c r="O159" s="4">
        <v>11.074074074074071</v>
      </c>
      <c r="P159" s="4">
        <v>0</v>
      </c>
      <c r="Q159" s="36" t="str">
        <f t="shared" si="50"/>
        <v xml:space="preserve"> </v>
      </c>
      <c r="R159" t="str">
        <f t="shared" si="51"/>
        <v xml:space="preserve"> </v>
      </c>
      <c r="S159" s="37" t="str">
        <f t="shared" si="52"/>
        <v/>
      </c>
      <c r="T159" s="37" t="str">
        <f t="shared" si="53"/>
        <v/>
      </c>
      <c r="U159" s="37" t="str">
        <f t="shared" si="54"/>
        <v/>
      </c>
      <c r="V159" s="37" t="str">
        <f t="shared" si="55"/>
        <v/>
      </c>
      <c r="W159" s="37" t="str">
        <f t="shared" si="56"/>
        <v/>
      </c>
      <c r="X159" s="37">
        <f t="shared" si="57"/>
        <v>-0.37992659210413682</v>
      </c>
      <c r="Y159" t="str">
        <f t="shared" si="41"/>
        <v xml:space="preserve"> </v>
      </c>
      <c r="Z159" s="1" t="str">
        <f t="shared" si="58"/>
        <v xml:space="preserve"> </v>
      </c>
      <c r="AA159" t="str">
        <f t="shared" si="42"/>
        <v xml:space="preserve"> </v>
      </c>
      <c r="AB159" s="1">
        <f t="shared" si="59"/>
        <v>67</v>
      </c>
      <c r="AC159" t="str">
        <f t="shared" si="43"/>
        <v xml:space="preserve"> </v>
      </c>
      <c r="AD159" s="1" t="str">
        <f t="shared" si="60"/>
        <v xml:space="preserve"> </v>
      </c>
      <c r="AE159" t="str">
        <f t="shared" si="44"/>
        <v xml:space="preserve"> </v>
      </c>
      <c r="AF159" t="str">
        <f t="shared" si="45"/>
        <v xml:space="preserve"> </v>
      </c>
      <c r="AG159" t="str">
        <f t="shared" si="61"/>
        <v xml:space="preserve"> </v>
      </c>
      <c r="AH159" t="str">
        <f t="shared" si="62"/>
        <v xml:space="preserve"> </v>
      </c>
      <c r="AI159" t="str">
        <f t="shared" si="46"/>
        <v xml:space="preserve"> </v>
      </c>
      <c r="AJ159" t="str">
        <f t="shared" si="47"/>
        <v xml:space="preserve"> </v>
      </c>
      <c r="AK159" t="str">
        <f t="shared" si="63"/>
        <v xml:space="preserve"> </v>
      </c>
      <c r="AL159" t="str">
        <f t="shared" si="64"/>
        <v xml:space="preserve"> </v>
      </c>
      <c r="AM159" t="str">
        <f t="shared" si="48"/>
        <v xml:space="preserve"> </v>
      </c>
      <c r="AN159" t="str">
        <f t="shared" si="49"/>
        <v xml:space="preserve"> </v>
      </c>
      <c r="AO159" t="s">
        <v>535</v>
      </c>
      <c r="AP159" t="s">
        <v>1313</v>
      </c>
      <c r="AQ159">
        <v>15.666417256748421</v>
      </c>
      <c r="AR159">
        <v>37.992659210413684</v>
      </c>
      <c r="AS159">
        <v>8.6169442433019494</v>
      </c>
      <c r="AT159">
        <v>-15.666417256748421</v>
      </c>
      <c r="AU159">
        <v>-37.992659210413684</v>
      </c>
      <c r="AV159" t="s">
        <v>1501</v>
      </c>
    </row>
    <row r="160" spans="1:48" x14ac:dyDescent="0.25">
      <c r="A160">
        <v>1.6299999999999962E-9</v>
      </c>
      <c r="B160" t="s">
        <v>583</v>
      </c>
      <c r="C160" s="3">
        <v>22</v>
      </c>
      <c r="D160" s="3">
        <v>1</v>
      </c>
      <c r="E160" s="3">
        <v>10</v>
      </c>
      <c r="F160" s="3">
        <v>33</v>
      </c>
      <c r="G160" s="4">
        <v>30</v>
      </c>
      <c r="H160" s="4">
        <v>19.18</v>
      </c>
      <c r="I160" s="5">
        <v>7344.021999999999</v>
      </c>
      <c r="J160" s="4">
        <v>13.949090909090909</v>
      </c>
      <c r="K160" s="4">
        <v>14.753846153846153</v>
      </c>
      <c r="L160" s="4">
        <v>3.9656297752362955</v>
      </c>
      <c r="M160" s="4">
        <v>4.2783812090999138</v>
      </c>
      <c r="N160" s="4">
        <v>1.3</v>
      </c>
      <c r="O160" s="4">
        <v>-7.8014184397163042</v>
      </c>
      <c r="P160" s="4">
        <v>2.05422314911366</v>
      </c>
      <c r="Q160" s="36" t="str">
        <f t="shared" si="50"/>
        <v xml:space="preserve"> </v>
      </c>
      <c r="R160" t="str">
        <f t="shared" si="51"/>
        <v xml:space="preserve"> </v>
      </c>
      <c r="S160" s="37">
        <f t="shared" si="52"/>
        <v>0.56412930298557884</v>
      </c>
      <c r="T160" s="37" t="str">
        <f t="shared" si="53"/>
        <v/>
      </c>
      <c r="U160" s="37" t="str">
        <f t="shared" si="54"/>
        <v/>
      </c>
      <c r="V160" s="37" t="str">
        <f t="shared" si="55"/>
        <v/>
      </c>
      <c r="W160" s="37" t="str">
        <f t="shared" si="56"/>
        <v/>
      </c>
      <c r="X160" s="37">
        <f t="shared" si="57"/>
        <v>-0.69549057443924467</v>
      </c>
      <c r="Y160" t="str">
        <f t="shared" si="41"/>
        <v xml:space="preserve"> </v>
      </c>
      <c r="Z160" s="1" t="str">
        <f t="shared" si="58"/>
        <v xml:space="preserve"> </v>
      </c>
      <c r="AA160" t="str">
        <f t="shared" si="42"/>
        <v xml:space="preserve"> </v>
      </c>
      <c r="AB160" s="1">
        <f t="shared" si="59"/>
        <v>9</v>
      </c>
      <c r="AC160">
        <f t="shared" si="43"/>
        <v>6</v>
      </c>
      <c r="AD160" s="1" t="str">
        <f t="shared" si="60"/>
        <v xml:space="preserve"> </v>
      </c>
      <c r="AE160" t="str">
        <f t="shared" si="44"/>
        <v xml:space="preserve"> </v>
      </c>
      <c r="AF160" t="str">
        <f t="shared" si="45"/>
        <v xml:space="preserve"> </v>
      </c>
      <c r="AG160">
        <f t="shared" si="61"/>
        <v>2.0542231507436601</v>
      </c>
      <c r="AH160" t="str">
        <f t="shared" si="62"/>
        <v xml:space="preserve"> </v>
      </c>
      <c r="AI160">
        <f t="shared" si="46"/>
        <v>183</v>
      </c>
      <c r="AJ160" t="str">
        <f t="shared" si="47"/>
        <v xml:space="preserve"> </v>
      </c>
      <c r="AK160" t="str">
        <f t="shared" si="63"/>
        <v xml:space="preserve"> </v>
      </c>
      <c r="AL160" t="str">
        <f t="shared" si="64"/>
        <v xml:space="preserve"> </v>
      </c>
      <c r="AM160" t="str">
        <f t="shared" si="48"/>
        <v xml:space="preserve"> </v>
      </c>
      <c r="AN160" t="str">
        <f t="shared" si="49"/>
        <v xml:space="preserve"> </v>
      </c>
      <c r="AO160" t="s">
        <v>583</v>
      </c>
      <c r="AP160" t="s">
        <v>1295</v>
      </c>
      <c r="AQ160">
        <v>24.92540931886591</v>
      </c>
      <c r="AR160">
        <v>69.549057443924468</v>
      </c>
      <c r="AS160">
        <v>56.412930135557879</v>
      </c>
      <c r="AT160">
        <v>-24.92540931886591</v>
      </c>
      <c r="AU160">
        <v>-69.549057443924468</v>
      </c>
      <c r="AV160" t="s">
        <v>1502</v>
      </c>
    </row>
    <row r="161" spans="1:48" x14ac:dyDescent="0.25">
      <c r="A161">
        <v>1.6399999999999962E-9</v>
      </c>
      <c r="B161" t="s">
        <v>534</v>
      </c>
      <c r="C161" s="3">
        <v>6</v>
      </c>
      <c r="D161" s="3">
        <v>1</v>
      </c>
      <c r="E161" s="3">
        <v>8</v>
      </c>
      <c r="F161" s="3">
        <v>15</v>
      </c>
      <c r="G161" s="4">
        <v>38</v>
      </c>
      <c r="H161" s="4">
        <v>28.15</v>
      </c>
      <c r="I161" s="5">
        <v>7142.2355655999991</v>
      </c>
      <c r="J161" s="4">
        <v>3.4030464216634426</v>
      </c>
      <c r="K161" s="4">
        <v>5.1889400921658986</v>
      </c>
      <c r="L161" s="4">
        <v>2.8932446505174911</v>
      </c>
      <c r="M161" s="4">
        <v>4.0371999883235539</v>
      </c>
      <c r="N161" s="4">
        <v>5.4249999999999998</v>
      </c>
      <c r="O161" s="4">
        <v>-34.952038369304553</v>
      </c>
      <c r="P161" s="4">
        <v>2.9307282415630551</v>
      </c>
      <c r="Q161" s="36" t="str">
        <f t="shared" si="50"/>
        <v xml:space="preserve"> </v>
      </c>
      <c r="R161" t="str">
        <f t="shared" si="51"/>
        <v xml:space="preserve"> </v>
      </c>
      <c r="S161" s="37">
        <f t="shared" si="52"/>
        <v>0.34991119169328611</v>
      </c>
      <c r="T161" s="37" t="str">
        <f t="shared" si="53"/>
        <v/>
      </c>
      <c r="U161" s="37" t="str">
        <f t="shared" si="54"/>
        <v/>
      </c>
      <c r="V161" s="37">
        <f t="shared" si="55"/>
        <v>-0.81684661829196492</v>
      </c>
      <c r="W161" s="37" t="str">
        <f t="shared" si="56"/>
        <v/>
      </c>
      <c r="X161" s="37">
        <f t="shared" si="57"/>
        <v>-0.77783597651061287</v>
      </c>
      <c r="Y161" t="str">
        <f t="shared" si="41"/>
        <v xml:space="preserve"> </v>
      </c>
      <c r="Z161" s="1">
        <f t="shared" si="58"/>
        <v>1</v>
      </c>
      <c r="AA161" t="str">
        <f t="shared" si="42"/>
        <v xml:space="preserve"> </v>
      </c>
      <c r="AB161" s="1">
        <f t="shared" si="59"/>
        <v>2</v>
      </c>
      <c r="AC161">
        <f t="shared" si="43"/>
        <v>20</v>
      </c>
      <c r="AD161" s="1" t="str">
        <f t="shared" si="60"/>
        <v xml:space="preserve"> </v>
      </c>
      <c r="AE161" t="str">
        <f t="shared" si="44"/>
        <v xml:space="preserve"> </v>
      </c>
      <c r="AF161" t="str">
        <f t="shared" si="45"/>
        <v xml:space="preserve"> </v>
      </c>
      <c r="AG161">
        <f t="shared" si="61"/>
        <v>2.9307282432030552</v>
      </c>
      <c r="AH161" t="str">
        <f t="shared" si="62"/>
        <v xml:space="preserve"> </v>
      </c>
      <c r="AI161">
        <f t="shared" si="46"/>
        <v>114</v>
      </c>
      <c r="AJ161" t="str">
        <f t="shared" si="47"/>
        <v xml:space="preserve"> </v>
      </c>
      <c r="AK161" t="str">
        <f t="shared" si="63"/>
        <v xml:space="preserve"> </v>
      </c>
      <c r="AL161" t="str">
        <f t="shared" si="64"/>
        <v xml:space="preserve"> </v>
      </c>
      <c r="AM161" t="str">
        <f t="shared" si="48"/>
        <v xml:space="preserve"> </v>
      </c>
      <c r="AN161" t="str">
        <f t="shared" si="49"/>
        <v xml:space="preserve"> </v>
      </c>
      <c r="AO161" t="s">
        <v>534</v>
      </c>
      <c r="AP161" t="s">
        <v>1293</v>
      </c>
      <c r="AQ161">
        <v>81.684661829196486</v>
      </c>
      <c r="AR161">
        <v>77.783597651061285</v>
      </c>
      <c r="AS161">
        <v>34.991119005328606</v>
      </c>
      <c r="AT161">
        <v>-81.684661829196486</v>
      </c>
      <c r="AU161">
        <v>-77.783597651061285</v>
      </c>
      <c r="AV161" t="s">
        <v>1503</v>
      </c>
    </row>
    <row r="162" spans="1:48" x14ac:dyDescent="0.25">
      <c r="A162">
        <v>1.6499999999999962E-9</v>
      </c>
      <c r="B162" t="s">
        <v>472</v>
      </c>
      <c r="C162" s="3">
        <v>22</v>
      </c>
      <c r="D162" s="3">
        <v>0</v>
      </c>
      <c r="E162" s="3">
        <v>13</v>
      </c>
      <c r="F162" s="3">
        <v>35</v>
      </c>
      <c r="G162" s="4">
        <v>120</v>
      </c>
      <c r="H162" s="4">
        <v>107.03</v>
      </c>
      <c r="I162" s="5">
        <v>31003.840436030001</v>
      </c>
      <c r="J162" s="4">
        <v>27.289648138704742</v>
      </c>
      <c r="K162" s="4">
        <v>22.801448657861101</v>
      </c>
      <c r="L162" s="4">
        <v>17.27541884816754</v>
      </c>
      <c r="M162" s="4">
        <v>14.989687677455992</v>
      </c>
      <c r="N162" s="4">
        <v>4.694</v>
      </c>
      <c r="O162" s="4">
        <v>10.44705882352941</v>
      </c>
      <c r="P162" s="4">
        <v>0</v>
      </c>
      <c r="Q162" s="36" t="str">
        <f t="shared" si="50"/>
        <v xml:space="preserve"> </v>
      </c>
      <c r="R162" t="str">
        <f t="shared" si="51"/>
        <v xml:space="preserve"> </v>
      </c>
      <c r="S162" s="37" t="str">
        <f t="shared" si="52"/>
        <v/>
      </c>
      <c r="T162" s="37" t="str">
        <f t="shared" si="53"/>
        <v/>
      </c>
      <c r="U162" s="37" t="str">
        <f t="shared" si="54"/>
        <v/>
      </c>
      <c r="V162" s="37" t="str">
        <f t="shared" si="55"/>
        <v/>
      </c>
      <c r="W162" s="37" t="str">
        <f t="shared" si="56"/>
        <v/>
      </c>
      <c r="X162" s="37" t="str">
        <f t="shared" si="57"/>
        <v/>
      </c>
      <c r="Y162" t="str">
        <f t="shared" si="41"/>
        <v xml:space="preserve"> </v>
      </c>
      <c r="Z162" s="1" t="str">
        <f t="shared" si="58"/>
        <v xml:space="preserve"> </v>
      </c>
      <c r="AA162" t="str">
        <f t="shared" si="42"/>
        <v xml:space="preserve"> </v>
      </c>
      <c r="AB162" s="1" t="str">
        <f t="shared" si="59"/>
        <v xml:space="preserve"> </v>
      </c>
      <c r="AC162" t="str">
        <f t="shared" si="43"/>
        <v xml:space="preserve"> </v>
      </c>
      <c r="AD162" s="1" t="str">
        <f t="shared" si="60"/>
        <v xml:space="preserve"> </v>
      </c>
      <c r="AE162" t="str">
        <f t="shared" si="44"/>
        <v xml:space="preserve"> </v>
      </c>
      <c r="AF162" t="str">
        <f t="shared" si="45"/>
        <v xml:space="preserve"> </v>
      </c>
      <c r="AG162" t="str">
        <f t="shared" si="61"/>
        <v xml:space="preserve"> </v>
      </c>
      <c r="AH162" t="str">
        <f t="shared" si="62"/>
        <v xml:space="preserve"> </v>
      </c>
      <c r="AI162" t="str">
        <f t="shared" si="46"/>
        <v xml:space="preserve"> </v>
      </c>
      <c r="AJ162" t="str">
        <f t="shared" si="47"/>
        <v xml:space="preserve"> </v>
      </c>
      <c r="AK162" t="str">
        <f t="shared" si="63"/>
        <v xml:space="preserve"> </v>
      </c>
      <c r="AL162" t="str">
        <f t="shared" si="64"/>
        <v xml:space="preserve"> </v>
      </c>
      <c r="AM162" t="str">
        <f t="shared" si="48"/>
        <v xml:space="preserve"> </v>
      </c>
      <c r="AN162" t="str">
        <f t="shared" si="49"/>
        <v xml:space="preserve"> </v>
      </c>
      <c r="AO162" t="s">
        <v>472</v>
      </c>
      <c r="AP162" t="s">
        <v>1262</v>
      </c>
      <c r="AQ162">
        <v>-46.874027647938888</v>
      </c>
      <c r="AR162">
        <v>-32.653025318368002</v>
      </c>
      <c r="AS162">
        <v>12.118097729608523</v>
      </c>
      <c r="AT162">
        <v>46.874027647938888</v>
      </c>
      <c r="AU162">
        <v>32.653025318368002</v>
      </c>
      <c r="AV162" t="s">
        <v>1504</v>
      </c>
    </row>
    <row r="163" spans="1:48" x14ac:dyDescent="0.25">
      <c r="A163">
        <v>1.6599999999999961E-9</v>
      </c>
      <c r="B163" t="s">
        <v>576</v>
      </c>
      <c r="C163" s="3">
        <v>9</v>
      </c>
      <c r="D163" s="3">
        <v>4</v>
      </c>
      <c r="E163" s="3">
        <v>21</v>
      </c>
      <c r="F163" s="3">
        <v>34</v>
      </c>
      <c r="G163" s="4">
        <v>38</v>
      </c>
      <c r="H163" s="4">
        <v>37.26</v>
      </c>
      <c r="I163" s="5">
        <v>29661.971576759999</v>
      </c>
      <c r="J163" s="4">
        <v>13.44155844155844</v>
      </c>
      <c r="K163" s="4">
        <v>12.288918205804748</v>
      </c>
      <c r="L163" s="4">
        <v>9.505683714926521</v>
      </c>
      <c r="M163" s="4">
        <v>9.3883731917319739</v>
      </c>
      <c r="N163" s="4">
        <v>3.032</v>
      </c>
      <c r="O163" s="4">
        <v>7.1378091872791494</v>
      </c>
      <c r="P163" s="4">
        <v>1.701556629092861</v>
      </c>
      <c r="Q163" s="36" t="str">
        <f t="shared" si="50"/>
        <v xml:space="preserve"> </v>
      </c>
      <c r="R163" t="str">
        <f t="shared" si="51"/>
        <v xml:space="preserve"> </v>
      </c>
      <c r="S163" s="37" t="str">
        <f t="shared" si="52"/>
        <v/>
      </c>
      <c r="T163" s="37" t="str">
        <f t="shared" si="53"/>
        <v/>
      </c>
      <c r="U163" s="37" t="str">
        <f t="shared" si="54"/>
        <v/>
      </c>
      <c r="V163" s="37" t="str">
        <f t="shared" si="55"/>
        <v/>
      </c>
      <c r="W163" s="37" t="str">
        <f t="shared" si="56"/>
        <v/>
      </c>
      <c r="X163" s="37" t="str">
        <f t="shared" si="57"/>
        <v/>
      </c>
      <c r="Y163" t="str">
        <f t="shared" si="41"/>
        <v xml:space="preserve"> </v>
      </c>
      <c r="Z163" s="1" t="str">
        <f t="shared" si="58"/>
        <v xml:space="preserve"> </v>
      </c>
      <c r="AA163" t="str">
        <f t="shared" si="42"/>
        <v xml:space="preserve"> </v>
      </c>
      <c r="AB163" s="1" t="str">
        <f t="shared" si="59"/>
        <v xml:space="preserve"> </v>
      </c>
      <c r="AC163" t="str">
        <f t="shared" si="43"/>
        <v xml:space="preserve"> </v>
      </c>
      <c r="AD163" s="1" t="str">
        <f t="shared" si="60"/>
        <v xml:space="preserve"> </v>
      </c>
      <c r="AE163" t="str">
        <f t="shared" si="44"/>
        <v xml:space="preserve"> </v>
      </c>
      <c r="AF163" t="str">
        <f t="shared" si="45"/>
        <v xml:space="preserve"> </v>
      </c>
      <c r="AG163" t="str">
        <f t="shared" si="61"/>
        <v xml:space="preserve"> </v>
      </c>
      <c r="AH163" t="str">
        <f t="shared" si="62"/>
        <v xml:space="preserve"> </v>
      </c>
      <c r="AI163" t="str">
        <f t="shared" si="46"/>
        <v xml:space="preserve"> </v>
      </c>
      <c r="AJ163" t="str">
        <f t="shared" si="47"/>
        <v xml:space="preserve"> </v>
      </c>
      <c r="AK163" t="str">
        <f t="shared" si="63"/>
        <v xml:space="preserve"> </v>
      </c>
      <c r="AL163" t="str">
        <f t="shared" si="64"/>
        <v xml:space="preserve"> </v>
      </c>
      <c r="AM163" t="str">
        <f t="shared" si="48"/>
        <v xml:space="preserve"> </v>
      </c>
      <c r="AN163" t="str">
        <f t="shared" si="49"/>
        <v xml:space="preserve"> </v>
      </c>
      <c r="AO163" t="s">
        <v>576</v>
      </c>
      <c r="AP163" t="s">
        <v>1248</v>
      </c>
      <c r="AQ163">
        <v>27.656970286222837</v>
      </c>
      <c r="AR163">
        <v>27.008559758404928</v>
      </c>
      <c r="AS163">
        <v>1.9860440150295311</v>
      </c>
      <c r="AT163">
        <v>-27.656970286222837</v>
      </c>
      <c r="AU163">
        <v>-27.008559758404928</v>
      </c>
      <c r="AV163" t="s">
        <v>1505</v>
      </c>
    </row>
    <row r="164" spans="1:48" x14ac:dyDescent="0.25">
      <c r="A164">
        <v>1.6699999999999961E-9</v>
      </c>
      <c r="B164" t="s">
        <v>320</v>
      </c>
      <c r="C164" s="3">
        <v>6</v>
      </c>
      <c r="D164" s="3">
        <v>1</v>
      </c>
      <c r="E164" s="3">
        <v>15</v>
      </c>
      <c r="F164" s="3">
        <v>22</v>
      </c>
      <c r="G164" s="4">
        <v>211</v>
      </c>
      <c r="H164" s="4">
        <v>202.52</v>
      </c>
      <c r="I164" s="5">
        <v>58375.25163508</v>
      </c>
      <c r="J164" s="4">
        <v>34.536152796725787</v>
      </c>
      <c r="K164" s="4">
        <v>31.812755262331134</v>
      </c>
      <c r="L164" s="4">
        <v>19.744609272989027</v>
      </c>
      <c r="M164" s="4">
        <v>18.680228246420054</v>
      </c>
      <c r="N164" s="4">
        <v>6.3660000000000005</v>
      </c>
      <c r="O164" s="4">
        <v>9.3814432989690761</v>
      </c>
      <c r="P164" s="4">
        <v>0.97669365988544343</v>
      </c>
      <c r="Q164" s="36" t="str">
        <f t="shared" si="50"/>
        <v xml:space="preserve"> </v>
      </c>
      <c r="R164" t="str">
        <f t="shared" si="51"/>
        <v xml:space="preserve"> </v>
      </c>
      <c r="S164" s="37" t="str">
        <f t="shared" si="52"/>
        <v/>
      </c>
      <c r="T164" s="37" t="str">
        <f t="shared" si="53"/>
        <v/>
      </c>
      <c r="U164" s="37" t="str">
        <f t="shared" si="54"/>
        <v/>
      </c>
      <c r="V164" s="37" t="str">
        <f t="shared" si="55"/>
        <v/>
      </c>
      <c r="W164" s="37" t="str">
        <f t="shared" si="56"/>
        <v/>
      </c>
      <c r="X164" s="37" t="str">
        <f t="shared" si="57"/>
        <v/>
      </c>
      <c r="Y164" t="str">
        <f t="shared" si="41"/>
        <v xml:space="preserve"> </v>
      </c>
      <c r="Z164" s="1" t="str">
        <f t="shared" si="58"/>
        <v xml:space="preserve"> </v>
      </c>
      <c r="AA164" t="str">
        <f t="shared" si="42"/>
        <v xml:space="preserve"> </v>
      </c>
      <c r="AB164" s="1" t="str">
        <f t="shared" si="59"/>
        <v xml:space="preserve"> </v>
      </c>
      <c r="AC164" t="str">
        <f t="shared" si="43"/>
        <v xml:space="preserve"> </v>
      </c>
      <c r="AD164" s="1" t="str">
        <f t="shared" si="60"/>
        <v xml:space="preserve"> </v>
      </c>
      <c r="AE164" t="str">
        <f t="shared" si="44"/>
        <v xml:space="preserve"> </v>
      </c>
      <c r="AF164" t="str">
        <f t="shared" si="45"/>
        <v xml:space="preserve"> </v>
      </c>
      <c r="AG164" t="str">
        <f t="shared" si="61"/>
        <v xml:space="preserve"> </v>
      </c>
      <c r="AH164" t="str">
        <f t="shared" si="62"/>
        <v xml:space="preserve"> </v>
      </c>
      <c r="AI164" t="str">
        <f t="shared" si="46"/>
        <v xml:space="preserve"> </v>
      </c>
      <c r="AJ164" t="str">
        <f t="shared" si="47"/>
        <v xml:space="preserve"> </v>
      </c>
      <c r="AK164" t="str">
        <f t="shared" si="63"/>
        <v xml:space="preserve"> </v>
      </c>
      <c r="AL164" t="str">
        <f t="shared" si="64"/>
        <v xml:space="preserve"> </v>
      </c>
      <c r="AM164" t="str">
        <f t="shared" si="48"/>
        <v xml:space="preserve"> </v>
      </c>
      <c r="AN164" t="str">
        <f t="shared" si="49"/>
        <v xml:space="preserve"> </v>
      </c>
      <c r="AO164" t="s">
        <v>320</v>
      </c>
      <c r="AP164" t="s">
        <v>1242</v>
      </c>
      <c r="AQ164">
        <v>-85.875018796065049</v>
      </c>
      <c r="AR164">
        <v>-51.613235940089638</v>
      </c>
      <c r="AS164">
        <v>4.1872407663440692</v>
      </c>
      <c r="AT164">
        <v>85.875018796065049</v>
      </c>
      <c r="AU164">
        <v>51.613235940089638</v>
      </c>
      <c r="AV164" t="s">
        <v>1506</v>
      </c>
    </row>
    <row r="165" spans="1:48" x14ac:dyDescent="0.25">
      <c r="A165">
        <v>1.6799999999999961E-9</v>
      </c>
      <c r="B165" t="s">
        <v>309</v>
      </c>
      <c r="C165" s="3">
        <v>1</v>
      </c>
      <c r="D165" s="3">
        <v>8</v>
      </c>
      <c r="E165" s="3">
        <v>9</v>
      </c>
      <c r="F165" s="3">
        <v>18</v>
      </c>
      <c r="G165" s="4">
        <v>92</v>
      </c>
      <c r="H165" s="4">
        <v>88.89</v>
      </c>
      <c r="I165" s="5">
        <v>29669.301706079998</v>
      </c>
      <c r="J165" s="4">
        <v>20.672093023255815</v>
      </c>
      <c r="K165" s="4">
        <v>19.894807520143242</v>
      </c>
      <c r="L165" s="4">
        <v>11.633053230356564</v>
      </c>
      <c r="M165" s="4">
        <v>10.82195233232668</v>
      </c>
      <c r="N165" s="4">
        <v>4.468</v>
      </c>
      <c r="O165" s="4">
        <v>2.0091324200913259</v>
      </c>
      <c r="P165" s="4">
        <v>3.4458319271009112</v>
      </c>
      <c r="Q165" s="36" t="str">
        <f t="shared" si="50"/>
        <v xml:space="preserve"> </v>
      </c>
      <c r="R165" t="str">
        <f t="shared" si="51"/>
        <v xml:space="preserve"> </v>
      </c>
      <c r="S165" s="37" t="str">
        <f t="shared" si="52"/>
        <v/>
      </c>
      <c r="T165" s="37" t="str">
        <f t="shared" si="53"/>
        <v/>
      </c>
      <c r="U165" s="37" t="str">
        <f t="shared" si="54"/>
        <v/>
      </c>
      <c r="V165" s="37" t="str">
        <f t="shared" si="55"/>
        <v/>
      </c>
      <c r="W165" s="37" t="str">
        <f t="shared" si="56"/>
        <v/>
      </c>
      <c r="X165" s="37" t="str">
        <f t="shared" si="57"/>
        <v/>
      </c>
      <c r="Y165" t="str">
        <f t="shared" si="41"/>
        <v xml:space="preserve"> </v>
      </c>
      <c r="Z165" s="1" t="str">
        <f t="shared" si="58"/>
        <v xml:space="preserve"> </v>
      </c>
      <c r="AA165" t="str">
        <f t="shared" si="42"/>
        <v xml:space="preserve"> </v>
      </c>
      <c r="AB165" s="1" t="str">
        <f t="shared" si="59"/>
        <v xml:space="preserve"> </v>
      </c>
      <c r="AC165" t="str">
        <f t="shared" si="43"/>
        <v xml:space="preserve"> </v>
      </c>
      <c r="AD165" s="1" t="str">
        <f t="shared" si="60"/>
        <v xml:space="preserve"> </v>
      </c>
      <c r="AE165" t="str">
        <f t="shared" si="44"/>
        <v xml:space="preserve"> </v>
      </c>
      <c r="AF165" t="str">
        <f t="shared" si="45"/>
        <v xml:space="preserve"> </v>
      </c>
      <c r="AG165">
        <f t="shared" si="61"/>
        <v>3.4458319287809114</v>
      </c>
      <c r="AH165" t="str">
        <f t="shared" si="62"/>
        <v xml:space="preserve"> </v>
      </c>
      <c r="AI165">
        <f t="shared" si="46"/>
        <v>70</v>
      </c>
      <c r="AJ165" t="str">
        <f t="shared" si="47"/>
        <v xml:space="preserve"> </v>
      </c>
      <c r="AK165" t="str">
        <f t="shared" si="63"/>
        <v xml:space="preserve"> </v>
      </c>
      <c r="AL165" t="str">
        <f t="shared" si="64"/>
        <v xml:space="preserve"> </v>
      </c>
      <c r="AM165" t="str">
        <f t="shared" si="48"/>
        <v xml:space="preserve"> </v>
      </c>
      <c r="AN165" t="str">
        <f t="shared" si="49"/>
        <v xml:space="preserve"> </v>
      </c>
      <c r="AO165" t="s">
        <v>309</v>
      </c>
      <c r="AP165" t="s">
        <v>1250</v>
      </c>
      <c r="AQ165">
        <v>-11.25806924319499</v>
      </c>
      <c r="AR165">
        <v>10.673094628898106</v>
      </c>
      <c r="AS165">
        <v>3.4987062661716806</v>
      </c>
      <c r="AT165">
        <v>11.25806924319499</v>
      </c>
      <c r="AU165">
        <v>-10.673094628898106</v>
      </c>
      <c r="AV165" t="s">
        <v>1507</v>
      </c>
    </row>
    <row r="166" spans="1:48" x14ac:dyDescent="0.25">
      <c r="A166">
        <v>1.689999999999996E-9</v>
      </c>
      <c r="B166" t="s">
        <v>325</v>
      </c>
      <c r="C166" s="3">
        <v>11</v>
      </c>
      <c r="D166" s="3">
        <v>3</v>
      </c>
      <c r="E166" s="3">
        <v>6</v>
      </c>
      <c r="F166" s="3">
        <v>20</v>
      </c>
      <c r="G166" s="4">
        <v>165.5</v>
      </c>
      <c r="H166" s="4">
        <v>155.69999999999999</v>
      </c>
      <c r="I166" s="5">
        <v>18876.401915399998</v>
      </c>
      <c r="J166" s="4">
        <v>27.903225806451612</v>
      </c>
      <c r="K166" s="4">
        <v>27.087682672233818</v>
      </c>
      <c r="L166" s="4">
        <v>18.674442141379036</v>
      </c>
      <c r="M166" s="4">
        <v>17.177084256484541</v>
      </c>
      <c r="N166" s="4">
        <v>5.7480000000000002</v>
      </c>
      <c r="O166" s="4">
        <v>2.2775800711743792</v>
      </c>
      <c r="P166" s="4">
        <v>1.0237636480411048</v>
      </c>
      <c r="Q166" s="36" t="str">
        <f t="shared" si="50"/>
        <v xml:space="preserve"> </v>
      </c>
      <c r="R166" t="str">
        <f t="shared" si="51"/>
        <v xml:space="preserve"> </v>
      </c>
      <c r="S166" s="37" t="str">
        <f t="shared" si="52"/>
        <v/>
      </c>
      <c r="T166" s="37" t="str">
        <f t="shared" si="53"/>
        <v/>
      </c>
      <c r="U166" s="37" t="str">
        <f t="shared" si="54"/>
        <v/>
      </c>
      <c r="V166" s="37" t="str">
        <f t="shared" si="55"/>
        <v/>
      </c>
      <c r="W166" s="37" t="str">
        <f t="shared" si="56"/>
        <v/>
      </c>
      <c r="X166" s="37" t="str">
        <f t="shared" si="57"/>
        <v/>
      </c>
      <c r="Y166" t="str">
        <f t="shared" si="41"/>
        <v xml:space="preserve"> </v>
      </c>
      <c r="Z166" s="1" t="str">
        <f t="shared" si="58"/>
        <v xml:space="preserve"> </v>
      </c>
      <c r="AA166" t="str">
        <f t="shared" si="42"/>
        <v xml:space="preserve"> </v>
      </c>
      <c r="AB166" s="1" t="str">
        <f t="shared" si="59"/>
        <v xml:space="preserve"> </v>
      </c>
      <c r="AC166" t="str">
        <f t="shared" si="43"/>
        <v xml:space="preserve"> </v>
      </c>
      <c r="AD166" s="1" t="str">
        <f t="shared" si="60"/>
        <v xml:space="preserve"> </v>
      </c>
      <c r="AE166" t="str">
        <f t="shared" si="44"/>
        <v xml:space="preserve"> </v>
      </c>
      <c r="AF166" t="str">
        <f t="shared" si="45"/>
        <v xml:space="preserve"> </v>
      </c>
      <c r="AG166" t="str">
        <f t="shared" si="61"/>
        <v xml:space="preserve"> </v>
      </c>
      <c r="AH166" t="str">
        <f t="shared" si="62"/>
        <v xml:space="preserve"> </v>
      </c>
      <c r="AI166" t="str">
        <f t="shared" si="46"/>
        <v xml:space="preserve"> </v>
      </c>
      <c r="AJ166" t="str">
        <f t="shared" si="47"/>
        <v xml:space="preserve"> </v>
      </c>
      <c r="AK166" t="str">
        <f t="shared" si="63"/>
        <v xml:space="preserve"> </v>
      </c>
      <c r="AL166" t="str">
        <f t="shared" si="64"/>
        <v xml:space="preserve"> </v>
      </c>
      <c r="AM166" t="str">
        <f t="shared" si="48"/>
        <v xml:space="preserve"> </v>
      </c>
      <c r="AN166" t="str">
        <f t="shared" si="49"/>
        <v xml:space="preserve"> </v>
      </c>
      <c r="AO166" t="s">
        <v>325</v>
      </c>
      <c r="AP166" t="s">
        <v>1244</v>
      </c>
      <c r="AQ166">
        <v>-50.176328318096573</v>
      </c>
      <c r="AR166">
        <v>-43.39572707086743</v>
      </c>
      <c r="AS166">
        <v>6.2941554271034095</v>
      </c>
      <c r="AT166">
        <v>50.176328318096573</v>
      </c>
      <c r="AU166">
        <v>43.39572707086743</v>
      </c>
      <c r="AV166" t="s">
        <v>1508</v>
      </c>
    </row>
    <row r="167" spans="1:48" x14ac:dyDescent="0.25">
      <c r="A167">
        <v>1.699999999999996E-9</v>
      </c>
      <c r="B167" t="s">
        <v>411</v>
      </c>
      <c r="C167" s="3">
        <v>8</v>
      </c>
      <c r="D167" s="3">
        <v>0</v>
      </c>
      <c r="E167" s="3">
        <v>7</v>
      </c>
      <c r="F167" s="3">
        <v>15</v>
      </c>
      <c r="G167" s="4">
        <v>85.5</v>
      </c>
      <c r="H167" s="4">
        <v>76.319999999999993</v>
      </c>
      <c r="I167" s="5">
        <v>27368.438623199996</v>
      </c>
      <c r="J167" s="4">
        <v>16.006711409395972</v>
      </c>
      <c r="K167" s="4">
        <v>16.68926306582112</v>
      </c>
      <c r="L167" s="4">
        <v>10.991319389877512</v>
      </c>
      <c r="M167" s="4">
        <v>9.2518083646982916</v>
      </c>
      <c r="N167" s="4">
        <v>4.7679999999999998</v>
      </c>
      <c r="O167" s="4">
        <v>14.891566265060227</v>
      </c>
      <c r="P167" s="4">
        <v>3.3503668763102725</v>
      </c>
      <c r="Q167" s="36" t="str">
        <f t="shared" si="50"/>
        <v xml:space="preserve"> </v>
      </c>
      <c r="R167" t="str">
        <f t="shared" si="51"/>
        <v xml:space="preserve"> </v>
      </c>
      <c r="S167" s="37" t="str">
        <f t="shared" si="52"/>
        <v/>
      </c>
      <c r="T167" s="37" t="str">
        <f t="shared" si="53"/>
        <v/>
      </c>
      <c r="U167" s="37" t="str">
        <f t="shared" si="54"/>
        <v/>
      </c>
      <c r="V167" s="37" t="str">
        <f t="shared" si="55"/>
        <v/>
      </c>
      <c r="W167" s="37" t="str">
        <f t="shared" si="56"/>
        <v/>
      </c>
      <c r="X167" s="37" t="str">
        <f t="shared" si="57"/>
        <v/>
      </c>
      <c r="Y167" t="str">
        <f t="shared" si="41"/>
        <v xml:space="preserve"> </v>
      </c>
      <c r="Z167" s="1" t="str">
        <f t="shared" si="58"/>
        <v xml:space="preserve"> </v>
      </c>
      <c r="AA167" t="str">
        <f t="shared" si="42"/>
        <v xml:space="preserve"> </v>
      </c>
      <c r="AB167" s="1" t="str">
        <f t="shared" si="59"/>
        <v xml:space="preserve"> </v>
      </c>
      <c r="AC167" t="str">
        <f t="shared" si="43"/>
        <v xml:space="preserve"> </v>
      </c>
      <c r="AD167" s="1" t="str">
        <f t="shared" si="60"/>
        <v xml:space="preserve"> </v>
      </c>
      <c r="AE167" t="str">
        <f t="shared" si="44"/>
        <v xml:space="preserve"> </v>
      </c>
      <c r="AF167" t="str">
        <f t="shared" si="45"/>
        <v xml:space="preserve"> </v>
      </c>
      <c r="AG167">
        <f t="shared" si="61"/>
        <v>3.3503668780102727</v>
      </c>
      <c r="AH167" t="str">
        <f t="shared" si="62"/>
        <v xml:space="preserve"> </v>
      </c>
      <c r="AI167">
        <f t="shared" si="46"/>
        <v>78</v>
      </c>
      <c r="AJ167" t="str">
        <f t="shared" si="47"/>
        <v xml:space="preserve"> </v>
      </c>
      <c r="AK167" t="str">
        <f t="shared" si="63"/>
        <v xml:space="preserve"> </v>
      </c>
      <c r="AL167" t="str">
        <f t="shared" si="64"/>
        <v xml:space="preserve"> </v>
      </c>
      <c r="AM167" t="str">
        <f t="shared" si="48"/>
        <v xml:space="preserve"> </v>
      </c>
      <c r="AN167" t="str">
        <f t="shared" si="49"/>
        <v xml:space="preserve"> </v>
      </c>
      <c r="AO167" t="s">
        <v>411</v>
      </c>
      <c r="AP167" t="s">
        <v>1250</v>
      </c>
      <c r="AQ167">
        <v>13.851209728064017</v>
      </c>
      <c r="AR167">
        <v>15.600786173566561</v>
      </c>
      <c r="AS167">
        <v>12.02830188679247</v>
      </c>
      <c r="AT167">
        <v>-13.851209728064017</v>
      </c>
      <c r="AU167">
        <v>-15.600786173566561</v>
      </c>
      <c r="AV167" t="s">
        <v>1509</v>
      </c>
    </row>
    <row r="168" spans="1:48" x14ac:dyDescent="0.25">
      <c r="A168">
        <v>1.709999999999996E-9</v>
      </c>
      <c r="B168" t="s">
        <v>538</v>
      </c>
      <c r="C168" s="3">
        <v>15</v>
      </c>
      <c r="D168" s="3">
        <v>2</v>
      </c>
      <c r="E168" s="3">
        <v>9</v>
      </c>
      <c r="F168" s="3">
        <v>26</v>
      </c>
      <c r="G168" s="4">
        <v>230</v>
      </c>
      <c r="H168" s="4">
        <v>198.78</v>
      </c>
      <c r="I168" s="5">
        <v>71469.410099879999</v>
      </c>
      <c r="J168" s="4">
        <v>37.913408353995798</v>
      </c>
      <c r="K168" s="4">
        <v>34.606545961002787</v>
      </c>
      <c r="L168" s="4">
        <v>23.497792954752757</v>
      </c>
      <c r="M168" s="4">
        <v>21.423400574949678</v>
      </c>
      <c r="N168" s="4">
        <v>5.7439999999999998</v>
      </c>
      <c r="O168" s="4">
        <v>7.5655430711610476</v>
      </c>
      <c r="P168" s="4">
        <v>0.93470168024952216</v>
      </c>
      <c r="Q168" s="36" t="str">
        <f t="shared" si="50"/>
        <v xml:space="preserve"> </v>
      </c>
      <c r="R168" t="str">
        <f t="shared" si="51"/>
        <v xml:space="preserve"> </v>
      </c>
      <c r="S168" s="37">
        <f t="shared" si="52"/>
        <v>0.15705805584019425</v>
      </c>
      <c r="T168" s="37" t="str">
        <f t="shared" si="53"/>
        <v/>
      </c>
      <c r="U168" s="37" t="str">
        <f t="shared" si="54"/>
        <v/>
      </c>
      <c r="V168" s="37" t="str">
        <f t="shared" si="55"/>
        <v/>
      </c>
      <c r="W168" s="37" t="str">
        <f t="shared" si="56"/>
        <v/>
      </c>
      <c r="X168" s="37" t="str">
        <f t="shared" si="57"/>
        <v/>
      </c>
      <c r="Y168" t="str">
        <f t="shared" si="41"/>
        <v xml:space="preserve"> </v>
      </c>
      <c r="Z168" s="1" t="str">
        <f t="shared" si="58"/>
        <v xml:space="preserve"> </v>
      </c>
      <c r="AA168" t="str">
        <f t="shared" si="42"/>
        <v xml:space="preserve"> </v>
      </c>
      <c r="AB168" s="1" t="str">
        <f t="shared" si="59"/>
        <v xml:space="preserve"> </v>
      </c>
      <c r="AC168">
        <f t="shared" si="43"/>
        <v>123</v>
      </c>
      <c r="AD168" s="1" t="str">
        <f t="shared" si="60"/>
        <v xml:space="preserve"> </v>
      </c>
      <c r="AE168" t="str">
        <f t="shared" si="44"/>
        <v xml:space="preserve"> </v>
      </c>
      <c r="AF168" t="str">
        <f t="shared" si="45"/>
        <v xml:space="preserve"> </v>
      </c>
      <c r="AG168" t="str">
        <f t="shared" si="61"/>
        <v xml:space="preserve"> </v>
      </c>
      <c r="AH168" t="str">
        <f t="shared" si="62"/>
        <v xml:space="preserve"> </v>
      </c>
      <c r="AI168" t="str">
        <f t="shared" si="46"/>
        <v xml:space="preserve"> </v>
      </c>
      <c r="AJ168" t="str">
        <f t="shared" si="47"/>
        <v xml:space="preserve"> </v>
      </c>
      <c r="AK168" t="str">
        <f t="shared" si="63"/>
        <v xml:space="preserve"> </v>
      </c>
      <c r="AL168" t="str">
        <f t="shared" si="64"/>
        <v xml:space="preserve"> </v>
      </c>
      <c r="AM168" t="str">
        <f t="shared" si="48"/>
        <v xml:space="preserve"> </v>
      </c>
      <c r="AN168" t="str">
        <f t="shared" si="49"/>
        <v xml:space="preserve"> </v>
      </c>
      <c r="AO168" t="s">
        <v>538</v>
      </c>
      <c r="AP168" t="s">
        <v>1239</v>
      </c>
      <c r="AQ168">
        <v>-104.05154945602297</v>
      </c>
      <c r="AR168">
        <v>-80.432865399568755</v>
      </c>
      <c r="AS168">
        <v>15.705805413019425</v>
      </c>
      <c r="AT168">
        <v>104.05154945602297</v>
      </c>
      <c r="AU168">
        <v>80.432865399568755</v>
      </c>
      <c r="AV168" t="s">
        <v>1510</v>
      </c>
    </row>
    <row r="169" spans="1:48" x14ac:dyDescent="0.25">
      <c r="A169">
        <v>1.7199999999999959E-9</v>
      </c>
      <c r="B169" t="s">
        <v>519</v>
      </c>
      <c r="C169" s="3">
        <v>12</v>
      </c>
      <c r="D169" s="3">
        <v>0</v>
      </c>
      <c r="E169" s="3">
        <v>6</v>
      </c>
      <c r="F169" s="3">
        <v>18</v>
      </c>
      <c r="G169" s="4">
        <v>84</v>
      </c>
      <c r="H169" s="4">
        <v>71.040000000000006</v>
      </c>
      <c r="I169" s="5">
        <v>9659.9634336000017</v>
      </c>
      <c r="J169" s="4">
        <v>10.092342662309987</v>
      </c>
      <c r="K169" s="4">
        <v>9.571544058205335</v>
      </c>
      <c r="L169" s="4">
        <v>7.6322119393969441</v>
      </c>
      <c r="M169" s="4">
        <v>7.6755889686437477</v>
      </c>
      <c r="N169" s="4">
        <v>7.4220000000000006</v>
      </c>
      <c r="O169" s="4">
        <v>4.0953716690042175</v>
      </c>
      <c r="P169" s="4">
        <v>3.8091216216216215</v>
      </c>
      <c r="Q169" s="36" t="str">
        <f t="shared" si="50"/>
        <v xml:space="preserve"> </v>
      </c>
      <c r="R169" t="str">
        <f t="shared" si="51"/>
        <v xml:space="preserve"> </v>
      </c>
      <c r="S169" s="37">
        <f t="shared" si="52"/>
        <v>0.18243243415243224</v>
      </c>
      <c r="T169" s="37" t="str">
        <f t="shared" si="53"/>
        <v/>
      </c>
      <c r="U169" s="37" t="str">
        <f t="shared" si="54"/>
        <v/>
      </c>
      <c r="V169" s="37">
        <f t="shared" si="55"/>
        <v>-0.45682589688129804</v>
      </c>
      <c r="W169" s="37" t="str">
        <f t="shared" si="56"/>
        <v/>
      </c>
      <c r="X169" s="37">
        <f t="shared" si="57"/>
        <v>-0.41394416394172362</v>
      </c>
      <c r="Y169" t="str">
        <f t="shared" si="41"/>
        <v xml:space="preserve"> </v>
      </c>
      <c r="Z169" s="1">
        <f t="shared" si="58"/>
        <v>50</v>
      </c>
      <c r="AA169" t="str">
        <f t="shared" si="42"/>
        <v xml:space="preserve"> </v>
      </c>
      <c r="AB169" s="1">
        <f t="shared" si="59"/>
        <v>58</v>
      </c>
      <c r="AC169">
        <f t="shared" si="43"/>
        <v>98</v>
      </c>
      <c r="AD169" s="1" t="str">
        <f t="shared" si="60"/>
        <v xml:space="preserve"> </v>
      </c>
      <c r="AE169" t="str">
        <f t="shared" si="44"/>
        <v xml:space="preserve"> </v>
      </c>
      <c r="AF169" t="str">
        <f t="shared" si="45"/>
        <v xml:space="preserve"> </v>
      </c>
      <c r="AG169">
        <f t="shared" si="61"/>
        <v>3.8091216233416216</v>
      </c>
      <c r="AH169" t="str">
        <f t="shared" si="62"/>
        <v xml:space="preserve"> </v>
      </c>
      <c r="AI169">
        <f t="shared" si="46"/>
        <v>55</v>
      </c>
      <c r="AJ169" t="str">
        <f t="shared" si="47"/>
        <v xml:space="preserve"> </v>
      </c>
      <c r="AK169" t="str">
        <f t="shared" si="63"/>
        <v xml:space="preserve"> </v>
      </c>
      <c r="AL169" t="str">
        <f t="shared" si="64"/>
        <v xml:space="preserve"> </v>
      </c>
      <c r="AM169" t="str">
        <f t="shared" si="48"/>
        <v xml:space="preserve"> </v>
      </c>
      <c r="AN169" t="str">
        <f t="shared" si="49"/>
        <v xml:space="preserve"> </v>
      </c>
      <c r="AO169" t="s">
        <v>519</v>
      </c>
      <c r="AP169" t="s">
        <v>1242</v>
      </c>
      <c r="AQ169">
        <v>45.682589688129802</v>
      </c>
      <c r="AR169">
        <v>41.39441639417236</v>
      </c>
      <c r="AS169">
        <v>18.243243243243224</v>
      </c>
      <c r="AT169">
        <v>-45.682589688129802</v>
      </c>
      <c r="AU169">
        <v>-41.39441639417236</v>
      </c>
      <c r="AV169" t="s">
        <v>1511</v>
      </c>
    </row>
    <row r="170" spans="1:48" x14ac:dyDescent="0.25">
      <c r="A170">
        <v>1.7299999999999959E-9</v>
      </c>
      <c r="B170" t="s">
        <v>322</v>
      </c>
      <c r="C170" s="3">
        <v>10</v>
      </c>
      <c r="D170" s="3">
        <v>1</v>
      </c>
      <c r="E170" s="3">
        <v>16</v>
      </c>
      <c r="F170" s="3">
        <v>27</v>
      </c>
      <c r="G170" s="4">
        <v>80</v>
      </c>
      <c r="H170" s="4">
        <v>69.19</v>
      </c>
      <c r="I170" s="5">
        <v>42333.282526259994</v>
      </c>
      <c r="J170" s="4">
        <v>19.076371657016818</v>
      </c>
      <c r="K170" s="4">
        <v>18.781216069489684</v>
      </c>
      <c r="L170" s="4">
        <v>11.995515504016232</v>
      </c>
      <c r="M170" s="4">
        <v>12.145280719866891</v>
      </c>
      <c r="N170" s="4">
        <v>3.6840000000000002</v>
      </c>
      <c r="O170" s="4">
        <v>-0.88781275221952971</v>
      </c>
      <c r="P170" s="4">
        <v>2.8963723081370141</v>
      </c>
      <c r="Q170" s="36" t="str">
        <f t="shared" si="50"/>
        <v xml:space="preserve"> </v>
      </c>
      <c r="R170" t="str">
        <f t="shared" si="51"/>
        <v xml:space="preserve"> </v>
      </c>
      <c r="S170" s="37">
        <f t="shared" si="52"/>
        <v>0.15623645208409739</v>
      </c>
      <c r="T170" s="37" t="str">
        <f t="shared" si="53"/>
        <v/>
      </c>
      <c r="U170" s="37" t="str">
        <f t="shared" si="54"/>
        <v/>
      </c>
      <c r="V170" s="37" t="str">
        <f t="shared" si="55"/>
        <v/>
      </c>
      <c r="W170" s="37" t="str">
        <f t="shared" si="56"/>
        <v/>
      </c>
      <c r="X170" s="37" t="str">
        <f t="shared" si="57"/>
        <v/>
      </c>
      <c r="Y170" t="str">
        <f t="shared" ref="Y170:Y233" si="65">IF(ISERROR((RANK(U170,U$7:U$391,0)))=TRUE," ",((RANK(U170,U$7:U$391,0))))</f>
        <v xml:space="preserve"> </v>
      </c>
      <c r="Z170" s="1" t="str">
        <f t="shared" si="58"/>
        <v xml:space="preserve"> </v>
      </c>
      <c r="AA170" t="str">
        <f t="shared" ref="AA170:AA233" si="66">IF(ISERROR((RANK(W170,W$7:W$391,0)))=TRUE," ",((RANK(W170,W$7:W$391,0))))</f>
        <v xml:space="preserve"> </v>
      </c>
      <c r="AB170" s="1" t="str">
        <f t="shared" si="59"/>
        <v xml:space="preserve"> </v>
      </c>
      <c r="AC170">
        <f t="shared" ref="AC170:AC233" si="67">IF(ISERROR((RANK(S170,S$7:S$391,0)))=TRUE," ",((RANK(S170,S$7:S$391,0))))</f>
        <v>127</v>
      </c>
      <c r="AD170" s="1" t="str">
        <f t="shared" si="60"/>
        <v xml:space="preserve"> </v>
      </c>
      <c r="AE170" t="str">
        <f t="shared" ref="AE170:AE233" si="68">IF(ISERROR((RANK(Q170,Q$7:Q$391,0)))=TRUE," ",((RANK(Q170,Q$7:Q$391,0))))</f>
        <v xml:space="preserve"> </v>
      </c>
      <c r="AF170" t="str">
        <f t="shared" ref="AF170:AF233" si="69">IF(ISERROR((RANK(R170,R$7:R$391,0)))=TRUE," ",((RANK(R170,R$7:R$391,0))))</f>
        <v xml:space="preserve"> </v>
      </c>
      <c r="AG170">
        <f t="shared" si="61"/>
        <v>2.8963723098670142</v>
      </c>
      <c r="AH170" t="str">
        <f t="shared" si="62"/>
        <v xml:space="preserve"> </v>
      </c>
      <c r="AI170">
        <f t="shared" ref="AI170:AI233" si="70">IF(ISERROR((RANK(AG170,AG$7:AG$391,0)))=TRUE," ",((RANK(AG170,AG$7:AG$391,0))))</f>
        <v>121</v>
      </c>
      <c r="AJ170" t="str">
        <f t="shared" ref="AJ170:AJ233" si="71">IF(ISERROR((RANK(AH170,AH$7:AH$391,0)))=TRUE," ",((RANK(AH170,AH$7:AH$391,0))))</f>
        <v xml:space="preserve"> </v>
      </c>
      <c r="AK170" t="str">
        <f t="shared" si="63"/>
        <v xml:space="preserve"> </v>
      </c>
      <c r="AL170" t="str">
        <f t="shared" si="64"/>
        <v xml:space="preserve"> </v>
      </c>
      <c r="AM170" t="str">
        <f t="shared" ref="AM170:AM233" si="72">IF(ISERROR((RANK(AK170,AK$7:AK$391,0)))=TRUE," ",((RANK(AK170,AK$7:AK$391,0))))</f>
        <v xml:space="preserve"> </v>
      </c>
      <c r="AN170" t="str">
        <f t="shared" ref="AN170:AN233" si="73">IF(ISERROR((RANK(AL170,AL$7:AL$391,0)))=TRUE," ",((RANK(AL170,AL$7:AL$391,0))))</f>
        <v xml:space="preserve"> </v>
      </c>
      <c r="AO170" t="s">
        <v>322</v>
      </c>
      <c r="AP170" t="s">
        <v>1244</v>
      </c>
      <c r="AQ170">
        <v>-2.6698301104599809</v>
      </c>
      <c r="AR170">
        <v>7.8898499743217947</v>
      </c>
      <c r="AS170">
        <v>15.623645035409739</v>
      </c>
      <c r="AT170">
        <v>2.6698301104599809</v>
      </c>
      <c r="AU170">
        <v>-7.8898499743217947</v>
      </c>
      <c r="AV170" t="s">
        <v>1512</v>
      </c>
    </row>
    <row r="171" spans="1:48" x14ac:dyDescent="0.25">
      <c r="A171">
        <v>1.7399999999999959E-9</v>
      </c>
      <c r="B171" t="s">
        <v>323</v>
      </c>
      <c r="C171" s="3">
        <v>31</v>
      </c>
      <c r="D171" s="3">
        <v>0</v>
      </c>
      <c r="E171" s="3">
        <v>4</v>
      </c>
      <c r="F171" s="3">
        <v>35</v>
      </c>
      <c r="G171" s="4">
        <v>98</v>
      </c>
      <c r="H171" s="4">
        <v>69.91</v>
      </c>
      <c r="I171" s="5">
        <v>40671.127881449996</v>
      </c>
      <c r="J171" s="4">
        <v>14.44123115058872</v>
      </c>
      <c r="K171" s="4">
        <v>13.168204935016009</v>
      </c>
      <c r="L171" s="4">
        <v>5.6356063714649141</v>
      </c>
      <c r="M171" s="4">
        <v>5.0569539011305373</v>
      </c>
      <c r="N171" s="4">
        <v>4.8410000000000002</v>
      </c>
      <c r="O171" s="4">
        <v>-12.617328519855592</v>
      </c>
      <c r="P171" s="4">
        <v>1.9510799599485054</v>
      </c>
      <c r="Q171" s="36">
        <f t="shared" si="50"/>
        <v>88.571428573168575</v>
      </c>
      <c r="R171" t="str">
        <f t="shared" si="51"/>
        <v xml:space="preserve"> </v>
      </c>
      <c r="S171" s="37">
        <f t="shared" si="52"/>
        <v>0.40180231900505509</v>
      </c>
      <c r="T171" s="37" t="str">
        <f t="shared" si="53"/>
        <v/>
      </c>
      <c r="U171" s="37" t="str">
        <f t="shared" si="54"/>
        <v/>
      </c>
      <c r="V171" s="37" t="str">
        <f t="shared" si="55"/>
        <v/>
      </c>
      <c r="W171" s="37" t="str">
        <f t="shared" si="56"/>
        <v/>
      </c>
      <c r="X171" s="37">
        <f t="shared" si="57"/>
        <v>-0.56725782381965839</v>
      </c>
      <c r="Y171" t="str">
        <f t="shared" si="65"/>
        <v xml:space="preserve"> </v>
      </c>
      <c r="Z171" s="1" t="str">
        <f t="shared" si="58"/>
        <v xml:space="preserve"> </v>
      </c>
      <c r="AA171" t="str">
        <f t="shared" si="66"/>
        <v xml:space="preserve"> </v>
      </c>
      <c r="AB171" s="1">
        <f t="shared" si="59"/>
        <v>25</v>
      </c>
      <c r="AC171">
        <f t="shared" si="67"/>
        <v>14</v>
      </c>
      <c r="AD171" s="1" t="str">
        <f t="shared" si="60"/>
        <v xml:space="preserve"> </v>
      </c>
      <c r="AE171">
        <f t="shared" si="68"/>
        <v>14</v>
      </c>
      <c r="AF171" t="str">
        <f t="shared" si="69"/>
        <v xml:space="preserve"> </v>
      </c>
      <c r="AG171" t="str">
        <f t="shared" si="61"/>
        <v xml:space="preserve"> </v>
      </c>
      <c r="AH171" t="str">
        <f t="shared" si="62"/>
        <v xml:space="preserve"> </v>
      </c>
      <c r="AI171" t="str">
        <f t="shared" si="70"/>
        <v xml:space="preserve"> </v>
      </c>
      <c r="AJ171" t="str">
        <f t="shared" si="71"/>
        <v xml:space="preserve"> </v>
      </c>
      <c r="AK171" t="str">
        <f t="shared" si="63"/>
        <v xml:space="preserve"> </v>
      </c>
      <c r="AL171" t="str">
        <f t="shared" si="64"/>
        <v xml:space="preserve"> </v>
      </c>
      <c r="AM171" t="str">
        <f t="shared" si="72"/>
        <v xml:space="preserve"> </v>
      </c>
      <c r="AN171" t="str">
        <f t="shared" si="73"/>
        <v xml:space="preserve"> </v>
      </c>
      <c r="AO171" t="s">
        <v>323</v>
      </c>
      <c r="AP171" t="s">
        <v>1295</v>
      </c>
      <c r="AQ171">
        <v>22.276689955793771</v>
      </c>
      <c r="AR171">
        <v>56.725782381965843</v>
      </c>
      <c r="AS171">
        <v>40.180231726505511</v>
      </c>
      <c r="AT171">
        <v>-22.276689955793771</v>
      </c>
      <c r="AU171">
        <v>-56.725782381965843</v>
      </c>
      <c r="AV171" t="s">
        <v>1513</v>
      </c>
    </row>
    <row r="172" spans="1:48" x14ac:dyDescent="0.25">
      <c r="A172">
        <v>1.7499999999999958E-9</v>
      </c>
      <c r="B172" t="s">
        <v>672</v>
      </c>
      <c r="C172" s="3">
        <v>24</v>
      </c>
      <c r="D172" s="3">
        <v>1</v>
      </c>
      <c r="E172" s="3">
        <v>2</v>
      </c>
      <c r="F172" s="3">
        <v>27</v>
      </c>
      <c r="G172" s="4">
        <v>680</v>
      </c>
      <c r="H172" s="4">
        <v>644.9</v>
      </c>
      <c r="I172" s="5">
        <v>55102.760146699999</v>
      </c>
      <c r="J172" s="4" t="s">
        <v>1238</v>
      </c>
      <c r="K172" s="4" t="s">
        <v>1238</v>
      </c>
      <c r="L172" s="4">
        <v>24.324527709221449</v>
      </c>
      <c r="M172" s="4">
        <v>22.440064123682674</v>
      </c>
      <c r="N172" s="4">
        <v>7.8730000000000002</v>
      </c>
      <c r="O172" s="4">
        <v>22.043094093938915</v>
      </c>
      <c r="P172" s="4">
        <v>1.6413397425957514</v>
      </c>
      <c r="Q172" s="36">
        <f t="shared" si="50"/>
        <v>88.888888890638881</v>
      </c>
      <c r="R172" t="str">
        <f t="shared" si="51"/>
        <v xml:space="preserve"> </v>
      </c>
      <c r="S172" s="37" t="str">
        <f t="shared" si="52"/>
        <v/>
      </c>
      <c r="T172" s="37" t="str">
        <f t="shared" si="53"/>
        <v/>
      </c>
      <c r="U172" s="37" t="str">
        <f t="shared" si="54"/>
        <v xml:space="preserve"> </v>
      </c>
      <c r="V172" s="37" t="str">
        <f t="shared" si="55"/>
        <v xml:space="preserve"> </v>
      </c>
      <c r="W172" s="37" t="str">
        <f t="shared" si="56"/>
        <v/>
      </c>
      <c r="X172" s="37" t="str">
        <f t="shared" si="57"/>
        <v/>
      </c>
      <c r="Y172" t="str">
        <f t="shared" si="65"/>
        <v xml:space="preserve"> </v>
      </c>
      <c r="Z172" s="1" t="str">
        <f t="shared" si="58"/>
        <v xml:space="preserve"> </v>
      </c>
      <c r="AA172" t="str">
        <f t="shared" si="66"/>
        <v xml:space="preserve"> </v>
      </c>
      <c r="AB172" s="1" t="str">
        <f t="shared" si="59"/>
        <v xml:space="preserve"> </v>
      </c>
      <c r="AC172" t="str">
        <f t="shared" si="67"/>
        <v xml:space="preserve"> </v>
      </c>
      <c r="AD172" s="1" t="str">
        <f t="shared" si="60"/>
        <v xml:space="preserve"> </v>
      </c>
      <c r="AE172">
        <f t="shared" si="68"/>
        <v>13</v>
      </c>
      <c r="AF172" t="str">
        <f t="shared" si="69"/>
        <v xml:space="preserve"> </v>
      </c>
      <c r="AG172" t="str">
        <f t="shared" si="61"/>
        <v xml:space="preserve"> </v>
      </c>
      <c r="AH172" t="str">
        <f t="shared" si="62"/>
        <v xml:space="preserve"> </v>
      </c>
      <c r="AI172" t="str">
        <f t="shared" si="70"/>
        <v xml:space="preserve"> </v>
      </c>
      <c r="AJ172" t="str">
        <f t="shared" si="71"/>
        <v xml:space="preserve"> </v>
      </c>
      <c r="AK172" t="str">
        <f t="shared" si="63"/>
        <v xml:space="preserve"> </v>
      </c>
      <c r="AL172" t="str">
        <f t="shared" si="64"/>
        <v xml:space="preserve"> </v>
      </c>
      <c r="AM172" t="str">
        <f t="shared" si="72"/>
        <v xml:space="preserve"> </v>
      </c>
      <c r="AN172" t="str">
        <f t="shared" si="73"/>
        <v xml:space="preserve"> </v>
      </c>
      <c r="AO172" t="s">
        <v>672</v>
      </c>
      <c r="AP172" t="s">
        <v>1254</v>
      </c>
      <c r="AQ172" t="e">
        <v>#VALUE!</v>
      </c>
      <c r="AR172">
        <v>-86.781126317580771</v>
      </c>
      <c r="AS172">
        <v>5.4427042952395865</v>
      </c>
      <c r="AT172" t="e">
        <v>#VALUE!</v>
      </c>
      <c r="AU172">
        <v>86.781126317580771</v>
      </c>
      <c r="AV172" t="s">
        <v>1514</v>
      </c>
    </row>
    <row r="173" spans="1:48" x14ac:dyDescent="0.25">
      <c r="A173">
        <v>1.7599999999999958E-9</v>
      </c>
      <c r="B173" t="s">
        <v>515</v>
      </c>
      <c r="C173" s="3">
        <v>4</v>
      </c>
      <c r="D173" s="3">
        <v>5</v>
      </c>
      <c r="E173" s="3">
        <v>16</v>
      </c>
      <c r="F173" s="3">
        <v>25</v>
      </c>
      <c r="G173" s="4">
        <v>86</v>
      </c>
      <c r="H173" s="4">
        <v>85.79</v>
      </c>
      <c r="I173" s="5">
        <v>31912.031139710005</v>
      </c>
      <c r="J173" s="4" t="s">
        <v>1238</v>
      </c>
      <c r="K173" s="4" t="s">
        <v>1238</v>
      </c>
      <c r="L173" s="4">
        <v>23.933851106639839</v>
      </c>
      <c r="M173" s="4">
        <v>23.277400316232761</v>
      </c>
      <c r="N173" s="4">
        <v>1.629</v>
      </c>
      <c r="O173" s="4">
        <v>12.968099861303751</v>
      </c>
      <c r="P173" s="4">
        <v>2.7777130201655202</v>
      </c>
      <c r="Q173" s="36" t="str">
        <f t="shared" si="50"/>
        <v xml:space="preserve"> </v>
      </c>
      <c r="R173" t="str">
        <f t="shared" si="51"/>
        <v xml:space="preserve"> </v>
      </c>
      <c r="S173" s="37" t="str">
        <f t="shared" si="52"/>
        <v/>
      </c>
      <c r="T173" s="37" t="str">
        <f t="shared" si="53"/>
        <v/>
      </c>
      <c r="U173" s="37" t="str">
        <f t="shared" si="54"/>
        <v xml:space="preserve"> </v>
      </c>
      <c r="V173" s="37" t="str">
        <f t="shared" si="55"/>
        <v xml:space="preserve"> </v>
      </c>
      <c r="W173" s="37" t="str">
        <f t="shared" si="56"/>
        <v/>
      </c>
      <c r="X173" s="37" t="str">
        <f t="shared" si="57"/>
        <v/>
      </c>
      <c r="Y173" t="str">
        <f t="shared" si="65"/>
        <v xml:space="preserve"> </v>
      </c>
      <c r="Z173" s="1" t="str">
        <f t="shared" si="58"/>
        <v xml:space="preserve"> </v>
      </c>
      <c r="AA173" t="str">
        <f t="shared" si="66"/>
        <v xml:space="preserve"> </v>
      </c>
      <c r="AB173" s="1" t="str">
        <f t="shared" si="59"/>
        <v xml:space="preserve"> </v>
      </c>
      <c r="AC173" t="str">
        <f t="shared" si="67"/>
        <v xml:space="preserve"> </v>
      </c>
      <c r="AD173" s="1" t="str">
        <f t="shared" si="60"/>
        <v xml:space="preserve"> </v>
      </c>
      <c r="AE173" t="str">
        <f t="shared" si="68"/>
        <v xml:space="preserve"> </v>
      </c>
      <c r="AF173" t="str">
        <f t="shared" si="69"/>
        <v xml:space="preserve"> </v>
      </c>
      <c r="AG173">
        <f t="shared" si="61"/>
        <v>2.7777130219255204</v>
      </c>
      <c r="AH173" t="str">
        <f t="shared" si="62"/>
        <v xml:space="preserve"> </v>
      </c>
      <c r="AI173">
        <f t="shared" si="70"/>
        <v>133</v>
      </c>
      <c r="AJ173" t="str">
        <f t="shared" si="71"/>
        <v xml:space="preserve"> </v>
      </c>
      <c r="AK173" t="str">
        <f t="shared" si="63"/>
        <v xml:space="preserve"> </v>
      </c>
      <c r="AL173" t="str">
        <f t="shared" si="64"/>
        <v xml:space="preserve"> </v>
      </c>
      <c r="AM173" t="str">
        <f t="shared" si="72"/>
        <v xml:space="preserve"> </v>
      </c>
      <c r="AN173" t="str">
        <f t="shared" si="73"/>
        <v xml:space="preserve"> </v>
      </c>
      <c r="AO173" t="s">
        <v>515</v>
      </c>
      <c r="AP173" t="s">
        <v>1254</v>
      </c>
      <c r="AQ173" t="e">
        <v>#VALUE!</v>
      </c>
      <c r="AR173">
        <v>-83.781231860084034</v>
      </c>
      <c r="AS173">
        <v>0.24478377433265752</v>
      </c>
      <c r="AT173" t="e">
        <v>#VALUE!</v>
      </c>
      <c r="AU173">
        <v>83.781231860084034</v>
      </c>
      <c r="AV173" t="s">
        <v>1515</v>
      </c>
    </row>
    <row r="174" spans="1:48" x14ac:dyDescent="0.25">
      <c r="A174">
        <v>1.7699999999999957E-9</v>
      </c>
      <c r="B174" t="s">
        <v>390</v>
      </c>
      <c r="C174" s="3">
        <v>7</v>
      </c>
      <c r="D174" s="3">
        <v>4</v>
      </c>
      <c r="E174" s="3">
        <v>9</v>
      </c>
      <c r="F174" s="3">
        <v>20</v>
      </c>
      <c r="G174" s="4">
        <v>93</v>
      </c>
      <c r="H174" s="4">
        <v>95.21</v>
      </c>
      <c r="I174" s="5">
        <v>30825.32222753</v>
      </c>
      <c r="J174" s="4">
        <v>27.589104607360184</v>
      </c>
      <c r="K174" s="4">
        <v>26.120713305898491</v>
      </c>
      <c r="L174" s="4">
        <v>15.84577617701799</v>
      </c>
      <c r="M174" s="4">
        <v>14.26785843409295</v>
      </c>
      <c r="N174" s="4">
        <v>3.645</v>
      </c>
      <c r="O174" s="4">
        <v>5.6521739130434732</v>
      </c>
      <c r="P174" s="4">
        <v>2.3789517907782796</v>
      </c>
      <c r="Q174" s="36" t="str">
        <f t="shared" si="50"/>
        <v xml:space="preserve"> </v>
      </c>
      <c r="R174" t="str">
        <f t="shared" si="51"/>
        <v xml:space="preserve"> </v>
      </c>
      <c r="S174" s="37" t="str">
        <f t="shared" si="52"/>
        <v/>
      </c>
      <c r="T174" s="37" t="str">
        <f t="shared" si="53"/>
        <v/>
      </c>
      <c r="U174" s="37" t="str">
        <f t="shared" si="54"/>
        <v/>
      </c>
      <c r="V174" s="37" t="str">
        <f t="shared" si="55"/>
        <v/>
      </c>
      <c r="W174" s="37" t="str">
        <f t="shared" si="56"/>
        <v/>
      </c>
      <c r="X174" s="37" t="str">
        <f t="shared" si="57"/>
        <v/>
      </c>
      <c r="Y174" t="str">
        <f t="shared" si="65"/>
        <v xml:space="preserve"> </v>
      </c>
      <c r="Z174" s="1" t="str">
        <f t="shared" si="58"/>
        <v xml:space="preserve"> </v>
      </c>
      <c r="AA174" t="str">
        <f t="shared" si="66"/>
        <v xml:space="preserve"> </v>
      </c>
      <c r="AB174" s="1" t="str">
        <f t="shared" si="59"/>
        <v xml:space="preserve"> </v>
      </c>
      <c r="AC174" t="str">
        <f t="shared" si="67"/>
        <v xml:space="preserve"> </v>
      </c>
      <c r="AD174" s="1" t="str">
        <f t="shared" si="60"/>
        <v xml:space="preserve"> </v>
      </c>
      <c r="AE174" t="str">
        <f t="shared" si="68"/>
        <v xml:space="preserve"> </v>
      </c>
      <c r="AF174" t="str">
        <f t="shared" si="69"/>
        <v xml:space="preserve"> </v>
      </c>
      <c r="AG174">
        <f t="shared" si="61"/>
        <v>2.3789517925482797</v>
      </c>
      <c r="AH174" t="str">
        <f t="shared" si="62"/>
        <v xml:space="preserve"> </v>
      </c>
      <c r="AI174">
        <f t="shared" si="70"/>
        <v>162</v>
      </c>
      <c r="AJ174" t="str">
        <f t="shared" si="71"/>
        <v xml:space="preserve"> </v>
      </c>
      <c r="AK174" t="str">
        <f t="shared" si="63"/>
        <v xml:space="preserve"> </v>
      </c>
      <c r="AL174" t="str">
        <f t="shared" si="64"/>
        <v xml:space="preserve"> </v>
      </c>
      <c r="AM174" t="str">
        <f t="shared" si="72"/>
        <v xml:space="preserve"> </v>
      </c>
      <c r="AN174" t="str">
        <f t="shared" si="73"/>
        <v xml:space="preserve"> </v>
      </c>
      <c r="AO174" t="s">
        <v>390</v>
      </c>
      <c r="AP174" t="s">
        <v>1250</v>
      </c>
      <c r="AQ174">
        <v>-48.485714886744802</v>
      </c>
      <c r="AR174">
        <v>-21.675206075951369</v>
      </c>
      <c r="AS174">
        <v>-2.3211847495010929</v>
      </c>
      <c r="AT174">
        <v>48.485714886744802</v>
      </c>
      <c r="AU174">
        <v>21.675206075951369</v>
      </c>
      <c r="AV174" t="s">
        <v>1516</v>
      </c>
    </row>
    <row r="175" spans="1:48" x14ac:dyDescent="0.25">
      <c r="A175">
        <v>1.7799999999999957E-9</v>
      </c>
      <c r="B175" t="s">
        <v>631</v>
      </c>
      <c r="C175" s="3">
        <v>10</v>
      </c>
      <c r="D175" s="3">
        <v>2</v>
      </c>
      <c r="E175" s="3">
        <v>12</v>
      </c>
      <c r="F175" s="3">
        <v>24</v>
      </c>
      <c r="G175" s="4">
        <v>327</v>
      </c>
      <c r="H175" s="4">
        <v>325.81</v>
      </c>
      <c r="I175" s="5">
        <v>21559.525384799999</v>
      </c>
      <c r="J175" s="4" t="s">
        <v>1238</v>
      </c>
      <c r="K175" s="4" t="s">
        <v>1238</v>
      </c>
      <c r="L175" s="4">
        <v>26.180161443494775</v>
      </c>
      <c r="M175" s="4">
        <v>24.247649137188709</v>
      </c>
      <c r="N175" s="4">
        <v>6.4340000000000002</v>
      </c>
      <c r="O175" s="4">
        <v>1.0364321608040175</v>
      </c>
      <c r="P175" s="4">
        <v>2.5082103066204229</v>
      </c>
      <c r="Q175" s="36" t="str">
        <f t="shared" si="50"/>
        <v xml:space="preserve"> </v>
      </c>
      <c r="R175" t="str">
        <f t="shared" si="51"/>
        <v xml:space="preserve"> </v>
      </c>
      <c r="S175" s="37" t="str">
        <f t="shared" si="52"/>
        <v/>
      </c>
      <c r="T175" s="37" t="str">
        <f t="shared" si="53"/>
        <v/>
      </c>
      <c r="U175" s="37" t="str">
        <f t="shared" si="54"/>
        <v xml:space="preserve"> </v>
      </c>
      <c r="V175" s="37" t="str">
        <f t="shared" si="55"/>
        <v xml:space="preserve"> </v>
      </c>
      <c r="W175" s="37" t="str">
        <f t="shared" si="56"/>
        <v/>
      </c>
      <c r="X175" s="37" t="str">
        <f t="shared" si="57"/>
        <v/>
      </c>
      <c r="Y175" t="str">
        <f t="shared" si="65"/>
        <v xml:space="preserve"> </v>
      </c>
      <c r="Z175" s="1" t="str">
        <f t="shared" si="58"/>
        <v xml:space="preserve"> </v>
      </c>
      <c r="AA175" t="str">
        <f t="shared" si="66"/>
        <v xml:space="preserve"> </v>
      </c>
      <c r="AB175" s="1" t="str">
        <f t="shared" si="59"/>
        <v xml:space="preserve"> </v>
      </c>
      <c r="AC175" t="str">
        <f t="shared" si="67"/>
        <v xml:space="preserve"> </v>
      </c>
      <c r="AD175" s="1" t="str">
        <f t="shared" si="60"/>
        <v xml:space="preserve"> </v>
      </c>
      <c r="AE175" t="str">
        <f t="shared" si="68"/>
        <v xml:space="preserve"> </v>
      </c>
      <c r="AF175" t="str">
        <f t="shared" si="69"/>
        <v xml:space="preserve"> </v>
      </c>
      <c r="AG175">
        <f t="shared" si="61"/>
        <v>2.508210308400423</v>
      </c>
      <c r="AH175" t="str">
        <f t="shared" si="62"/>
        <v xml:space="preserve"> </v>
      </c>
      <c r="AI175">
        <f t="shared" si="70"/>
        <v>148</v>
      </c>
      <c r="AJ175" t="str">
        <f t="shared" si="71"/>
        <v xml:space="preserve"> </v>
      </c>
      <c r="AK175" t="str">
        <f t="shared" si="63"/>
        <v xml:space="preserve"> </v>
      </c>
      <c r="AL175" t="str">
        <f t="shared" si="64"/>
        <v xml:space="preserve"> </v>
      </c>
      <c r="AM175" t="str">
        <f t="shared" si="72"/>
        <v xml:space="preserve"> </v>
      </c>
      <c r="AN175" t="str">
        <f t="shared" si="73"/>
        <v xml:space="preserve"> </v>
      </c>
      <c r="AO175" t="s">
        <v>631</v>
      </c>
      <c r="AP175" t="s">
        <v>1254</v>
      </c>
      <c r="AQ175" t="e">
        <v>#VALUE!</v>
      </c>
      <c r="AR175">
        <v>-101.030009710662</v>
      </c>
      <c r="AS175">
        <v>0.36524354685245619</v>
      </c>
      <c r="AT175" t="e">
        <v>#VALUE!</v>
      </c>
      <c r="AU175">
        <v>101.030009710662</v>
      </c>
      <c r="AV175" t="s">
        <v>1517</v>
      </c>
    </row>
    <row r="176" spans="1:48" x14ac:dyDescent="0.25">
      <c r="A176">
        <v>1.7899999999999957E-9</v>
      </c>
      <c r="B176" t="s">
        <v>541</v>
      </c>
      <c r="C176" s="3">
        <v>3</v>
      </c>
      <c r="D176" s="3">
        <v>0</v>
      </c>
      <c r="E176" s="3">
        <v>11</v>
      </c>
      <c r="F176" s="3">
        <v>14</v>
      </c>
      <c r="G176" s="4">
        <v>52.5</v>
      </c>
      <c r="H176" s="4">
        <v>50.38</v>
      </c>
      <c r="I176" s="5">
        <v>11142.4594578</v>
      </c>
      <c r="J176" s="4">
        <v>12.83239938869078</v>
      </c>
      <c r="K176" s="4">
        <v>13.776319387476073</v>
      </c>
      <c r="L176" s="4">
        <v>8.7767135135135135</v>
      </c>
      <c r="M176" s="4">
        <v>10.171191343963555</v>
      </c>
      <c r="N176" s="4">
        <v>3.657</v>
      </c>
      <c r="O176" s="4">
        <v>-8.597850537365666</v>
      </c>
      <c r="P176" s="4">
        <v>1.1532354108773322</v>
      </c>
      <c r="Q176" s="36" t="str">
        <f t="shared" si="50"/>
        <v xml:space="preserve"> </v>
      </c>
      <c r="R176" t="str">
        <f t="shared" si="51"/>
        <v xml:space="preserve"> </v>
      </c>
      <c r="S176" s="37" t="str">
        <f t="shared" si="52"/>
        <v/>
      </c>
      <c r="T176" s="37" t="str">
        <f t="shared" si="53"/>
        <v/>
      </c>
      <c r="U176" s="37" t="str">
        <f t="shared" si="54"/>
        <v/>
      </c>
      <c r="V176" s="37">
        <f t="shared" si="55"/>
        <v>-0.30935489786295933</v>
      </c>
      <c r="W176" s="37" t="str">
        <f t="shared" si="56"/>
        <v/>
      </c>
      <c r="X176" s="37">
        <f t="shared" si="57"/>
        <v>-0.32606114494082594</v>
      </c>
      <c r="Y176" t="str">
        <f t="shared" si="65"/>
        <v xml:space="preserve"> </v>
      </c>
      <c r="Z176" s="1">
        <f t="shared" si="58"/>
        <v>93</v>
      </c>
      <c r="AA176" t="str">
        <f t="shared" si="66"/>
        <v xml:space="preserve"> </v>
      </c>
      <c r="AB176" s="1">
        <f t="shared" si="59"/>
        <v>84</v>
      </c>
      <c r="AC176" t="str">
        <f t="shared" si="67"/>
        <v xml:space="preserve"> </v>
      </c>
      <c r="AD176" s="1" t="str">
        <f t="shared" si="60"/>
        <v xml:space="preserve"> </v>
      </c>
      <c r="AE176" t="str">
        <f t="shared" si="68"/>
        <v xml:space="preserve"> </v>
      </c>
      <c r="AF176" t="str">
        <f t="shared" si="69"/>
        <v xml:space="preserve"> </v>
      </c>
      <c r="AG176" t="str">
        <f t="shared" si="61"/>
        <v xml:space="preserve"> </v>
      </c>
      <c r="AH176" t="str">
        <f t="shared" si="62"/>
        <v xml:space="preserve"> </v>
      </c>
      <c r="AI176" t="str">
        <f t="shared" si="70"/>
        <v xml:space="preserve"> </v>
      </c>
      <c r="AJ176" t="str">
        <f t="shared" si="71"/>
        <v xml:space="preserve"> </v>
      </c>
      <c r="AK176" t="str">
        <f t="shared" si="63"/>
        <v xml:space="preserve"> </v>
      </c>
      <c r="AL176" t="str">
        <f t="shared" si="64"/>
        <v xml:space="preserve"> </v>
      </c>
      <c r="AM176" t="str">
        <f t="shared" si="72"/>
        <v xml:space="preserve"> </v>
      </c>
      <c r="AN176" t="str">
        <f t="shared" si="73"/>
        <v xml:space="preserve"> </v>
      </c>
      <c r="AO176" t="s">
        <v>541</v>
      </c>
      <c r="AP176" t="s">
        <v>1246</v>
      </c>
      <c r="AQ176">
        <v>30.935489786295932</v>
      </c>
      <c r="AR176">
        <v>32.606114494082597</v>
      </c>
      <c r="AS176">
        <v>4.2080190551806229</v>
      </c>
      <c r="AT176">
        <v>-30.935489786295932</v>
      </c>
      <c r="AU176">
        <v>-32.606114494082597</v>
      </c>
      <c r="AV176" t="s">
        <v>1518</v>
      </c>
    </row>
    <row r="177" spans="1:48" x14ac:dyDescent="0.25">
      <c r="A177">
        <v>1.7999999999999956E-9</v>
      </c>
      <c r="B177" t="s">
        <v>319</v>
      </c>
      <c r="C177" s="3">
        <v>16</v>
      </c>
      <c r="D177" s="3">
        <v>0</v>
      </c>
      <c r="E177" s="3">
        <v>9</v>
      </c>
      <c r="F177" s="3">
        <v>25</v>
      </c>
      <c r="G177" s="4">
        <v>111</v>
      </c>
      <c r="H177" s="4">
        <v>101.65</v>
      </c>
      <c r="I177" s="5">
        <v>42022.11</v>
      </c>
      <c r="J177" s="4">
        <v>17.792753369508141</v>
      </c>
      <c r="K177" s="4">
        <v>17.64144394307532</v>
      </c>
      <c r="L177" s="4">
        <v>12.574502830544532</v>
      </c>
      <c r="M177" s="4">
        <v>12.762584522722573</v>
      </c>
      <c r="N177" s="4">
        <v>5.7620000000000005</v>
      </c>
      <c r="O177" s="4">
        <v>3.4722222222233819E-2</v>
      </c>
      <c r="P177" s="4">
        <v>2.909985243482538</v>
      </c>
      <c r="Q177" s="36" t="str">
        <f t="shared" si="50"/>
        <v xml:space="preserve"> </v>
      </c>
      <c r="R177" t="str">
        <f t="shared" si="51"/>
        <v xml:space="preserve"> </v>
      </c>
      <c r="S177" s="37" t="str">
        <f t="shared" si="52"/>
        <v/>
      </c>
      <c r="T177" s="37" t="str">
        <f t="shared" si="53"/>
        <v/>
      </c>
      <c r="U177" s="37" t="str">
        <f t="shared" si="54"/>
        <v/>
      </c>
      <c r="V177" s="37" t="str">
        <f t="shared" si="55"/>
        <v/>
      </c>
      <c r="W177" s="37" t="str">
        <f t="shared" si="56"/>
        <v/>
      </c>
      <c r="X177" s="37" t="str">
        <f t="shared" si="57"/>
        <v/>
      </c>
      <c r="Y177" t="str">
        <f t="shared" si="65"/>
        <v xml:space="preserve"> </v>
      </c>
      <c r="Z177" s="1" t="str">
        <f t="shared" si="58"/>
        <v xml:space="preserve"> </v>
      </c>
      <c r="AA177" t="str">
        <f t="shared" si="66"/>
        <v xml:space="preserve"> </v>
      </c>
      <c r="AB177" s="1" t="str">
        <f t="shared" si="59"/>
        <v xml:space="preserve"> </v>
      </c>
      <c r="AC177" t="str">
        <f t="shared" si="67"/>
        <v xml:space="preserve"> </v>
      </c>
      <c r="AD177" s="1" t="str">
        <f t="shared" si="60"/>
        <v xml:space="preserve"> </v>
      </c>
      <c r="AE177" t="str">
        <f t="shared" si="68"/>
        <v xml:space="preserve"> </v>
      </c>
      <c r="AF177" t="str">
        <f t="shared" si="69"/>
        <v xml:space="preserve"> </v>
      </c>
      <c r="AG177">
        <f t="shared" si="61"/>
        <v>2.9099852452825381</v>
      </c>
      <c r="AH177" t="str">
        <f t="shared" si="62"/>
        <v xml:space="preserve"> </v>
      </c>
      <c r="AI177">
        <f t="shared" si="70"/>
        <v>116</v>
      </c>
      <c r="AJ177" t="str">
        <f t="shared" si="71"/>
        <v xml:space="preserve"> </v>
      </c>
      <c r="AK177" t="str">
        <f t="shared" si="63"/>
        <v xml:space="preserve"> </v>
      </c>
      <c r="AL177" t="str">
        <f t="shared" si="64"/>
        <v xml:space="preserve"> </v>
      </c>
      <c r="AM177" t="str">
        <f t="shared" si="72"/>
        <v xml:space="preserve"> </v>
      </c>
      <c r="AN177" t="str">
        <f t="shared" si="73"/>
        <v xml:space="preserve"> </v>
      </c>
      <c r="AO177" t="s">
        <v>319</v>
      </c>
      <c r="AP177" t="s">
        <v>1244</v>
      </c>
      <c r="AQ177">
        <v>4.2386571991128497</v>
      </c>
      <c r="AR177">
        <v>3.4439710546845026</v>
      </c>
      <c r="AS177">
        <v>9.1982292179045633</v>
      </c>
      <c r="AT177">
        <v>-4.2386571991128497</v>
      </c>
      <c r="AU177">
        <v>-3.4439710546845026</v>
      </c>
      <c r="AV177" t="s">
        <v>1519</v>
      </c>
    </row>
    <row r="178" spans="1:48" x14ac:dyDescent="0.25">
      <c r="A178">
        <v>1.8099999999999956E-9</v>
      </c>
      <c r="B178" t="s">
        <v>324</v>
      </c>
      <c r="C178" s="3">
        <v>8</v>
      </c>
      <c r="D178" s="3">
        <v>1</v>
      </c>
      <c r="E178" s="3">
        <v>9</v>
      </c>
      <c r="F178" s="3">
        <v>18</v>
      </c>
      <c r="G178" s="4">
        <v>133.5</v>
      </c>
      <c r="H178" s="4">
        <v>129.74</v>
      </c>
      <c r="I178" s="5">
        <v>25912.546988120004</v>
      </c>
      <c r="J178" s="4">
        <v>24.182665424044735</v>
      </c>
      <c r="K178" s="4">
        <v>23.151320485367595</v>
      </c>
      <c r="L178" s="4">
        <v>13.951135097066567</v>
      </c>
      <c r="M178" s="4">
        <v>12.515363326836892</v>
      </c>
      <c r="N178" s="4">
        <v>5.6040000000000001</v>
      </c>
      <c r="O178" s="4">
        <v>3.7777777777777728</v>
      </c>
      <c r="P178" s="4">
        <v>2.8988746724217664</v>
      </c>
      <c r="Q178" s="36" t="str">
        <f t="shared" si="50"/>
        <v xml:space="preserve"> </v>
      </c>
      <c r="R178" t="str">
        <f t="shared" si="51"/>
        <v xml:space="preserve"> </v>
      </c>
      <c r="S178" s="37" t="str">
        <f t="shared" si="52"/>
        <v/>
      </c>
      <c r="T178" s="37" t="str">
        <f t="shared" si="53"/>
        <v/>
      </c>
      <c r="U178" s="37" t="str">
        <f t="shared" si="54"/>
        <v/>
      </c>
      <c r="V178" s="37" t="str">
        <f t="shared" si="55"/>
        <v/>
      </c>
      <c r="W178" s="37" t="str">
        <f t="shared" si="56"/>
        <v/>
      </c>
      <c r="X178" s="37" t="str">
        <f t="shared" si="57"/>
        <v/>
      </c>
      <c r="Y178" t="str">
        <f t="shared" si="65"/>
        <v xml:space="preserve"> </v>
      </c>
      <c r="Z178" s="1" t="str">
        <f t="shared" si="58"/>
        <v xml:space="preserve"> </v>
      </c>
      <c r="AA178" t="str">
        <f t="shared" si="66"/>
        <v xml:space="preserve"> </v>
      </c>
      <c r="AB178" s="1" t="str">
        <f t="shared" si="59"/>
        <v xml:space="preserve"> </v>
      </c>
      <c r="AC178" t="str">
        <f t="shared" si="67"/>
        <v xml:space="preserve"> </v>
      </c>
      <c r="AD178" s="1" t="str">
        <f t="shared" si="60"/>
        <v xml:space="preserve"> </v>
      </c>
      <c r="AE178" t="str">
        <f t="shared" si="68"/>
        <v xml:space="preserve"> </v>
      </c>
      <c r="AF178" t="str">
        <f t="shared" si="69"/>
        <v xml:space="preserve"> </v>
      </c>
      <c r="AG178">
        <f t="shared" si="61"/>
        <v>2.8988746742317666</v>
      </c>
      <c r="AH178" t="str">
        <f t="shared" si="62"/>
        <v xml:space="preserve"> </v>
      </c>
      <c r="AI178">
        <f t="shared" si="70"/>
        <v>119</v>
      </c>
      <c r="AJ178" t="str">
        <f t="shared" si="71"/>
        <v xml:space="preserve"> </v>
      </c>
      <c r="AK178" t="str">
        <f t="shared" si="63"/>
        <v xml:space="preserve"> </v>
      </c>
      <c r="AL178" t="str">
        <f t="shared" si="64"/>
        <v xml:space="preserve"> </v>
      </c>
      <c r="AM178" t="str">
        <f t="shared" si="72"/>
        <v xml:space="preserve"> </v>
      </c>
      <c r="AN178" t="str">
        <f t="shared" si="73"/>
        <v xml:space="preserve"> </v>
      </c>
      <c r="AO178" t="s">
        <v>324</v>
      </c>
      <c r="AP178" t="s">
        <v>1250</v>
      </c>
      <c r="AQ178">
        <v>-30.152116730830937</v>
      </c>
      <c r="AR178">
        <v>-7.126796375617217</v>
      </c>
      <c r="AS178">
        <v>2.8981039001078956</v>
      </c>
      <c r="AT178">
        <v>30.152116730830937</v>
      </c>
      <c r="AU178">
        <v>7.126796375617217</v>
      </c>
      <c r="AV178" t="s">
        <v>1520</v>
      </c>
    </row>
    <row r="179" spans="1:48" x14ac:dyDescent="0.25">
      <c r="A179">
        <v>1.8199999999999956E-9</v>
      </c>
      <c r="B179" t="s">
        <v>913</v>
      </c>
      <c r="C179" s="3">
        <v>2</v>
      </c>
      <c r="D179" s="3">
        <v>3</v>
      </c>
      <c r="E179" s="3">
        <v>4</v>
      </c>
      <c r="F179" s="3">
        <v>9</v>
      </c>
      <c r="G179" s="4">
        <v>69</v>
      </c>
      <c r="H179" s="4">
        <v>71.989999999999995</v>
      </c>
      <c r="I179" s="5">
        <v>16406.750792079998</v>
      </c>
      <c r="J179" s="4">
        <v>24.662555669749914</v>
      </c>
      <c r="K179" s="4">
        <v>22.926751592356684</v>
      </c>
      <c r="L179" s="4">
        <v>12.682835581869359</v>
      </c>
      <c r="M179" s="4">
        <v>12.35428335066654</v>
      </c>
      <c r="N179" s="4">
        <v>2.919</v>
      </c>
      <c r="O179" s="4">
        <v>16.62005593288054</v>
      </c>
      <c r="P179" s="4">
        <v>2.85317405195166</v>
      </c>
      <c r="Q179" s="36" t="str">
        <f t="shared" si="50"/>
        <v xml:space="preserve"> </v>
      </c>
      <c r="R179" t="str">
        <f t="shared" si="51"/>
        <v xml:space="preserve"> </v>
      </c>
      <c r="S179" s="37" t="str">
        <f t="shared" si="52"/>
        <v/>
      </c>
      <c r="T179" s="37" t="str">
        <f t="shared" si="53"/>
        <v/>
      </c>
      <c r="U179" s="37" t="str">
        <f t="shared" si="54"/>
        <v/>
      </c>
      <c r="V179" s="37" t="str">
        <f t="shared" si="55"/>
        <v/>
      </c>
      <c r="W179" s="37" t="str">
        <f t="shared" si="56"/>
        <v/>
      </c>
      <c r="X179" s="37" t="str">
        <f t="shared" si="57"/>
        <v/>
      </c>
      <c r="Y179" t="str">
        <f t="shared" si="65"/>
        <v xml:space="preserve"> </v>
      </c>
      <c r="Z179" s="1" t="str">
        <f t="shared" si="58"/>
        <v xml:space="preserve"> </v>
      </c>
      <c r="AA179" t="str">
        <f t="shared" si="66"/>
        <v xml:space="preserve"> </v>
      </c>
      <c r="AB179" s="1" t="str">
        <f t="shared" si="59"/>
        <v xml:space="preserve"> </v>
      </c>
      <c r="AC179" t="str">
        <f t="shared" si="67"/>
        <v xml:space="preserve"> </v>
      </c>
      <c r="AD179" s="1" t="str">
        <f t="shared" si="60"/>
        <v xml:space="preserve"> </v>
      </c>
      <c r="AE179" t="str">
        <f t="shared" si="68"/>
        <v xml:space="preserve"> </v>
      </c>
      <c r="AF179" t="str">
        <f t="shared" si="69"/>
        <v xml:space="preserve"> </v>
      </c>
      <c r="AG179">
        <f t="shared" si="61"/>
        <v>2.8531740537716601</v>
      </c>
      <c r="AH179" t="str">
        <f t="shared" si="62"/>
        <v xml:space="preserve"> </v>
      </c>
      <c r="AI179">
        <f t="shared" si="70"/>
        <v>125</v>
      </c>
      <c r="AJ179" t="str">
        <f t="shared" si="71"/>
        <v xml:space="preserve"> </v>
      </c>
      <c r="AK179" t="str">
        <f t="shared" si="63"/>
        <v xml:space="preserve"> </v>
      </c>
      <c r="AL179" t="str">
        <f t="shared" si="64"/>
        <v xml:space="preserve"> </v>
      </c>
      <c r="AM179" t="str">
        <f t="shared" si="72"/>
        <v xml:space="preserve"> </v>
      </c>
      <c r="AN179" t="str">
        <f t="shared" si="73"/>
        <v xml:space="preserve"> </v>
      </c>
      <c r="AO179" t="s">
        <v>913</v>
      </c>
      <c r="AP179" t="s">
        <v>1250</v>
      </c>
      <c r="AQ179">
        <v>-32.734906104201869</v>
      </c>
      <c r="AR179">
        <v>2.6121146852034816</v>
      </c>
      <c r="AS179">
        <v>-4.1533546325878579</v>
      </c>
      <c r="AT179">
        <v>32.734906104201869</v>
      </c>
      <c r="AU179">
        <v>-2.6121146852034816</v>
      </c>
      <c r="AV179" t="s">
        <v>1521</v>
      </c>
    </row>
    <row r="180" spans="1:48" x14ac:dyDescent="0.25">
      <c r="A180">
        <v>1.8299999999999955E-9</v>
      </c>
      <c r="B180" t="s">
        <v>599</v>
      </c>
      <c r="C180" s="3">
        <v>13</v>
      </c>
      <c r="D180" s="3">
        <v>2</v>
      </c>
      <c r="E180" s="3">
        <v>9</v>
      </c>
      <c r="F180" s="3">
        <v>24</v>
      </c>
      <c r="G180" s="4">
        <v>270</v>
      </c>
      <c r="H180" s="4">
        <v>226.29</v>
      </c>
      <c r="I180" s="5">
        <v>47322.348175619998</v>
      </c>
      <c r="J180" s="4" t="s">
        <v>1238</v>
      </c>
      <c r="K180" s="4">
        <v>36.09666613494975</v>
      </c>
      <c r="L180" s="4">
        <v>32.71848332409597</v>
      </c>
      <c r="M180" s="4">
        <v>28.812104103937518</v>
      </c>
      <c r="N180" s="4">
        <v>6.2690000000000001</v>
      </c>
      <c r="O180" s="4">
        <v>12.549371633752241</v>
      </c>
      <c r="P180" s="4">
        <v>0</v>
      </c>
      <c r="Q180" s="36" t="str">
        <f t="shared" si="50"/>
        <v xml:space="preserve"> </v>
      </c>
      <c r="R180" t="str">
        <f t="shared" si="51"/>
        <v xml:space="preserve"> </v>
      </c>
      <c r="S180" s="37">
        <f t="shared" si="52"/>
        <v>0.19315922229930935</v>
      </c>
      <c r="T180" s="37" t="str">
        <f t="shared" si="53"/>
        <v/>
      </c>
      <c r="U180" s="37" t="str">
        <f t="shared" si="54"/>
        <v xml:space="preserve"> </v>
      </c>
      <c r="V180" s="37" t="str">
        <f t="shared" si="55"/>
        <v xml:space="preserve"> </v>
      </c>
      <c r="W180" s="37" t="str">
        <f t="shared" si="56"/>
        <v/>
      </c>
      <c r="X180" s="37" t="str">
        <f t="shared" si="57"/>
        <v/>
      </c>
      <c r="Y180" t="str">
        <f t="shared" si="65"/>
        <v xml:space="preserve"> </v>
      </c>
      <c r="Z180" s="1" t="str">
        <f t="shared" si="58"/>
        <v xml:space="preserve"> </v>
      </c>
      <c r="AA180" t="str">
        <f t="shared" si="66"/>
        <v xml:space="preserve"> </v>
      </c>
      <c r="AB180" s="1" t="str">
        <f t="shared" si="59"/>
        <v xml:space="preserve"> </v>
      </c>
      <c r="AC180">
        <f t="shared" si="67"/>
        <v>87</v>
      </c>
      <c r="AD180" s="1" t="str">
        <f t="shared" si="60"/>
        <v xml:space="preserve"> </v>
      </c>
      <c r="AE180" t="str">
        <f t="shared" si="68"/>
        <v xml:space="preserve"> </v>
      </c>
      <c r="AF180" t="str">
        <f t="shared" si="69"/>
        <v xml:space="preserve"> </v>
      </c>
      <c r="AG180" t="str">
        <f t="shared" si="61"/>
        <v xml:space="preserve"> </v>
      </c>
      <c r="AH180" t="str">
        <f t="shared" si="62"/>
        <v xml:space="preserve"> </v>
      </c>
      <c r="AI180" t="str">
        <f t="shared" si="70"/>
        <v xml:space="preserve"> </v>
      </c>
      <c r="AJ180" t="str">
        <f t="shared" si="71"/>
        <v xml:space="preserve"> </v>
      </c>
      <c r="AK180" t="str">
        <f t="shared" si="63"/>
        <v xml:space="preserve"> </v>
      </c>
      <c r="AL180" t="str">
        <f t="shared" si="64"/>
        <v xml:space="preserve"> </v>
      </c>
      <c r="AM180" t="str">
        <f t="shared" si="72"/>
        <v xml:space="preserve"> </v>
      </c>
      <c r="AN180" t="str">
        <f t="shared" si="73"/>
        <v xml:space="preserve"> </v>
      </c>
      <c r="AO180" t="s">
        <v>599</v>
      </c>
      <c r="AP180" t="s">
        <v>1313</v>
      </c>
      <c r="AQ180" t="e">
        <v>#VALUE!</v>
      </c>
      <c r="AR180">
        <v>-151.2359228401738</v>
      </c>
      <c r="AS180">
        <v>19.315922046930933</v>
      </c>
      <c r="AT180" t="e">
        <v>#VALUE!</v>
      </c>
      <c r="AU180">
        <v>151.2359228401738</v>
      </c>
      <c r="AV180" t="s">
        <v>1522</v>
      </c>
    </row>
    <row r="181" spans="1:48" x14ac:dyDescent="0.25">
      <c r="A181">
        <v>1.8399999999999955E-9</v>
      </c>
      <c r="B181" t="s">
        <v>401</v>
      </c>
      <c r="C181" s="3">
        <v>14</v>
      </c>
      <c r="D181" s="3">
        <v>1</v>
      </c>
      <c r="E181" s="3">
        <v>6</v>
      </c>
      <c r="F181" s="3">
        <v>21</v>
      </c>
      <c r="G181" s="4">
        <v>54</v>
      </c>
      <c r="H181" s="4">
        <v>48.814999999999998</v>
      </c>
      <c r="I181" s="5">
        <v>47348.214983289996</v>
      </c>
      <c r="J181" s="4">
        <v>15.686053984575834</v>
      </c>
      <c r="K181" s="4">
        <v>15.716355441081777</v>
      </c>
      <c r="L181" s="4">
        <v>9.6509731245643149</v>
      </c>
      <c r="M181" s="4">
        <v>9.5017830375143184</v>
      </c>
      <c r="N181" s="4">
        <v>3.1059999999999999</v>
      </c>
      <c r="O181" s="4">
        <v>-3.540372670807463</v>
      </c>
      <c r="P181" s="4">
        <v>3.1240397418826182</v>
      </c>
      <c r="Q181" s="36" t="str">
        <f t="shared" si="50"/>
        <v xml:space="preserve"> </v>
      </c>
      <c r="R181" t="str">
        <f t="shared" si="51"/>
        <v xml:space="preserve"> </v>
      </c>
      <c r="S181" s="37" t="str">
        <f t="shared" si="52"/>
        <v/>
      </c>
      <c r="T181" s="37" t="str">
        <f t="shared" si="53"/>
        <v/>
      </c>
      <c r="U181" s="37" t="str">
        <f t="shared" si="54"/>
        <v/>
      </c>
      <c r="V181" s="37" t="str">
        <f t="shared" si="55"/>
        <v/>
      </c>
      <c r="W181" s="37" t="str">
        <f t="shared" si="56"/>
        <v/>
      </c>
      <c r="X181" s="37" t="str">
        <f t="shared" si="57"/>
        <v/>
      </c>
      <c r="Y181" t="str">
        <f t="shared" si="65"/>
        <v xml:space="preserve"> </v>
      </c>
      <c r="Z181" s="1" t="str">
        <f t="shared" si="58"/>
        <v xml:space="preserve"> </v>
      </c>
      <c r="AA181" t="str">
        <f t="shared" si="66"/>
        <v xml:space="preserve"> </v>
      </c>
      <c r="AB181" s="1" t="str">
        <f t="shared" si="59"/>
        <v xml:space="preserve"> </v>
      </c>
      <c r="AC181" t="str">
        <f t="shared" si="67"/>
        <v xml:space="preserve"> </v>
      </c>
      <c r="AD181" s="1" t="str">
        <f t="shared" si="60"/>
        <v xml:space="preserve"> </v>
      </c>
      <c r="AE181" t="str">
        <f t="shared" si="68"/>
        <v xml:space="preserve"> </v>
      </c>
      <c r="AF181" t="str">
        <f t="shared" si="69"/>
        <v xml:space="preserve"> </v>
      </c>
      <c r="AG181">
        <f t="shared" si="61"/>
        <v>3.1240397437226184</v>
      </c>
      <c r="AH181" t="str">
        <f t="shared" si="62"/>
        <v xml:space="preserve"> </v>
      </c>
      <c r="AI181">
        <f t="shared" si="70"/>
        <v>95</v>
      </c>
      <c r="AJ181" t="str">
        <f t="shared" si="71"/>
        <v xml:space="preserve"> </v>
      </c>
      <c r="AK181" t="str">
        <f t="shared" si="63"/>
        <v xml:space="preserve"> </v>
      </c>
      <c r="AL181" t="str">
        <f t="shared" si="64"/>
        <v xml:space="preserve"> </v>
      </c>
      <c r="AM181" t="str">
        <f t="shared" si="72"/>
        <v xml:space="preserve"> </v>
      </c>
      <c r="AN181" t="str">
        <f t="shared" si="73"/>
        <v xml:space="preserve"> </v>
      </c>
      <c r="AO181" t="s">
        <v>401</v>
      </c>
      <c r="AP181" t="s">
        <v>1250</v>
      </c>
      <c r="AQ181">
        <v>15.577001399659574</v>
      </c>
      <c r="AR181">
        <v>25.892923726389572</v>
      </c>
      <c r="AS181">
        <v>10.621735122400899</v>
      </c>
      <c r="AT181">
        <v>-15.577001399659574</v>
      </c>
      <c r="AU181">
        <v>-25.892923726389572</v>
      </c>
      <c r="AV181" t="s">
        <v>1523</v>
      </c>
    </row>
    <row r="182" spans="1:48" x14ac:dyDescent="0.25">
      <c r="A182">
        <v>1.8499999999999955E-9</v>
      </c>
      <c r="B182" t="s">
        <v>473</v>
      </c>
      <c r="C182" s="3">
        <v>1</v>
      </c>
      <c r="D182" s="3">
        <v>5</v>
      </c>
      <c r="E182" s="3">
        <v>8</v>
      </c>
      <c r="F182" s="3">
        <v>14</v>
      </c>
      <c r="G182" s="4">
        <v>75.5</v>
      </c>
      <c r="H182" s="4">
        <v>72.97</v>
      </c>
      <c r="I182" s="5">
        <v>12387.698271109999</v>
      </c>
      <c r="J182" s="4">
        <v>21.156857060017394</v>
      </c>
      <c r="K182" s="4">
        <v>21.083501878069921</v>
      </c>
      <c r="L182" s="4">
        <v>13.373886198387618</v>
      </c>
      <c r="M182" s="4">
        <v>13.593820081689136</v>
      </c>
      <c r="N182" s="4">
        <v>3.4609999999999999</v>
      </c>
      <c r="O182" s="4">
        <v>2.0943952802359802</v>
      </c>
      <c r="P182" s="4">
        <v>1.4348362340687952</v>
      </c>
      <c r="Q182" s="36" t="str">
        <f t="shared" si="50"/>
        <v xml:space="preserve"> </v>
      </c>
      <c r="R182" t="str">
        <f t="shared" si="51"/>
        <v xml:space="preserve"> </v>
      </c>
      <c r="S182" s="37" t="str">
        <f t="shared" si="52"/>
        <v/>
      </c>
      <c r="T182" s="37" t="str">
        <f t="shared" si="53"/>
        <v/>
      </c>
      <c r="U182" s="37" t="str">
        <f t="shared" si="54"/>
        <v/>
      </c>
      <c r="V182" s="37" t="str">
        <f t="shared" si="55"/>
        <v/>
      </c>
      <c r="W182" s="37" t="str">
        <f t="shared" si="56"/>
        <v/>
      </c>
      <c r="X182" s="37" t="str">
        <f t="shared" si="57"/>
        <v/>
      </c>
      <c r="Y182" t="str">
        <f t="shared" si="65"/>
        <v xml:space="preserve"> </v>
      </c>
      <c r="Z182" s="1" t="str">
        <f t="shared" si="58"/>
        <v xml:space="preserve"> </v>
      </c>
      <c r="AA182" t="str">
        <f t="shared" si="66"/>
        <v xml:space="preserve"> </v>
      </c>
      <c r="AB182" s="1" t="str">
        <f t="shared" si="59"/>
        <v xml:space="preserve"> </v>
      </c>
      <c r="AC182" t="str">
        <f t="shared" si="67"/>
        <v xml:space="preserve"> </v>
      </c>
      <c r="AD182" s="1" t="str">
        <f t="shared" si="60"/>
        <v xml:space="preserve"> </v>
      </c>
      <c r="AE182" t="str">
        <f t="shared" si="68"/>
        <v xml:space="preserve"> </v>
      </c>
      <c r="AF182" t="str">
        <f t="shared" si="69"/>
        <v xml:space="preserve"> </v>
      </c>
      <c r="AG182" t="str">
        <f t="shared" si="61"/>
        <v xml:space="preserve"> </v>
      </c>
      <c r="AH182" t="str">
        <f t="shared" si="62"/>
        <v xml:space="preserve"> </v>
      </c>
      <c r="AI182" t="str">
        <f t="shared" si="70"/>
        <v xml:space="preserve"> </v>
      </c>
      <c r="AJ182" t="str">
        <f t="shared" si="71"/>
        <v xml:space="preserve"> </v>
      </c>
      <c r="AK182" t="str">
        <f t="shared" si="63"/>
        <v xml:space="preserve"> </v>
      </c>
      <c r="AL182" t="str">
        <f t="shared" si="64"/>
        <v xml:space="preserve"> </v>
      </c>
      <c r="AM182" t="str">
        <f t="shared" si="72"/>
        <v xml:space="preserve"> </v>
      </c>
      <c r="AN182" t="str">
        <f t="shared" si="73"/>
        <v xml:space="preserve"> </v>
      </c>
      <c r="AO182" t="s">
        <v>473</v>
      </c>
      <c r="AP182" t="s">
        <v>1244</v>
      </c>
      <c r="AQ182">
        <v>-13.867089563873481</v>
      </c>
      <c r="AR182">
        <v>-2.6942663487356411</v>
      </c>
      <c r="AS182">
        <v>3.467178292448958</v>
      </c>
      <c r="AT182">
        <v>13.867089563873481</v>
      </c>
      <c r="AU182">
        <v>2.6942663487356411</v>
      </c>
      <c r="AV182" t="s">
        <v>1524</v>
      </c>
    </row>
    <row r="183" spans="1:48" x14ac:dyDescent="0.25">
      <c r="A183">
        <v>1.8599999999999954E-9</v>
      </c>
      <c r="B183" t="s">
        <v>614</v>
      </c>
      <c r="C183" s="3">
        <v>17</v>
      </c>
      <c r="D183" s="3">
        <v>0</v>
      </c>
      <c r="E183" s="3">
        <v>16</v>
      </c>
      <c r="F183" s="3">
        <v>33</v>
      </c>
      <c r="G183" s="4">
        <v>138</v>
      </c>
      <c r="H183" s="4">
        <v>112.31</v>
      </c>
      <c r="I183" s="5">
        <v>15722.17862875</v>
      </c>
      <c r="J183" s="4">
        <v>18.447766097240475</v>
      </c>
      <c r="K183" s="4">
        <v>15.344992485312202</v>
      </c>
      <c r="L183" s="4">
        <v>8.738617542593401</v>
      </c>
      <c r="M183" s="4">
        <v>7.826660485807059</v>
      </c>
      <c r="N183" s="4">
        <v>7.319</v>
      </c>
      <c r="O183" s="4">
        <v>19.008130081300806</v>
      </c>
      <c r="P183" s="4">
        <v>1.2260706971774551</v>
      </c>
      <c r="Q183" s="36" t="str">
        <f t="shared" si="50"/>
        <v xml:space="preserve"> </v>
      </c>
      <c r="R183" t="str">
        <f t="shared" si="51"/>
        <v xml:space="preserve"> </v>
      </c>
      <c r="S183" s="37">
        <f t="shared" si="52"/>
        <v>0.22874187702694854</v>
      </c>
      <c r="T183" s="37" t="str">
        <f t="shared" si="53"/>
        <v/>
      </c>
      <c r="U183" s="37" t="str">
        <f t="shared" si="54"/>
        <v/>
      </c>
      <c r="V183" s="37" t="str">
        <f t="shared" si="55"/>
        <v/>
      </c>
      <c r="W183" s="37" t="str">
        <f t="shared" si="56"/>
        <v/>
      </c>
      <c r="X183" s="37">
        <f t="shared" si="57"/>
        <v>-0.32898642613916262</v>
      </c>
      <c r="Y183" t="str">
        <f t="shared" si="65"/>
        <v xml:space="preserve"> </v>
      </c>
      <c r="Z183" s="1" t="str">
        <f t="shared" si="58"/>
        <v xml:space="preserve"> </v>
      </c>
      <c r="AA183" t="str">
        <f t="shared" si="66"/>
        <v xml:space="preserve"> </v>
      </c>
      <c r="AB183" s="1">
        <f t="shared" si="59"/>
        <v>83</v>
      </c>
      <c r="AC183">
        <f t="shared" si="67"/>
        <v>61</v>
      </c>
      <c r="AD183" s="1" t="str">
        <f t="shared" si="60"/>
        <v xml:space="preserve"> </v>
      </c>
      <c r="AE183" t="str">
        <f t="shared" si="68"/>
        <v xml:space="preserve"> </v>
      </c>
      <c r="AF183" t="str">
        <f t="shared" si="69"/>
        <v xml:space="preserve"> </v>
      </c>
      <c r="AG183" t="str">
        <f t="shared" si="61"/>
        <v xml:space="preserve"> </v>
      </c>
      <c r="AH183" t="str">
        <f t="shared" si="62"/>
        <v xml:space="preserve"> </v>
      </c>
      <c r="AI183" t="str">
        <f t="shared" si="70"/>
        <v xml:space="preserve"> </v>
      </c>
      <c r="AJ183" t="str">
        <f t="shared" si="71"/>
        <v xml:space="preserve"> </v>
      </c>
      <c r="AK183" t="str">
        <f t="shared" si="63"/>
        <v xml:space="preserve"> </v>
      </c>
      <c r="AL183" t="str">
        <f t="shared" si="64"/>
        <v xml:space="preserve"> </v>
      </c>
      <c r="AM183" t="str">
        <f t="shared" si="72"/>
        <v xml:space="preserve"> </v>
      </c>
      <c r="AN183" t="str">
        <f t="shared" si="73"/>
        <v xml:space="preserve"> </v>
      </c>
      <c r="AO183" t="s">
        <v>614</v>
      </c>
      <c r="AP183" t="s">
        <v>1248</v>
      </c>
      <c r="AQ183">
        <v>0.71335130312862871</v>
      </c>
      <c r="AR183">
        <v>32.898642613916266</v>
      </c>
      <c r="AS183">
        <v>22.874187516694853</v>
      </c>
      <c r="AT183">
        <v>-0.71335130312862871</v>
      </c>
      <c r="AU183">
        <v>-32.898642613916266</v>
      </c>
      <c r="AV183" t="s">
        <v>1525</v>
      </c>
    </row>
    <row r="184" spans="1:48" x14ac:dyDescent="0.25">
      <c r="A184">
        <v>1.8699999999999954E-9</v>
      </c>
      <c r="B184" t="s">
        <v>234</v>
      </c>
      <c r="C184" s="3">
        <v>3</v>
      </c>
      <c r="D184" s="3">
        <v>2</v>
      </c>
      <c r="E184" s="3">
        <v>9</v>
      </c>
      <c r="F184" s="3">
        <v>14</v>
      </c>
      <c r="G184" s="4">
        <v>108</v>
      </c>
      <c r="H184" s="4">
        <v>108.81</v>
      </c>
      <c r="I184" s="5">
        <v>14094.638825669999</v>
      </c>
      <c r="J184" s="4">
        <v>35.79276315789474</v>
      </c>
      <c r="K184" s="4">
        <v>34.260075566750629</v>
      </c>
      <c r="L184" s="4">
        <v>23.080797153024911</v>
      </c>
      <c r="M184" s="4">
        <v>22.294026926382127</v>
      </c>
      <c r="N184" s="4">
        <v>3.1760000000000002</v>
      </c>
      <c r="O184" s="4">
        <v>3.4864776800260739</v>
      </c>
      <c r="P184" s="4">
        <v>3.40226082161566</v>
      </c>
      <c r="Q184" s="36" t="str">
        <f t="shared" si="50"/>
        <v xml:space="preserve"> </v>
      </c>
      <c r="R184" t="str">
        <f t="shared" si="51"/>
        <v xml:space="preserve"> </v>
      </c>
      <c r="S184" s="37" t="str">
        <f t="shared" si="52"/>
        <v/>
      </c>
      <c r="T184" s="37" t="str">
        <f t="shared" si="53"/>
        <v/>
      </c>
      <c r="U184" s="37" t="str">
        <f t="shared" si="54"/>
        <v/>
      </c>
      <c r="V184" s="37" t="str">
        <f t="shared" si="55"/>
        <v/>
      </c>
      <c r="W184" s="37" t="str">
        <f t="shared" si="56"/>
        <v/>
      </c>
      <c r="X184" s="37" t="str">
        <f t="shared" si="57"/>
        <v/>
      </c>
      <c r="Y184" t="str">
        <f t="shared" si="65"/>
        <v xml:space="preserve"> </v>
      </c>
      <c r="Z184" s="1" t="str">
        <f t="shared" si="58"/>
        <v xml:space="preserve"> </v>
      </c>
      <c r="AA184" t="str">
        <f t="shared" si="66"/>
        <v xml:space="preserve"> </v>
      </c>
      <c r="AB184" s="1" t="str">
        <f t="shared" si="59"/>
        <v xml:space="preserve"> </v>
      </c>
      <c r="AC184" t="str">
        <f t="shared" si="67"/>
        <v xml:space="preserve"> </v>
      </c>
      <c r="AD184" s="1" t="str">
        <f t="shared" si="60"/>
        <v xml:space="preserve"> </v>
      </c>
      <c r="AE184" t="str">
        <f t="shared" si="68"/>
        <v xml:space="preserve"> </v>
      </c>
      <c r="AF184" t="str">
        <f t="shared" si="69"/>
        <v xml:space="preserve"> </v>
      </c>
      <c r="AG184">
        <f t="shared" si="61"/>
        <v>3.4022608234856602</v>
      </c>
      <c r="AH184" t="str">
        <f t="shared" si="62"/>
        <v xml:space="preserve"> </v>
      </c>
      <c r="AI184">
        <f t="shared" si="70"/>
        <v>74</v>
      </c>
      <c r="AJ184" t="str">
        <f t="shared" si="71"/>
        <v xml:space="preserve"> </v>
      </c>
      <c r="AK184" t="str">
        <f t="shared" si="63"/>
        <v xml:space="preserve"> </v>
      </c>
      <c r="AL184" t="str">
        <f t="shared" si="64"/>
        <v xml:space="preserve"> </v>
      </c>
      <c r="AM184" t="str">
        <f t="shared" si="72"/>
        <v xml:space="preserve"> </v>
      </c>
      <c r="AN184" t="str">
        <f t="shared" si="73"/>
        <v xml:space="preserve"> </v>
      </c>
      <c r="AO184" t="s">
        <v>234</v>
      </c>
      <c r="AP184" t="s">
        <v>1254</v>
      </c>
      <c r="AQ184">
        <v>-92.638148316494821</v>
      </c>
      <c r="AR184">
        <v>-77.23087330140757</v>
      </c>
      <c r="AS184">
        <v>-0.74441687344913854</v>
      </c>
      <c r="AT184">
        <v>92.638148316494821</v>
      </c>
      <c r="AU184">
        <v>77.23087330140757</v>
      </c>
      <c r="AV184" t="s">
        <v>1526</v>
      </c>
    </row>
    <row r="185" spans="1:48" x14ac:dyDescent="0.25">
      <c r="A185">
        <v>1.8799999999999956E-9</v>
      </c>
      <c r="B185" t="s">
        <v>330</v>
      </c>
      <c r="C185" s="3">
        <v>6</v>
      </c>
      <c r="D185" s="3">
        <v>3</v>
      </c>
      <c r="E185" s="3">
        <v>13</v>
      </c>
      <c r="F185" s="3">
        <v>22</v>
      </c>
      <c r="G185" s="4">
        <v>9</v>
      </c>
      <c r="H185" s="4">
        <v>7.57</v>
      </c>
      <c r="I185" s="5">
        <v>30014.52256025</v>
      </c>
      <c r="J185" s="4">
        <v>6.1444805194805197</v>
      </c>
      <c r="K185" s="4">
        <v>6.7050487156775906</v>
      </c>
      <c r="L185" s="4">
        <v>1.8877227307126154</v>
      </c>
      <c r="M185" s="4">
        <v>2.2187242805515801</v>
      </c>
      <c r="N185" s="4">
        <v>1.129</v>
      </c>
      <c r="O185" s="4">
        <v>-5.1260504201680632</v>
      </c>
      <c r="P185" s="4">
        <v>7.9260237780713343</v>
      </c>
      <c r="Q185" s="36" t="str">
        <f t="shared" si="50"/>
        <v xml:space="preserve"> </v>
      </c>
      <c r="R185" t="str">
        <f t="shared" si="51"/>
        <v xml:space="preserve"> </v>
      </c>
      <c r="S185" s="37">
        <f t="shared" si="52"/>
        <v>0.18890356859070018</v>
      </c>
      <c r="T185" s="37" t="str">
        <f t="shared" si="53"/>
        <v/>
      </c>
      <c r="U185" s="37" t="str">
        <f t="shared" si="54"/>
        <v/>
      </c>
      <c r="V185" s="37">
        <f t="shared" si="55"/>
        <v>-0.66930148856685201</v>
      </c>
      <c r="W185" s="37" t="str">
        <f t="shared" si="56"/>
        <v/>
      </c>
      <c r="X185" s="37">
        <f t="shared" si="57"/>
        <v>-0.85504714334735721</v>
      </c>
      <c r="Y185" t="str">
        <f t="shared" si="65"/>
        <v xml:space="preserve"> </v>
      </c>
      <c r="Z185" s="1">
        <f t="shared" si="58"/>
        <v>7</v>
      </c>
      <c r="AA185" t="str">
        <f t="shared" si="66"/>
        <v xml:space="preserve"> </v>
      </c>
      <c r="AB185" s="1">
        <f t="shared" si="59"/>
        <v>1</v>
      </c>
      <c r="AC185">
        <f t="shared" si="67"/>
        <v>92</v>
      </c>
      <c r="AD185" s="1" t="str">
        <f t="shared" si="60"/>
        <v xml:space="preserve"> </v>
      </c>
      <c r="AE185" t="str">
        <f t="shared" si="68"/>
        <v xml:space="preserve"> </v>
      </c>
      <c r="AF185" t="str">
        <f t="shared" si="69"/>
        <v xml:space="preserve"> </v>
      </c>
      <c r="AG185">
        <f t="shared" si="61"/>
        <v>7.9260237799513344</v>
      </c>
      <c r="AH185" t="str">
        <f t="shared" si="62"/>
        <v xml:space="preserve"> </v>
      </c>
      <c r="AI185">
        <f t="shared" si="70"/>
        <v>5</v>
      </c>
      <c r="AJ185" t="str">
        <f t="shared" si="71"/>
        <v xml:space="preserve"> </v>
      </c>
      <c r="AK185" t="str">
        <f t="shared" si="63"/>
        <v xml:space="preserve"> </v>
      </c>
      <c r="AL185" t="str">
        <f t="shared" si="64"/>
        <v xml:space="preserve"> </v>
      </c>
      <c r="AM185" t="str">
        <f t="shared" si="72"/>
        <v xml:space="preserve"> </v>
      </c>
      <c r="AN185" t="str">
        <f t="shared" si="73"/>
        <v xml:space="preserve"> </v>
      </c>
      <c r="AO185" t="s">
        <v>330</v>
      </c>
      <c r="AP185" t="s">
        <v>1248</v>
      </c>
      <c r="AQ185">
        <v>66.930148856685207</v>
      </c>
      <c r="AR185">
        <v>85.504714334735723</v>
      </c>
      <c r="AS185">
        <v>18.89035667107002</v>
      </c>
      <c r="AT185">
        <v>-66.930148856685207</v>
      </c>
      <c r="AU185">
        <v>-85.504714334735723</v>
      </c>
      <c r="AV185" t="s">
        <v>1527</v>
      </c>
    </row>
    <row r="186" spans="1:48" x14ac:dyDescent="0.25">
      <c r="A186">
        <v>1.8899999999999957E-9</v>
      </c>
      <c r="B186" t="s">
        <v>1214</v>
      </c>
      <c r="C186" s="3">
        <v>36</v>
      </c>
      <c r="D186" s="3">
        <v>0</v>
      </c>
      <c r="E186" s="3">
        <v>0</v>
      </c>
      <c r="F186" s="3">
        <v>36</v>
      </c>
      <c r="G186" s="4">
        <v>125</v>
      </c>
      <c r="H186" s="4">
        <v>71.08</v>
      </c>
      <c r="I186" s="5">
        <v>11304.188892719998</v>
      </c>
      <c r="J186" s="4">
        <v>11.146307040928336</v>
      </c>
      <c r="K186" s="4">
        <v>8.4178114637612502</v>
      </c>
      <c r="L186" s="4">
        <v>6.0521622570219513</v>
      </c>
      <c r="M186" s="4">
        <v>4.9514012328205785</v>
      </c>
      <c r="N186" s="4">
        <v>8.4440000000000008</v>
      </c>
      <c r="O186" s="4">
        <v>21.847041847041865</v>
      </c>
      <c r="P186" s="4">
        <v>1.5869442881260554</v>
      </c>
      <c r="Q186" s="36">
        <f t="shared" si="50"/>
        <v>100.00000000189</v>
      </c>
      <c r="R186" t="str">
        <f t="shared" si="51"/>
        <v xml:space="preserve"> </v>
      </c>
      <c r="S186" s="37">
        <f t="shared" si="52"/>
        <v>0.75858188146231298</v>
      </c>
      <c r="T186" s="37" t="str">
        <f t="shared" si="53"/>
        <v/>
      </c>
      <c r="U186" s="37" t="str">
        <f t="shared" si="54"/>
        <v/>
      </c>
      <c r="V186" s="37">
        <f t="shared" si="55"/>
        <v>-0.40010109321276621</v>
      </c>
      <c r="W186" s="37" t="str">
        <f t="shared" si="56"/>
        <v/>
      </c>
      <c r="X186" s="37">
        <f t="shared" si="57"/>
        <v>-0.5352716827489461</v>
      </c>
      <c r="Y186" t="str">
        <f t="shared" si="65"/>
        <v xml:space="preserve"> </v>
      </c>
      <c r="Z186" s="1">
        <f t="shared" si="58"/>
        <v>69</v>
      </c>
      <c r="AA186" t="str">
        <f t="shared" si="66"/>
        <v xml:space="preserve"> </v>
      </c>
      <c r="AB186" s="1">
        <f t="shared" si="59"/>
        <v>28</v>
      </c>
      <c r="AC186">
        <f t="shared" si="67"/>
        <v>1</v>
      </c>
      <c r="AD186" s="1" t="str">
        <f t="shared" si="60"/>
        <v xml:space="preserve"> </v>
      </c>
      <c r="AE186">
        <f t="shared" si="68"/>
        <v>2</v>
      </c>
      <c r="AF186" t="str">
        <f t="shared" si="69"/>
        <v xml:space="preserve"> </v>
      </c>
      <c r="AG186" t="str">
        <f t="shared" si="61"/>
        <v xml:space="preserve"> </v>
      </c>
      <c r="AH186" t="str">
        <f t="shared" si="62"/>
        <v xml:space="preserve"> </v>
      </c>
      <c r="AI186" t="str">
        <f t="shared" si="70"/>
        <v xml:space="preserve"> </v>
      </c>
      <c r="AJ186" t="str">
        <f t="shared" si="71"/>
        <v xml:space="preserve"> </v>
      </c>
      <c r="AK186" t="str">
        <f t="shared" si="63"/>
        <v xml:space="preserve"> </v>
      </c>
      <c r="AL186" t="str">
        <f t="shared" si="64"/>
        <v xml:space="preserve"> </v>
      </c>
      <c r="AM186" t="str">
        <f t="shared" si="72"/>
        <v xml:space="preserve"> </v>
      </c>
      <c r="AN186" t="str">
        <f t="shared" si="73"/>
        <v xml:space="preserve"> </v>
      </c>
      <c r="AO186" t="s">
        <v>1214</v>
      </c>
      <c r="AP186" t="s">
        <v>1295</v>
      </c>
      <c r="AQ186">
        <v>40.010109321276623</v>
      </c>
      <c r="AR186">
        <v>53.527168274894606</v>
      </c>
      <c r="AS186">
        <v>75.858187957231294</v>
      </c>
      <c r="AT186">
        <v>-40.010109321276623</v>
      </c>
      <c r="AU186">
        <v>-53.527168274894606</v>
      </c>
      <c r="AV186" t="s">
        <v>1528</v>
      </c>
    </row>
    <row r="187" spans="1:48" x14ac:dyDescent="0.25">
      <c r="A187">
        <v>1.8999999999999959E-9</v>
      </c>
      <c r="B187" t="s">
        <v>474</v>
      </c>
      <c r="C187" s="3">
        <v>1</v>
      </c>
      <c r="D187" s="3">
        <v>2</v>
      </c>
      <c r="E187" s="3">
        <v>14</v>
      </c>
      <c r="F187" s="3">
        <v>17</v>
      </c>
      <c r="G187" s="4">
        <v>37</v>
      </c>
      <c r="H187" s="4">
        <v>37.76</v>
      </c>
      <c r="I187" s="5">
        <v>21682.784974720002</v>
      </c>
      <c r="J187" s="4">
        <v>27.342505430847211</v>
      </c>
      <c r="K187" s="4">
        <v>26.185852981969486</v>
      </c>
      <c r="L187" s="4">
        <v>18.126584829927065</v>
      </c>
      <c r="M187" s="4">
        <v>17.29063098119487</v>
      </c>
      <c r="N187" s="4">
        <v>1.4419999999999999</v>
      </c>
      <c r="O187" s="4">
        <v>4.4927536231883929</v>
      </c>
      <c r="P187" s="4">
        <v>2.4973516949152548</v>
      </c>
      <c r="Q187" s="36" t="str">
        <f t="shared" si="50"/>
        <v xml:space="preserve"> </v>
      </c>
      <c r="R187" t="str">
        <f t="shared" si="51"/>
        <v xml:space="preserve"> </v>
      </c>
      <c r="S187" s="37" t="str">
        <f t="shared" si="52"/>
        <v/>
      </c>
      <c r="T187" s="37" t="str">
        <f t="shared" si="53"/>
        <v/>
      </c>
      <c r="U187" s="37" t="str">
        <f t="shared" si="54"/>
        <v/>
      </c>
      <c r="V187" s="37" t="str">
        <f t="shared" si="55"/>
        <v/>
      </c>
      <c r="W187" s="37" t="str">
        <f t="shared" si="56"/>
        <v/>
      </c>
      <c r="X187" s="37" t="str">
        <f t="shared" si="57"/>
        <v/>
      </c>
      <c r="Y187" t="str">
        <f t="shared" si="65"/>
        <v xml:space="preserve"> </v>
      </c>
      <c r="Z187" s="1" t="str">
        <f t="shared" si="58"/>
        <v xml:space="preserve"> </v>
      </c>
      <c r="AA187" t="str">
        <f t="shared" si="66"/>
        <v xml:space="preserve"> </v>
      </c>
      <c r="AB187" s="1" t="str">
        <f t="shared" si="59"/>
        <v xml:space="preserve"> </v>
      </c>
      <c r="AC187" t="str">
        <f t="shared" si="67"/>
        <v xml:space="preserve"> </v>
      </c>
      <c r="AD187" s="1" t="str">
        <f t="shared" si="60"/>
        <v xml:space="preserve"> </v>
      </c>
      <c r="AE187" t="str">
        <f t="shared" si="68"/>
        <v xml:space="preserve"> </v>
      </c>
      <c r="AF187" t="str">
        <f t="shared" si="69"/>
        <v xml:space="preserve"> </v>
      </c>
      <c r="AG187">
        <f t="shared" si="61"/>
        <v>2.4973516968152549</v>
      </c>
      <c r="AH187" t="str">
        <f t="shared" si="62"/>
        <v xml:space="preserve"> </v>
      </c>
      <c r="AI187">
        <f t="shared" si="70"/>
        <v>150</v>
      </c>
      <c r="AJ187" t="str">
        <f t="shared" si="71"/>
        <v xml:space="preserve"> </v>
      </c>
      <c r="AK187" t="str">
        <f t="shared" si="63"/>
        <v xml:space="preserve"> </v>
      </c>
      <c r="AL187" t="str">
        <f t="shared" si="64"/>
        <v xml:space="preserve"> </v>
      </c>
      <c r="AM187" t="str">
        <f t="shared" si="72"/>
        <v xml:space="preserve"> </v>
      </c>
      <c r="AN187" t="str">
        <f t="shared" si="73"/>
        <v xml:space="preserve"> </v>
      </c>
      <c r="AO187" t="s">
        <v>474</v>
      </c>
      <c r="AP187" t="s">
        <v>1244</v>
      </c>
      <c r="AQ187">
        <v>-47.158507804959228</v>
      </c>
      <c r="AR187">
        <v>-39.188886678421596</v>
      </c>
      <c r="AS187">
        <v>-2.0127118644067798</v>
      </c>
      <c r="AT187">
        <v>47.158507804959228</v>
      </c>
      <c r="AU187">
        <v>39.188886678421596</v>
      </c>
      <c r="AV187" t="s">
        <v>1529</v>
      </c>
    </row>
    <row r="188" spans="1:48" x14ac:dyDescent="0.25">
      <c r="A188">
        <v>1.9099999999999961E-9</v>
      </c>
      <c r="B188" t="s">
        <v>646</v>
      </c>
      <c r="C188" s="3">
        <v>46</v>
      </c>
      <c r="D188" s="3">
        <v>4</v>
      </c>
      <c r="E188" s="3">
        <v>6</v>
      </c>
      <c r="F188" s="3">
        <v>56</v>
      </c>
      <c r="G188" s="4">
        <v>250</v>
      </c>
      <c r="H188" s="4">
        <v>200.72</v>
      </c>
      <c r="I188" s="5">
        <v>572142.45627447998</v>
      </c>
      <c r="J188" s="4">
        <v>22.023260917270132</v>
      </c>
      <c r="K188" s="4">
        <v>19.984070091596973</v>
      </c>
      <c r="L188" s="4">
        <v>13.116553762293782</v>
      </c>
      <c r="M188" s="4">
        <v>11.975779229887019</v>
      </c>
      <c r="N188" s="4">
        <v>10.044</v>
      </c>
      <c r="O188" s="4">
        <v>2.3957589968396311</v>
      </c>
      <c r="P188" s="4">
        <v>0</v>
      </c>
      <c r="Q188" s="36">
        <f t="shared" si="50"/>
        <v>82.142857144767135</v>
      </c>
      <c r="R188" t="str">
        <f t="shared" si="51"/>
        <v xml:space="preserve"> </v>
      </c>
      <c r="S188" s="37">
        <f t="shared" si="52"/>
        <v>0.24551614379919889</v>
      </c>
      <c r="T188" s="37" t="str">
        <f t="shared" si="53"/>
        <v/>
      </c>
      <c r="U188" s="37" t="str">
        <f t="shared" si="54"/>
        <v/>
      </c>
      <c r="V188" s="37" t="str">
        <f t="shared" si="55"/>
        <v/>
      </c>
      <c r="W188" s="37" t="str">
        <f t="shared" si="56"/>
        <v/>
      </c>
      <c r="X188" s="37" t="str">
        <f t="shared" si="57"/>
        <v/>
      </c>
      <c r="Y188" t="str">
        <f t="shared" si="65"/>
        <v xml:space="preserve"> </v>
      </c>
      <c r="Z188" s="1" t="str">
        <f t="shared" si="58"/>
        <v xml:space="preserve"> </v>
      </c>
      <c r="AA188" t="str">
        <f t="shared" si="66"/>
        <v xml:space="preserve"> </v>
      </c>
      <c r="AB188" s="1" t="str">
        <f t="shared" si="59"/>
        <v xml:space="preserve"> </v>
      </c>
      <c r="AC188">
        <f t="shared" si="67"/>
        <v>47</v>
      </c>
      <c r="AD188" s="1" t="str">
        <f t="shared" si="60"/>
        <v xml:space="preserve"> </v>
      </c>
      <c r="AE188">
        <f t="shared" si="68"/>
        <v>26</v>
      </c>
      <c r="AF188" t="str">
        <f t="shared" si="69"/>
        <v xml:space="preserve"> </v>
      </c>
      <c r="AG188" t="str">
        <f t="shared" si="61"/>
        <v xml:space="preserve"> </v>
      </c>
      <c r="AH188" t="str">
        <f t="shared" si="62"/>
        <v xml:space="preserve"> </v>
      </c>
      <c r="AI188" t="str">
        <f t="shared" si="70"/>
        <v xml:space="preserve"> </v>
      </c>
      <c r="AJ188" t="str">
        <f t="shared" si="71"/>
        <v xml:space="preserve"> </v>
      </c>
      <c r="AK188" t="str">
        <f t="shared" si="63"/>
        <v xml:space="preserve"> </v>
      </c>
      <c r="AL188" t="str">
        <f t="shared" si="64"/>
        <v xml:space="preserve"> </v>
      </c>
      <c r="AM188" t="str">
        <f t="shared" si="72"/>
        <v xml:space="preserve"> </v>
      </c>
      <c r="AN188" t="str">
        <f t="shared" si="73"/>
        <v xml:space="preserve"> </v>
      </c>
      <c r="AO188" t="s">
        <v>646</v>
      </c>
      <c r="AP188" t="s">
        <v>1262</v>
      </c>
      <c r="AQ188">
        <v>-18.530111360183788</v>
      </c>
      <c r="AR188">
        <v>-0.71828380032905592</v>
      </c>
      <c r="AS188">
        <v>24.551614188919892</v>
      </c>
      <c r="AT188">
        <v>18.530111360183788</v>
      </c>
      <c r="AU188">
        <v>0.71828380032905592</v>
      </c>
      <c r="AV188" t="s">
        <v>1530</v>
      </c>
    </row>
    <row r="189" spans="1:48" x14ac:dyDescent="0.25">
      <c r="A189">
        <v>1.9199999999999963E-9</v>
      </c>
      <c r="B189" t="s">
        <v>293</v>
      </c>
      <c r="C189" s="3">
        <v>7</v>
      </c>
      <c r="D189" s="3">
        <v>1</v>
      </c>
      <c r="E189" s="3">
        <v>8</v>
      </c>
      <c r="F189" s="3">
        <v>16</v>
      </c>
      <c r="G189" s="4">
        <v>72</v>
      </c>
      <c r="H189" s="4">
        <v>69.34</v>
      </c>
      <c r="I189" s="5">
        <v>9648.7449013999994</v>
      </c>
      <c r="J189" s="4">
        <v>19.395804195804196</v>
      </c>
      <c r="K189" s="4">
        <v>17.479203428283338</v>
      </c>
      <c r="L189" s="4">
        <v>12.482382769901854</v>
      </c>
      <c r="M189" s="4">
        <v>11.549516833877023</v>
      </c>
      <c r="N189" s="4">
        <v>3.9670000000000001</v>
      </c>
      <c r="O189" s="4">
        <v>10.194444444444443</v>
      </c>
      <c r="P189" s="4">
        <v>1.3426593596769543</v>
      </c>
      <c r="Q189" s="36" t="str">
        <f t="shared" si="50"/>
        <v xml:space="preserve"> </v>
      </c>
      <c r="R189" t="str">
        <f t="shared" si="51"/>
        <v xml:space="preserve"> </v>
      </c>
      <c r="S189" s="37" t="str">
        <f t="shared" si="52"/>
        <v/>
      </c>
      <c r="T189" s="37" t="str">
        <f t="shared" si="53"/>
        <v/>
      </c>
      <c r="U189" s="37" t="str">
        <f t="shared" si="54"/>
        <v/>
      </c>
      <c r="V189" s="37" t="str">
        <f t="shared" si="55"/>
        <v/>
      </c>
      <c r="W189" s="37" t="str">
        <f t="shared" si="56"/>
        <v/>
      </c>
      <c r="X189" s="37" t="str">
        <f t="shared" si="57"/>
        <v/>
      </c>
      <c r="Y189" t="str">
        <f t="shared" si="65"/>
        <v xml:space="preserve"> </v>
      </c>
      <c r="Z189" s="1" t="str">
        <f t="shared" si="58"/>
        <v xml:space="preserve"> </v>
      </c>
      <c r="AA189" t="str">
        <f t="shared" si="66"/>
        <v xml:space="preserve"> </v>
      </c>
      <c r="AB189" s="1" t="str">
        <f t="shared" si="59"/>
        <v xml:space="preserve"> </v>
      </c>
      <c r="AC189" t="str">
        <f t="shared" si="67"/>
        <v xml:space="preserve"> </v>
      </c>
      <c r="AD189" s="1" t="str">
        <f t="shared" si="60"/>
        <v xml:space="preserve"> </v>
      </c>
      <c r="AE189" t="str">
        <f t="shared" si="68"/>
        <v xml:space="preserve"> </v>
      </c>
      <c r="AF189" t="str">
        <f t="shared" si="69"/>
        <v xml:space="preserve"> </v>
      </c>
      <c r="AG189" t="str">
        <f t="shared" si="61"/>
        <v xml:space="preserve"> </v>
      </c>
      <c r="AH189" t="str">
        <f t="shared" si="62"/>
        <v xml:space="preserve"> </v>
      </c>
      <c r="AI189" t="str">
        <f t="shared" si="70"/>
        <v xml:space="preserve"> </v>
      </c>
      <c r="AJ189" t="str">
        <f t="shared" si="71"/>
        <v xml:space="preserve"> </v>
      </c>
      <c r="AK189" t="str">
        <f t="shared" si="63"/>
        <v xml:space="preserve"> </v>
      </c>
      <c r="AL189" t="str">
        <f t="shared" si="64"/>
        <v xml:space="preserve"> </v>
      </c>
      <c r="AM189" t="str">
        <f t="shared" si="72"/>
        <v xml:space="preserve"> </v>
      </c>
      <c r="AN189" t="str">
        <f t="shared" si="73"/>
        <v xml:space="preserve"> </v>
      </c>
      <c r="AO189" t="s">
        <v>293</v>
      </c>
      <c r="AP189" t="s">
        <v>1244</v>
      </c>
      <c r="AQ189">
        <v>-4.3890293941974301</v>
      </c>
      <c r="AR189">
        <v>4.1513347860164913</v>
      </c>
      <c r="AS189">
        <v>3.8361695990769995</v>
      </c>
      <c r="AT189">
        <v>4.3890293941974301</v>
      </c>
      <c r="AU189">
        <v>-4.1513347860164913</v>
      </c>
      <c r="AV189" t="s">
        <v>1531</v>
      </c>
    </row>
    <row r="190" spans="1:48" x14ac:dyDescent="0.25">
      <c r="A190">
        <v>1.9299999999999964E-9</v>
      </c>
      <c r="B190" t="s">
        <v>333</v>
      </c>
      <c r="C190" s="3">
        <v>12</v>
      </c>
      <c r="D190" s="3">
        <v>1</v>
      </c>
      <c r="E190" s="3">
        <v>9</v>
      </c>
      <c r="F190" s="3">
        <v>22</v>
      </c>
      <c r="G190" s="4">
        <v>14</v>
      </c>
      <c r="H190" s="4">
        <v>11.24</v>
      </c>
      <c r="I190" s="5">
        <v>16308.930068240001</v>
      </c>
      <c r="J190" s="4" t="s">
        <v>1238</v>
      </c>
      <c r="K190" s="4">
        <v>26.698337292161522</v>
      </c>
      <c r="L190" s="4">
        <v>13.232904129421486</v>
      </c>
      <c r="M190" s="4">
        <v>9.5499935030896577</v>
      </c>
      <c r="N190" s="4">
        <v>0.42099999999999999</v>
      </c>
      <c r="O190" s="4">
        <v>2004.9999999999998</v>
      </c>
      <c r="P190" s="4">
        <v>1.7793594306049823</v>
      </c>
      <c r="Q190" s="36" t="str">
        <f t="shared" si="50"/>
        <v xml:space="preserve"> </v>
      </c>
      <c r="R190" t="str">
        <f t="shared" si="51"/>
        <v xml:space="preserve"> </v>
      </c>
      <c r="S190" s="37">
        <f t="shared" si="52"/>
        <v>0.24555160335348752</v>
      </c>
      <c r="T190" s="37" t="str">
        <f t="shared" si="53"/>
        <v/>
      </c>
      <c r="U190" s="37" t="str">
        <f t="shared" si="54"/>
        <v xml:space="preserve"> </v>
      </c>
      <c r="V190" s="37" t="str">
        <f t="shared" si="55"/>
        <v xml:space="preserve"> </v>
      </c>
      <c r="W190" s="37" t="str">
        <f t="shared" si="56"/>
        <v/>
      </c>
      <c r="X190" s="37" t="str">
        <f t="shared" si="57"/>
        <v/>
      </c>
      <c r="Y190" t="str">
        <f t="shared" si="65"/>
        <v xml:space="preserve"> </v>
      </c>
      <c r="Z190" s="1" t="str">
        <f t="shared" si="58"/>
        <v xml:space="preserve"> </v>
      </c>
      <c r="AA190" t="str">
        <f t="shared" si="66"/>
        <v xml:space="preserve"> </v>
      </c>
      <c r="AB190" s="1" t="str">
        <f t="shared" si="59"/>
        <v xml:space="preserve"> </v>
      </c>
      <c r="AC190">
        <f t="shared" si="67"/>
        <v>46</v>
      </c>
      <c r="AD190" s="1" t="str">
        <f t="shared" si="60"/>
        <v xml:space="preserve"> </v>
      </c>
      <c r="AE190" t="str">
        <f t="shared" si="68"/>
        <v xml:space="preserve"> </v>
      </c>
      <c r="AF190" t="str">
        <f t="shared" si="69"/>
        <v xml:space="preserve"> </v>
      </c>
      <c r="AG190" t="str">
        <f t="shared" si="61"/>
        <v xml:space="preserve"> </v>
      </c>
      <c r="AH190" t="str">
        <f t="shared" si="62"/>
        <v xml:space="preserve"> </v>
      </c>
      <c r="AI190" t="str">
        <f t="shared" si="70"/>
        <v xml:space="preserve"> </v>
      </c>
      <c r="AJ190" t="str">
        <f t="shared" si="71"/>
        <v xml:space="preserve"> </v>
      </c>
      <c r="AK190" t="str">
        <f t="shared" si="63"/>
        <v xml:space="preserve"> </v>
      </c>
      <c r="AL190" t="str">
        <f t="shared" si="64"/>
        <v xml:space="preserve"> </v>
      </c>
      <c r="AM190" t="str">
        <f t="shared" si="72"/>
        <v xml:space="preserve"> </v>
      </c>
      <c r="AN190" t="str">
        <f t="shared" si="73"/>
        <v xml:space="preserve"> </v>
      </c>
      <c r="AO190" t="s">
        <v>333</v>
      </c>
      <c r="AP190" t="s">
        <v>1242</v>
      </c>
      <c r="AQ190" t="e">
        <v>#VALUE!</v>
      </c>
      <c r="AR190">
        <v>-1.6117051600103016</v>
      </c>
      <c r="AS190">
        <v>24.555160142348754</v>
      </c>
      <c r="AT190" t="e">
        <v>#VALUE!</v>
      </c>
      <c r="AU190">
        <v>1.6117051600103016</v>
      </c>
      <c r="AV190" t="s">
        <v>1532</v>
      </c>
    </row>
    <row r="191" spans="1:48" x14ac:dyDescent="0.25">
      <c r="A191">
        <v>1.9399999999999966E-9</v>
      </c>
      <c r="B191" t="s">
        <v>327</v>
      </c>
      <c r="C191" s="3">
        <v>14</v>
      </c>
      <c r="D191" s="3">
        <v>1</v>
      </c>
      <c r="E191" s="3">
        <v>15</v>
      </c>
      <c r="F191" s="3">
        <v>30</v>
      </c>
      <c r="G191" s="4">
        <v>167.5</v>
      </c>
      <c r="H191" s="4">
        <v>154.85</v>
      </c>
      <c r="I191" s="5">
        <v>40434.288608900002</v>
      </c>
      <c r="J191" s="4">
        <v>10.147444298820446</v>
      </c>
      <c r="K191" s="4">
        <v>14.323374340949034</v>
      </c>
      <c r="L191" s="4">
        <v>6.7875606192130151</v>
      </c>
      <c r="M191" s="4">
        <v>8.0492094355488746</v>
      </c>
      <c r="N191" s="4">
        <v>10.811</v>
      </c>
      <c r="O191" s="4">
        <v>-30.341494845360824</v>
      </c>
      <c r="P191" s="4">
        <v>1.6751695188892475</v>
      </c>
      <c r="Q191" s="36" t="str">
        <f t="shared" si="50"/>
        <v xml:space="preserve"> </v>
      </c>
      <c r="R191" t="str">
        <f t="shared" si="51"/>
        <v xml:space="preserve"> </v>
      </c>
      <c r="S191" s="37" t="str">
        <f t="shared" si="52"/>
        <v/>
      </c>
      <c r="T191" s="37" t="str">
        <f t="shared" si="53"/>
        <v/>
      </c>
      <c r="U191" s="37" t="str">
        <f t="shared" si="54"/>
        <v/>
      </c>
      <c r="V191" s="37">
        <f t="shared" si="55"/>
        <v>-0.45386030375853237</v>
      </c>
      <c r="W191" s="37" t="str">
        <f t="shared" si="56"/>
        <v/>
      </c>
      <c r="X191" s="37">
        <f t="shared" si="57"/>
        <v>-0.47880253521845639</v>
      </c>
      <c r="Y191" t="str">
        <f t="shared" si="65"/>
        <v xml:space="preserve"> </v>
      </c>
      <c r="Z191" s="1">
        <f t="shared" si="58"/>
        <v>51</v>
      </c>
      <c r="AA191" t="str">
        <f t="shared" si="66"/>
        <v xml:space="preserve"> </v>
      </c>
      <c r="AB191" s="1">
        <f t="shared" si="59"/>
        <v>42</v>
      </c>
      <c r="AC191" t="str">
        <f t="shared" si="67"/>
        <v xml:space="preserve"> </v>
      </c>
      <c r="AD191" s="1" t="str">
        <f t="shared" si="60"/>
        <v xml:space="preserve"> </v>
      </c>
      <c r="AE191" t="str">
        <f t="shared" si="68"/>
        <v xml:space="preserve"> </v>
      </c>
      <c r="AF191" t="str">
        <f t="shared" si="69"/>
        <v xml:space="preserve"> </v>
      </c>
      <c r="AG191" t="str">
        <f t="shared" si="61"/>
        <v xml:space="preserve"> </v>
      </c>
      <c r="AH191" t="str">
        <f t="shared" si="62"/>
        <v xml:space="preserve"> </v>
      </c>
      <c r="AI191" t="str">
        <f t="shared" si="70"/>
        <v xml:space="preserve"> </v>
      </c>
      <c r="AJ191" t="str">
        <f t="shared" si="71"/>
        <v xml:space="preserve"> </v>
      </c>
      <c r="AK191" t="str">
        <f t="shared" si="63"/>
        <v xml:space="preserve"> </v>
      </c>
      <c r="AL191" t="str">
        <f t="shared" si="64"/>
        <v xml:space="preserve"> </v>
      </c>
      <c r="AM191" t="str">
        <f t="shared" si="72"/>
        <v xml:space="preserve"> </v>
      </c>
      <c r="AN191" t="str">
        <f t="shared" si="73"/>
        <v xml:space="preserve"> </v>
      </c>
      <c r="AO191" t="s">
        <v>327</v>
      </c>
      <c r="AP191" t="s">
        <v>1244</v>
      </c>
      <c r="AQ191">
        <v>45.386030375853238</v>
      </c>
      <c r="AR191">
        <v>47.880253521845638</v>
      </c>
      <c r="AS191">
        <v>8.1691959961252891</v>
      </c>
      <c r="AT191">
        <v>-45.386030375853238</v>
      </c>
      <c r="AU191">
        <v>-47.880253521845638</v>
      </c>
      <c r="AV191" t="s">
        <v>1533</v>
      </c>
    </row>
    <row r="192" spans="1:48" x14ac:dyDescent="0.25">
      <c r="A192">
        <v>1.9499999999999968E-9</v>
      </c>
      <c r="B192" t="s">
        <v>564</v>
      </c>
      <c r="C192" s="3">
        <v>10</v>
      </c>
      <c r="D192" s="3">
        <v>1</v>
      </c>
      <c r="E192" s="3">
        <v>6</v>
      </c>
      <c r="F192" s="3">
        <v>17</v>
      </c>
      <c r="G192" s="4">
        <v>54</v>
      </c>
      <c r="H192" s="4">
        <v>50.63</v>
      </c>
      <c r="I192" s="5">
        <v>27376.345212669999</v>
      </c>
      <c r="J192" s="4">
        <v>20.027689873417721</v>
      </c>
      <c r="K192" s="4">
        <v>20.300721732157175</v>
      </c>
      <c r="L192" s="4">
        <v>12.567575757336215</v>
      </c>
      <c r="M192" s="4">
        <v>12.181552214028031</v>
      </c>
      <c r="N192" s="4">
        <v>2.4940000000000002</v>
      </c>
      <c r="O192" s="4">
        <v>-3.3333333333333277</v>
      </c>
      <c r="P192" s="4">
        <v>3.0811771676871418</v>
      </c>
      <c r="Q192" s="36" t="str">
        <f t="shared" si="50"/>
        <v xml:space="preserve"> </v>
      </c>
      <c r="R192" t="str">
        <f t="shared" si="51"/>
        <v xml:space="preserve"> </v>
      </c>
      <c r="S192" s="37" t="str">
        <f t="shared" si="52"/>
        <v/>
      </c>
      <c r="T192" s="37" t="str">
        <f t="shared" si="53"/>
        <v/>
      </c>
      <c r="U192" s="37" t="str">
        <f t="shared" si="54"/>
        <v/>
      </c>
      <c r="V192" s="37" t="str">
        <f t="shared" si="55"/>
        <v/>
      </c>
      <c r="W192" s="37" t="str">
        <f t="shared" si="56"/>
        <v/>
      </c>
      <c r="X192" s="37" t="str">
        <f t="shared" si="57"/>
        <v/>
      </c>
      <c r="Y192" t="str">
        <f t="shared" si="65"/>
        <v xml:space="preserve"> </v>
      </c>
      <c r="Z192" s="1" t="str">
        <f t="shared" si="58"/>
        <v xml:space="preserve"> </v>
      </c>
      <c r="AA192" t="str">
        <f t="shared" si="66"/>
        <v xml:space="preserve"> </v>
      </c>
      <c r="AB192" s="1" t="str">
        <f t="shared" si="59"/>
        <v xml:space="preserve"> </v>
      </c>
      <c r="AC192" t="str">
        <f t="shared" si="67"/>
        <v xml:space="preserve"> </v>
      </c>
      <c r="AD192" s="1" t="str">
        <f t="shared" si="60"/>
        <v xml:space="preserve"> </v>
      </c>
      <c r="AE192" t="str">
        <f t="shared" si="68"/>
        <v xml:space="preserve"> </v>
      </c>
      <c r="AF192" t="str">
        <f t="shared" si="69"/>
        <v xml:space="preserve"> </v>
      </c>
      <c r="AG192">
        <f t="shared" si="61"/>
        <v>3.0811771696371419</v>
      </c>
      <c r="AH192" t="str">
        <f t="shared" si="62"/>
        <v xml:space="preserve"> </v>
      </c>
      <c r="AI192">
        <f t="shared" si="70"/>
        <v>98</v>
      </c>
      <c r="AJ192" t="str">
        <f t="shared" si="71"/>
        <v xml:space="preserve"> </v>
      </c>
      <c r="AK192" t="str">
        <f t="shared" si="63"/>
        <v xml:space="preserve"> </v>
      </c>
      <c r="AL192" t="str">
        <f t="shared" si="64"/>
        <v xml:space="preserve"> </v>
      </c>
      <c r="AM192" t="str">
        <f t="shared" si="72"/>
        <v xml:space="preserve"> </v>
      </c>
      <c r="AN192" t="str">
        <f t="shared" si="73"/>
        <v xml:space="preserve"> </v>
      </c>
      <c r="AO192" t="s">
        <v>564</v>
      </c>
      <c r="AP192" t="s">
        <v>1250</v>
      </c>
      <c r="AQ192">
        <v>-7.7898645391737853</v>
      </c>
      <c r="AR192">
        <v>3.4971620786336866</v>
      </c>
      <c r="AS192">
        <v>6.6561327276318361</v>
      </c>
      <c r="AT192">
        <v>7.7898645391737853</v>
      </c>
      <c r="AU192">
        <v>-3.4971620786336866</v>
      </c>
      <c r="AV192" t="s">
        <v>1534</v>
      </c>
    </row>
    <row r="193" spans="1:48" x14ac:dyDescent="0.25">
      <c r="A193">
        <v>1.959999999999997E-9</v>
      </c>
      <c r="B193" t="s">
        <v>581</v>
      </c>
      <c r="C193" s="3">
        <v>7</v>
      </c>
      <c r="D193" s="3">
        <v>2</v>
      </c>
      <c r="E193" s="3">
        <v>12</v>
      </c>
      <c r="F193" s="3">
        <v>21</v>
      </c>
      <c r="G193" s="4">
        <v>160</v>
      </c>
      <c r="H193" s="4">
        <v>130.26</v>
      </c>
      <c r="I193" s="5">
        <v>7920.3407633999996</v>
      </c>
      <c r="J193" s="4">
        <v>12.595242699671243</v>
      </c>
      <c r="K193" s="4">
        <v>13.56733673575669</v>
      </c>
      <c r="L193" s="4">
        <v>7.86426561030272</v>
      </c>
      <c r="M193" s="4">
        <v>7.7129273107986833</v>
      </c>
      <c r="N193" s="4">
        <v>9.6010000000000009</v>
      </c>
      <c r="O193" s="4">
        <v>-7.3262548262548135</v>
      </c>
      <c r="P193" s="4">
        <v>0</v>
      </c>
      <c r="Q193" s="36" t="str">
        <f t="shared" si="50"/>
        <v xml:space="preserve"> </v>
      </c>
      <c r="R193" t="str">
        <f t="shared" si="51"/>
        <v xml:space="preserve"> </v>
      </c>
      <c r="S193" s="37">
        <f t="shared" si="52"/>
        <v>0.22831260751811461</v>
      </c>
      <c r="T193" s="37" t="str">
        <f t="shared" si="53"/>
        <v/>
      </c>
      <c r="U193" s="37" t="str">
        <f t="shared" si="54"/>
        <v/>
      </c>
      <c r="V193" s="37">
        <f t="shared" si="55"/>
        <v>-0.32211877005468137</v>
      </c>
      <c r="W193" s="37" t="str">
        <f t="shared" si="56"/>
        <v/>
      </c>
      <c r="X193" s="37">
        <f t="shared" si="57"/>
        <v>-0.39612542290138741</v>
      </c>
      <c r="Y193" t="str">
        <f t="shared" si="65"/>
        <v xml:space="preserve"> </v>
      </c>
      <c r="Z193" s="1">
        <f t="shared" si="58"/>
        <v>90</v>
      </c>
      <c r="AA193" t="str">
        <f t="shared" si="66"/>
        <v xml:space="preserve"> </v>
      </c>
      <c r="AB193" s="1">
        <f t="shared" si="59"/>
        <v>64</v>
      </c>
      <c r="AC193">
        <f t="shared" si="67"/>
        <v>63</v>
      </c>
      <c r="AD193" s="1" t="str">
        <f t="shared" si="60"/>
        <v xml:space="preserve"> </v>
      </c>
      <c r="AE193" t="str">
        <f t="shared" si="68"/>
        <v xml:space="preserve"> </v>
      </c>
      <c r="AF193" t="str">
        <f t="shared" si="69"/>
        <v xml:space="preserve"> </v>
      </c>
      <c r="AG193" t="str">
        <f t="shared" si="61"/>
        <v xml:space="preserve"> </v>
      </c>
      <c r="AH193" t="str">
        <f t="shared" si="62"/>
        <v xml:space="preserve"> </v>
      </c>
      <c r="AI193" t="str">
        <f t="shared" si="70"/>
        <v xml:space="preserve"> </v>
      </c>
      <c r="AJ193" t="str">
        <f t="shared" si="71"/>
        <v xml:space="preserve"> </v>
      </c>
      <c r="AK193" t="str">
        <f t="shared" si="63"/>
        <v xml:space="preserve"> </v>
      </c>
      <c r="AL193" t="str">
        <f t="shared" si="64"/>
        <v xml:space="preserve"> </v>
      </c>
      <c r="AM193" t="str">
        <f t="shared" si="72"/>
        <v xml:space="preserve"> </v>
      </c>
      <c r="AN193" t="str">
        <f t="shared" si="73"/>
        <v xml:space="preserve"> </v>
      </c>
      <c r="AO193" t="s">
        <v>581</v>
      </c>
      <c r="AP193" t="s">
        <v>1293</v>
      </c>
      <c r="AQ193">
        <v>32.211877005468139</v>
      </c>
      <c r="AR193">
        <v>39.612542290138741</v>
      </c>
      <c r="AS193">
        <v>22.831260555811461</v>
      </c>
      <c r="AT193">
        <v>-32.211877005468139</v>
      </c>
      <c r="AU193">
        <v>-39.612542290138741</v>
      </c>
      <c r="AV193" t="s">
        <v>1535</v>
      </c>
    </row>
    <row r="194" spans="1:48" x14ac:dyDescent="0.25">
      <c r="A194">
        <v>1.9699999999999971E-9</v>
      </c>
      <c r="B194" t="s">
        <v>606</v>
      </c>
      <c r="C194" s="3">
        <v>23</v>
      </c>
      <c r="D194" s="3">
        <v>1</v>
      </c>
      <c r="E194" s="3">
        <v>7</v>
      </c>
      <c r="F194" s="3">
        <v>31</v>
      </c>
      <c r="G194" s="4">
        <v>175</v>
      </c>
      <c r="H194" s="4">
        <v>150.72</v>
      </c>
      <c r="I194" s="5">
        <v>92891.99516928001</v>
      </c>
      <c r="J194" s="4">
        <v>27.225433526011557</v>
      </c>
      <c r="K194" s="4">
        <v>24.34108527131783</v>
      </c>
      <c r="L194" s="4">
        <v>26.56091027613639</v>
      </c>
      <c r="M194" s="4">
        <v>18.854002231531968</v>
      </c>
      <c r="N194" s="4">
        <v>6.1920000000000002</v>
      </c>
      <c r="O194" s="4">
        <v>10.374331550802136</v>
      </c>
      <c r="P194" s="4">
        <v>0.97863588110403399</v>
      </c>
      <c r="Q194" s="36">
        <f t="shared" si="50"/>
        <v>74.193548389066763</v>
      </c>
      <c r="R194" t="str">
        <f t="shared" si="51"/>
        <v xml:space="preserve"> </v>
      </c>
      <c r="S194" s="37">
        <f t="shared" si="52"/>
        <v>0.16109342022902334</v>
      </c>
      <c r="T194" s="37" t="str">
        <f t="shared" si="53"/>
        <v/>
      </c>
      <c r="U194" s="37" t="str">
        <f t="shared" si="54"/>
        <v/>
      </c>
      <c r="V194" s="37" t="str">
        <f t="shared" si="55"/>
        <v/>
      </c>
      <c r="W194" s="37" t="str">
        <f t="shared" si="56"/>
        <v/>
      </c>
      <c r="X194" s="37" t="str">
        <f t="shared" si="57"/>
        <v/>
      </c>
      <c r="Y194" t="str">
        <f t="shared" si="65"/>
        <v xml:space="preserve"> </v>
      </c>
      <c r="Z194" s="1" t="str">
        <f t="shared" si="58"/>
        <v xml:space="preserve"> </v>
      </c>
      <c r="AA194" t="str">
        <f t="shared" si="66"/>
        <v xml:space="preserve"> </v>
      </c>
      <c r="AB194" s="1" t="str">
        <f t="shared" si="59"/>
        <v xml:space="preserve"> </v>
      </c>
      <c r="AC194">
        <f t="shared" si="67"/>
        <v>118</v>
      </c>
      <c r="AD194" s="1" t="str">
        <f t="shared" si="60"/>
        <v xml:space="preserve"> </v>
      </c>
      <c r="AE194">
        <f t="shared" si="68"/>
        <v>57</v>
      </c>
      <c r="AF194" t="str">
        <f t="shared" si="69"/>
        <v xml:space="preserve"> </v>
      </c>
      <c r="AG194" t="str">
        <f t="shared" si="61"/>
        <v xml:space="preserve"> </v>
      </c>
      <c r="AH194" t="str">
        <f t="shared" si="62"/>
        <v xml:space="preserve"> </v>
      </c>
      <c r="AI194" t="str">
        <f t="shared" si="70"/>
        <v xml:space="preserve"> </v>
      </c>
      <c r="AJ194" t="str">
        <f t="shared" si="71"/>
        <v xml:space="preserve"> </v>
      </c>
      <c r="AK194" t="str">
        <f t="shared" si="63"/>
        <v xml:space="preserve"> </v>
      </c>
      <c r="AL194" t="str">
        <f t="shared" si="64"/>
        <v xml:space="preserve"> </v>
      </c>
      <c r="AM194" t="str">
        <f t="shared" si="72"/>
        <v xml:space="preserve"> </v>
      </c>
      <c r="AN194" t="str">
        <f t="shared" si="73"/>
        <v xml:space="preserve"> </v>
      </c>
      <c r="AO194" t="s">
        <v>606</v>
      </c>
      <c r="AP194" t="s">
        <v>1293</v>
      </c>
      <c r="AQ194">
        <v>-46.528421916704723</v>
      </c>
      <c r="AR194">
        <v>-103.95367164790672</v>
      </c>
      <c r="AS194">
        <v>16.109341825902334</v>
      </c>
      <c r="AT194">
        <v>46.528421916704723</v>
      </c>
      <c r="AU194">
        <v>103.95367164790672</v>
      </c>
      <c r="AV194" t="s">
        <v>1536</v>
      </c>
    </row>
    <row r="195" spans="1:48" x14ac:dyDescent="0.25">
      <c r="A195">
        <v>1.9799999999999973E-9</v>
      </c>
      <c r="B195" t="s">
        <v>476</v>
      </c>
      <c r="C195" s="3">
        <v>23</v>
      </c>
      <c r="D195" s="3">
        <v>1</v>
      </c>
      <c r="E195" s="3">
        <v>9</v>
      </c>
      <c r="F195" s="3">
        <v>33</v>
      </c>
      <c r="G195" s="4">
        <v>135</v>
      </c>
      <c r="H195" s="4">
        <v>116.59</v>
      </c>
      <c r="I195" s="5">
        <v>79268.958166590004</v>
      </c>
      <c r="J195" s="4">
        <v>29.147500000000001</v>
      </c>
      <c r="K195" s="4">
        <v>23.491839613137216</v>
      </c>
      <c r="L195" s="4">
        <v>24.010753403422804</v>
      </c>
      <c r="M195" s="4">
        <v>16.779199519847911</v>
      </c>
      <c r="N195" s="4">
        <v>4.9630000000000001</v>
      </c>
      <c r="O195" s="4">
        <v>24.075000000000003</v>
      </c>
      <c r="P195" s="4">
        <v>0</v>
      </c>
      <c r="Q195" s="36" t="str">
        <f t="shared" si="50"/>
        <v xml:space="preserve"> </v>
      </c>
      <c r="R195" t="str">
        <f t="shared" si="51"/>
        <v xml:space="preserve"> </v>
      </c>
      <c r="S195" s="37">
        <f t="shared" si="52"/>
        <v>0.15790376731150363</v>
      </c>
      <c r="T195" s="37" t="str">
        <f t="shared" si="53"/>
        <v/>
      </c>
      <c r="U195" s="37" t="str">
        <f t="shared" si="54"/>
        <v/>
      </c>
      <c r="V195" s="37" t="str">
        <f t="shared" si="55"/>
        <v/>
      </c>
      <c r="W195" s="37" t="str">
        <f t="shared" si="56"/>
        <v/>
      </c>
      <c r="X195" s="37" t="str">
        <f t="shared" si="57"/>
        <v/>
      </c>
      <c r="Y195" t="str">
        <f t="shared" si="65"/>
        <v xml:space="preserve"> </v>
      </c>
      <c r="Z195" s="1" t="str">
        <f t="shared" si="58"/>
        <v xml:space="preserve"> </v>
      </c>
      <c r="AA195" t="str">
        <f t="shared" si="66"/>
        <v xml:space="preserve"> </v>
      </c>
      <c r="AB195" s="1" t="str">
        <f t="shared" si="59"/>
        <v xml:space="preserve"> </v>
      </c>
      <c r="AC195">
        <f t="shared" si="67"/>
        <v>121</v>
      </c>
      <c r="AD195" s="1" t="str">
        <f t="shared" si="60"/>
        <v xml:space="preserve"> </v>
      </c>
      <c r="AE195" t="str">
        <f t="shared" si="68"/>
        <v xml:space="preserve"> </v>
      </c>
      <c r="AF195" t="str">
        <f t="shared" si="69"/>
        <v xml:space="preserve"> </v>
      </c>
      <c r="AG195" t="str">
        <f t="shared" si="61"/>
        <v xml:space="preserve"> </v>
      </c>
      <c r="AH195" t="str">
        <f t="shared" si="62"/>
        <v xml:space="preserve"> </v>
      </c>
      <c r="AI195" t="str">
        <f t="shared" si="70"/>
        <v xml:space="preserve"> </v>
      </c>
      <c r="AJ195" t="str">
        <f t="shared" si="71"/>
        <v xml:space="preserve"> </v>
      </c>
      <c r="AK195" t="str">
        <f t="shared" si="63"/>
        <v xml:space="preserve"> </v>
      </c>
      <c r="AL195" t="str">
        <f t="shared" si="64"/>
        <v xml:space="preserve"> </v>
      </c>
      <c r="AM195" t="str">
        <f t="shared" si="72"/>
        <v xml:space="preserve"> </v>
      </c>
      <c r="AN195" t="str">
        <f t="shared" si="73"/>
        <v xml:space="preserve"> </v>
      </c>
      <c r="AO195" t="s">
        <v>476</v>
      </c>
      <c r="AP195" t="s">
        <v>1293</v>
      </c>
      <c r="AQ195">
        <v>-56.873064068443149</v>
      </c>
      <c r="AR195">
        <v>-84.371742713212967</v>
      </c>
      <c r="AS195">
        <v>15.790376533150363</v>
      </c>
      <c r="AT195">
        <v>56.873064068443149</v>
      </c>
      <c r="AU195">
        <v>84.371742713212967</v>
      </c>
      <c r="AV195" t="s">
        <v>1537</v>
      </c>
    </row>
    <row r="196" spans="1:48" x14ac:dyDescent="0.25">
      <c r="A196">
        <v>1.9899999999999975E-9</v>
      </c>
      <c r="B196" t="s">
        <v>477</v>
      </c>
      <c r="C196" s="3">
        <v>12</v>
      </c>
      <c r="D196" s="3">
        <v>1</v>
      </c>
      <c r="E196" s="3">
        <v>12</v>
      </c>
      <c r="F196" s="3">
        <v>25</v>
      </c>
      <c r="G196" s="4">
        <v>33</v>
      </c>
      <c r="H196" s="4">
        <v>28.31</v>
      </c>
      <c r="I196" s="5">
        <v>20069.411960000001</v>
      </c>
      <c r="J196" s="4">
        <v>10.089094796863863</v>
      </c>
      <c r="K196" s="4">
        <v>9.5384097035040423</v>
      </c>
      <c r="L196" s="4" t="s">
        <v>1238</v>
      </c>
      <c r="M196" s="4" t="s">
        <v>1238</v>
      </c>
      <c r="N196" s="4">
        <v>2.968</v>
      </c>
      <c r="O196" s="4">
        <v>10.33457249070632</v>
      </c>
      <c r="P196" s="4">
        <v>3.864358883786648</v>
      </c>
      <c r="Q196" s="36" t="str">
        <f t="shared" si="50"/>
        <v xml:space="preserve"> </v>
      </c>
      <c r="R196" t="str">
        <f t="shared" si="51"/>
        <v xml:space="preserve"> </v>
      </c>
      <c r="S196" s="37">
        <f t="shared" si="52"/>
        <v>0.16566584444849536</v>
      </c>
      <c r="T196" s="37" t="str">
        <f t="shared" si="53"/>
        <v/>
      </c>
      <c r="U196" s="37" t="str">
        <f t="shared" si="54"/>
        <v/>
      </c>
      <c r="V196" s="37">
        <f t="shared" si="55"/>
        <v>-0.4570006983579995</v>
      </c>
      <c r="W196" s="37" t="str">
        <f t="shared" si="56"/>
        <v xml:space="preserve"> </v>
      </c>
      <c r="X196" s="37" t="str">
        <f t="shared" si="57"/>
        <v xml:space="preserve"> </v>
      </c>
      <c r="Y196" t="str">
        <f t="shared" si="65"/>
        <v xml:space="preserve"> </v>
      </c>
      <c r="Z196" s="1">
        <f t="shared" si="58"/>
        <v>49</v>
      </c>
      <c r="AA196" t="str">
        <f t="shared" si="66"/>
        <v xml:space="preserve"> </v>
      </c>
      <c r="AB196" s="1" t="str">
        <f t="shared" si="59"/>
        <v xml:space="preserve"> </v>
      </c>
      <c r="AC196">
        <f t="shared" si="67"/>
        <v>115</v>
      </c>
      <c r="AD196" s="1" t="str">
        <f t="shared" si="60"/>
        <v xml:space="preserve"> </v>
      </c>
      <c r="AE196" t="str">
        <f t="shared" si="68"/>
        <v xml:space="preserve"> </v>
      </c>
      <c r="AF196" t="str">
        <f t="shared" si="69"/>
        <v xml:space="preserve"> </v>
      </c>
      <c r="AG196">
        <f t="shared" si="61"/>
        <v>3.8643588857766482</v>
      </c>
      <c r="AH196" t="str">
        <f t="shared" si="62"/>
        <v xml:space="preserve"> </v>
      </c>
      <c r="AI196">
        <f t="shared" si="70"/>
        <v>52</v>
      </c>
      <c r="AJ196" t="str">
        <f t="shared" si="71"/>
        <v xml:space="preserve"> </v>
      </c>
      <c r="AK196" t="str">
        <f t="shared" si="63"/>
        <v xml:space="preserve"> </v>
      </c>
      <c r="AL196" t="str">
        <f t="shared" si="64"/>
        <v xml:space="preserve"> </v>
      </c>
      <c r="AM196" t="str">
        <f t="shared" si="72"/>
        <v xml:space="preserve"> </v>
      </c>
      <c r="AN196" t="str">
        <f t="shared" si="73"/>
        <v xml:space="preserve"> </v>
      </c>
      <c r="AO196" t="s">
        <v>477</v>
      </c>
      <c r="AP196" t="s">
        <v>1246</v>
      </c>
      <c r="AQ196">
        <v>45.700069835799951</v>
      </c>
      <c r="AR196" t="e">
        <v>#VALUE!</v>
      </c>
      <c r="AS196">
        <v>16.566584245849537</v>
      </c>
      <c r="AT196">
        <v>-45.700069835799951</v>
      </c>
      <c r="AU196" t="e">
        <v>#VALUE!</v>
      </c>
      <c r="AV196" t="s">
        <v>1538</v>
      </c>
    </row>
    <row r="197" spans="1:48" x14ac:dyDescent="0.25">
      <c r="A197">
        <v>1.9999999999999976E-9</v>
      </c>
      <c r="B197" t="s">
        <v>354</v>
      </c>
      <c r="C197" s="3">
        <v>9</v>
      </c>
      <c r="D197" s="3">
        <v>1</v>
      </c>
      <c r="E197" s="3">
        <v>12</v>
      </c>
      <c r="F197" s="3">
        <v>22</v>
      </c>
      <c r="G197" s="4">
        <v>47</v>
      </c>
      <c r="H197" s="4">
        <v>37.18</v>
      </c>
      <c r="I197" s="5">
        <v>3887.7390809399999</v>
      </c>
      <c r="J197" s="4">
        <v>8.1606672519754166</v>
      </c>
      <c r="K197" s="4">
        <v>7.6079394311438504</v>
      </c>
      <c r="L197" s="4">
        <v>3.6625918104361928</v>
      </c>
      <c r="M197" s="4">
        <v>3.6580666479977597</v>
      </c>
      <c r="N197" s="4">
        <v>4.8870000000000005</v>
      </c>
      <c r="O197" s="4">
        <v>3.7579617834395007</v>
      </c>
      <c r="P197" s="4">
        <v>4.0613232920925233</v>
      </c>
      <c r="Q197" s="36" t="str">
        <f t="shared" si="50"/>
        <v xml:space="preserve"> </v>
      </c>
      <c r="R197" t="str">
        <f t="shared" si="51"/>
        <v xml:space="preserve"> </v>
      </c>
      <c r="S197" s="37">
        <f t="shared" si="52"/>
        <v>0.26412049688972578</v>
      </c>
      <c r="T197" s="37" t="str">
        <f t="shared" si="53"/>
        <v/>
      </c>
      <c r="U197" s="37" t="str">
        <f t="shared" si="54"/>
        <v/>
      </c>
      <c r="V197" s="37">
        <f t="shared" si="55"/>
        <v>-0.56078947537168355</v>
      </c>
      <c r="W197" s="37" t="str">
        <f t="shared" si="56"/>
        <v/>
      </c>
      <c r="X197" s="37">
        <f t="shared" si="57"/>
        <v>-0.71875999740974406</v>
      </c>
      <c r="Y197" t="str">
        <f t="shared" si="65"/>
        <v xml:space="preserve"> </v>
      </c>
      <c r="Z197" s="1">
        <f t="shared" si="58"/>
        <v>24</v>
      </c>
      <c r="AA197" t="str">
        <f t="shared" si="66"/>
        <v xml:space="preserve"> </v>
      </c>
      <c r="AB197" s="1">
        <f t="shared" si="59"/>
        <v>5</v>
      </c>
      <c r="AC197">
        <f t="shared" si="67"/>
        <v>37</v>
      </c>
      <c r="AD197" s="1" t="str">
        <f t="shared" si="60"/>
        <v xml:space="preserve"> </v>
      </c>
      <c r="AE197" t="str">
        <f t="shared" si="68"/>
        <v xml:space="preserve"> </v>
      </c>
      <c r="AF197" t="str">
        <f t="shared" si="69"/>
        <v xml:space="preserve"> </v>
      </c>
      <c r="AG197">
        <f t="shared" si="61"/>
        <v>4.0613232940925235</v>
      </c>
      <c r="AH197" t="str">
        <f t="shared" si="62"/>
        <v xml:space="preserve"> </v>
      </c>
      <c r="AI197">
        <f t="shared" si="70"/>
        <v>49</v>
      </c>
      <c r="AJ197" t="str">
        <f t="shared" si="71"/>
        <v xml:space="preserve"> </v>
      </c>
      <c r="AK197" t="str">
        <f t="shared" si="63"/>
        <v xml:space="preserve"> </v>
      </c>
      <c r="AL197" t="str">
        <f t="shared" si="64"/>
        <v xml:space="preserve"> </v>
      </c>
      <c r="AM197" t="str">
        <f t="shared" si="72"/>
        <v xml:space="preserve"> </v>
      </c>
      <c r="AN197" t="str">
        <f t="shared" si="73"/>
        <v xml:space="preserve"> </v>
      </c>
      <c r="AO197" t="s">
        <v>354</v>
      </c>
      <c r="AP197" t="s">
        <v>1248</v>
      </c>
      <c r="AQ197">
        <v>56.078947537168354</v>
      </c>
      <c r="AR197">
        <v>71.875999740974407</v>
      </c>
      <c r="AS197">
        <v>26.412049488972578</v>
      </c>
      <c r="AT197">
        <v>-56.078947537168354</v>
      </c>
      <c r="AU197">
        <v>-71.875999740974407</v>
      </c>
      <c r="AV197" t="s">
        <v>1539</v>
      </c>
    </row>
    <row r="198" spans="1:48" x14ac:dyDescent="0.25">
      <c r="A198">
        <v>2.0099999999999978E-9</v>
      </c>
      <c r="B198" t="s">
        <v>514</v>
      </c>
      <c r="C198" s="3">
        <v>7</v>
      </c>
      <c r="D198" s="3">
        <v>0</v>
      </c>
      <c r="E198" s="3">
        <v>2</v>
      </c>
      <c r="F198" s="3">
        <v>9</v>
      </c>
      <c r="G198" s="4">
        <v>61</v>
      </c>
      <c r="H198" s="4">
        <v>56.79</v>
      </c>
      <c r="I198" s="5">
        <v>7618.5528453000006</v>
      </c>
      <c r="J198" s="4">
        <v>24.383855732073851</v>
      </c>
      <c r="K198" s="4">
        <v>22.384706346078044</v>
      </c>
      <c r="L198" s="4">
        <v>17.835634366716555</v>
      </c>
      <c r="M198" s="4">
        <v>15.845540447379221</v>
      </c>
      <c r="N198" s="4">
        <v>2.3290000000000002</v>
      </c>
      <c r="O198" s="4">
        <v>4.9099099099099091</v>
      </c>
      <c r="P198" s="4">
        <v>1.3083289311498503</v>
      </c>
      <c r="Q198" s="36">
        <f t="shared" si="50"/>
        <v>77.777777779787769</v>
      </c>
      <c r="R198" t="str">
        <f t="shared" si="51"/>
        <v xml:space="preserve"> </v>
      </c>
      <c r="S198" s="37" t="str">
        <f t="shared" si="52"/>
        <v/>
      </c>
      <c r="T198" s="37" t="str">
        <f t="shared" si="53"/>
        <v/>
      </c>
      <c r="U198" s="37" t="str">
        <f t="shared" si="54"/>
        <v/>
      </c>
      <c r="V198" s="37" t="str">
        <f t="shared" si="55"/>
        <v/>
      </c>
      <c r="W198" s="37" t="str">
        <f t="shared" si="56"/>
        <v/>
      </c>
      <c r="X198" s="37" t="str">
        <f t="shared" si="57"/>
        <v/>
      </c>
      <c r="Y198" t="str">
        <f t="shared" si="65"/>
        <v xml:space="preserve"> </v>
      </c>
      <c r="Z198" s="1" t="str">
        <f t="shared" si="58"/>
        <v xml:space="preserve"> </v>
      </c>
      <c r="AA198" t="str">
        <f t="shared" si="66"/>
        <v xml:space="preserve"> </v>
      </c>
      <c r="AB198" s="1" t="str">
        <f t="shared" si="59"/>
        <v xml:space="preserve"> </v>
      </c>
      <c r="AC198" t="str">
        <f t="shared" si="67"/>
        <v xml:space="preserve"> </v>
      </c>
      <c r="AD198" s="1" t="str">
        <f t="shared" si="60"/>
        <v xml:space="preserve"> </v>
      </c>
      <c r="AE198">
        <f t="shared" si="68"/>
        <v>42</v>
      </c>
      <c r="AF198" t="str">
        <f t="shared" si="69"/>
        <v xml:space="preserve"> </v>
      </c>
      <c r="AG198" t="str">
        <f t="shared" si="61"/>
        <v xml:space="preserve"> </v>
      </c>
      <c r="AH198" t="str">
        <f t="shared" si="62"/>
        <v xml:space="preserve"> </v>
      </c>
      <c r="AI198" t="str">
        <f t="shared" si="70"/>
        <v xml:space="preserve"> </v>
      </c>
      <c r="AJ198" t="str">
        <f t="shared" si="71"/>
        <v xml:space="preserve"> </v>
      </c>
      <c r="AK198" t="str">
        <f t="shared" si="63"/>
        <v xml:space="preserve"> </v>
      </c>
      <c r="AL198" t="str">
        <f t="shared" si="64"/>
        <v xml:space="preserve"> </v>
      </c>
      <c r="AM198" t="str">
        <f t="shared" si="72"/>
        <v xml:space="preserve"> </v>
      </c>
      <c r="AN198" t="str">
        <f t="shared" si="73"/>
        <v xml:space="preserve"> </v>
      </c>
      <c r="AO198" t="s">
        <v>514</v>
      </c>
      <c r="AP198" t="s">
        <v>1293</v>
      </c>
      <c r="AQ198">
        <v>-31.234931383250554</v>
      </c>
      <c r="AR198">
        <v>-36.954760866372261</v>
      </c>
      <c r="AS198">
        <v>7.4132769853847424</v>
      </c>
      <c r="AT198">
        <v>31.234931383250554</v>
      </c>
      <c r="AU198">
        <v>36.954760866372261</v>
      </c>
      <c r="AV198" t="s">
        <v>1540</v>
      </c>
    </row>
    <row r="199" spans="1:48" x14ac:dyDescent="0.25">
      <c r="A199">
        <v>2.019999999999998E-9</v>
      </c>
      <c r="B199" t="s">
        <v>471</v>
      </c>
      <c r="C199" s="3">
        <v>4</v>
      </c>
      <c r="D199" s="3">
        <v>3</v>
      </c>
      <c r="E199" s="3">
        <v>6</v>
      </c>
      <c r="F199" s="3">
        <v>13</v>
      </c>
      <c r="G199" s="4">
        <v>51</v>
      </c>
      <c r="H199" s="4">
        <v>43.57</v>
      </c>
      <c r="I199" s="5">
        <v>5703.3571799800002</v>
      </c>
      <c r="J199" s="4">
        <v>19.995410738871044</v>
      </c>
      <c r="K199" s="4">
        <v>17.944810543657333</v>
      </c>
      <c r="L199" s="4">
        <v>11.551297792137856</v>
      </c>
      <c r="M199" s="4">
        <v>10.830672184756137</v>
      </c>
      <c r="N199" s="4">
        <v>2.4279999999999999</v>
      </c>
      <c r="O199" s="4">
        <v>10.363636363636351</v>
      </c>
      <c r="P199" s="4">
        <v>1.849896717925178</v>
      </c>
      <c r="Q199" s="36" t="str">
        <f t="shared" si="50"/>
        <v xml:space="preserve"> </v>
      </c>
      <c r="R199" t="str">
        <f t="shared" si="51"/>
        <v xml:space="preserve"> </v>
      </c>
      <c r="S199" s="37">
        <f t="shared" si="52"/>
        <v>0.17053018333742026</v>
      </c>
      <c r="T199" s="37" t="str">
        <f t="shared" si="53"/>
        <v/>
      </c>
      <c r="U199" s="37" t="str">
        <f t="shared" si="54"/>
        <v/>
      </c>
      <c r="V199" s="37" t="str">
        <f t="shared" si="55"/>
        <v/>
      </c>
      <c r="W199" s="37" t="str">
        <f t="shared" si="56"/>
        <v/>
      </c>
      <c r="X199" s="37" t="str">
        <f t="shared" si="57"/>
        <v/>
      </c>
      <c r="Y199" t="str">
        <f t="shared" si="65"/>
        <v xml:space="preserve"> </v>
      </c>
      <c r="Z199" s="1" t="str">
        <f t="shared" si="58"/>
        <v xml:space="preserve"> </v>
      </c>
      <c r="AA199" t="str">
        <f t="shared" si="66"/>
        <v xml:space="preserve"> </v>
      </c>
      <c r="AB199" s="1" t="str">
        <f t="shared" si="59"/>
        <v xml:space="preserve"> </v>
      </c>
      <c r="AC199">
        <f t="shared" si="67"/>
        <v>109</v>
      </c>
      <c r="AD199" s="1" t="str">
        <f t="shared" si="60"/>
        <v xml:space="preserve"> </v>
      </c>
      <c r="AE199" t="str">
        <f t="shared" si="68"/>
        <v xml:space="preserve"> </v>
      </c>
      <c r="AF199" t="str">
        <f t="shared" si="69"/>
        <v xml:space="preserve"> </v>
      </c>
      <c r="AG199" t="str">
        <f t="shared" si="61"/>
        <v xml:space="preserve"> </v>
      </c>
      <c r="AH199" t="str">
        <f t="shared" si="62"/>
        <v xml:space="preserve"> </v>
      </c>
      <c r="AI199" t="str">
        <f t="shared" si="70"/>
        <v xml:space="preserve"> </v>
      </c>
      <c r="AJ199" t="str">
        <f t="shared" si="71"/>
        <v xml:space="preserve"> </v>
      </c>
      <c r="AK199" t="str">
        <f t="shared" si="63"/>
        <v xml:space="preserve"> </v>
      </c>
      <c r="AL199" t="str">
        <f t="shared" si="64"/>
        <v xml:space="preserve"> </v>
      </c>
      <c r="AM199" t="str">
        <f t="shared" si="72"/>
        <v xml:space="preserve"> </v>
      </c>
      <c r="AN199" t="str">
        <f t="shared" si="73"/>
        <v xml:space="preserve"> </v>
      </c>
      <c r="AO199" t="s">
        <v>471</v>
      </c>
      <c r="AP199" t="s">
        <v>1244</v>
      </c>
      <c r="AQ199">
        <v>-7.6161368869972712</v>
      </c>
      <c r="AR199">
        <v>11.300871374067501</v>
      </c>
      <c r="AS199">
        <v>17.053018131742025</v>
      </c>
      <c r="AT199">
        <v>7.6161368869972712</v>
      </c>
      <c r="AU199">
        <v>-11.300871374067501</v>
      </c>
      <c r="AV199" t="s">
        <v>1541</v>
      </c>
    </row>
    <row r="200" spans="1:48" x14ac:dyDescent="0.25">
      <c r="A200">
        <v>2.0299999999999982E-9</v>
      </c>
      <c r="B200" t="s">
        <v>914</v>
      </c>
      <c r="C200" s="3">
        <v>12</v>
      </c>
      <c r="D200" s="3">
        <v>0</v>
      </c>
      <c r="E200" s="3">
        <v>9</v>
      </c>
      <c r="F200" s="3">
        <v>21</v>
      </c>
      <c r="G200" s="4">
        <v>345</v>
      </c>
      <c r="H200" s="4">
        <v>298.42</v>
      </c>
      <c r="I200" s="5">
        <v>25467.806193520002</v>
      </c>
      <c r="J200" s="4">
        <v>25.200135112312111</v>
      </c>
      <c r="K200" s="4">
        <v>21.979818811224867</v>
      </c>
      <c r="L200" s="4">
        <v>18.931121461071299</v>
      </c>
      <c r="M200" s="4">
        <v>17.287461265523358</v>
      </c>
      <c r="N200" s="4">
        <v>13.577</v>
      </c>
      <c r="O200" s="4">
        <v>15.156912637828659</v>
      </c>
      <c r="P200" s="4">
        <v>0</v>
      </c>
      <c r="Q200" s="36" t="str">
        <f t="shared" ref="Q200:Q263" si="74">IF(ISERROR((IF(R200&lt;&gt;" ","",(IF((AND(C200&lt;&gt;0,F200&lt;&gt;0,(C200*100/F200)&gt;$Q$5))=TRUE,(IF(ISERROR(((C200*100/F200)+A200))=TRUE," ",(((C200*100/F200)+A200))))," ")))))=TRUE," ",((IF(R200&lt;&gt;" ","",(IF((AND(C200&lt;&gt;0,F200&lt;&gt;0,(C200*100/F200)&gt;$Q$5))=TRUE,(IF(ISERROR(((C200*100/F200)+A200))=TRUE," ",(((C200*100/F200)+A200))))," "))))))</f>
        <v xml:space="preserve"> </v>
      </c>
      <c r="R200" t="str">
        <f t="shared" ref="R200:R263" si="75">IF(ISERROR(IF((AND(D200&lt;&gt;0,F200&lt;&gt;0,(D200*100/F200)&gt;$R$5))=TRUE,(IF(ISERROR(((D200*100/F200)+A200))=TRUE," ",(((D200*100/F200)+A200))))," "))=TRUE," ",(IF((AND(D200&lt;&gt;0,F200&lt;&gt;0,(D200*100/F200)&gt;$R$5))=TRUE,(IF(ISERROR(((D200*100/F200)+A200))=TRUE," ",(((D200*100/F200)+A200))))," ")))</f>
        <v xml:space="preserve"> </v>
      </c>
      <c r="S200" s="37">
        <f t="shared" ref="S200:S263" si="76">IF(ISERROR((IF((G200/H200-1)&gt;($S$5/100),(G200/H200-1)+A200,"")))=TRUE," ",((IF((G200/H200-1)&gt;($S$5/100),(G200/H200-1)+A200,""))))</f>
        <v>0.15608873602906176</v>
      </c>
      <c r="T200" s="37" t="str">
        <f t="shared" ref="T200:T263" si="77">IF(ISERROR((IF((G200/H200-1)&lt;($T$5/100),(G200/H200-1)+A200,"")))=TRUE," ",((IF((G200/H200-1)&lt;($T$5/100),(G200/H200-1)+A200,""))))</f>
        <v/>
      </c>
      <c r="U200" s="37" t="str">
        <f t="shared" ref="U200:U263" si="78">IF(ISERROR((IF(((J200/$J$6-1))&gt;($U$5/100),((J200/$J$6-1)),"")))=TRUE," ",((IF(((J200/$J$6-1))&gt;($U$5/100),((J200/$J$6-1)),""))))</f>
        <v/>
      </c>
      <c r="V200" s="37" t="str">
        <f t="shared" ref="V200:V263" si="79">IF(ISERROR((IF(((J200/$J$6-1))&lt;($V$5/100),((J200/$J$6-1)),"")))=TRUE," ",((IF(((J200/$J$6-1))&lt;($V$5/100),((J200/$J$6-1)),""))))</f>
        <v/>
      </c>
      <c r="W200" s="37" t="str">
        <f t="shared" ref="W200:W263" si="80">IF(ISERROR((IF(((L200/$L$6-1))&gt;($W$5/100),((L200/$L$6-1)),"")))=TRUE," ",((IF(((L200/$L$6-1))&gt;($W$5/100),((L200/$L$6-1)),""))))</f>
        <v/>
      </c>
      <c r="X200" s="37" t="str">
        <f t="shared" ref="X200:X263" si="81">IF(ISERROR((IF(((L200/$L$6-1))&lt;($X$5/100),((L200/$L$6-1)),"")))=TRUE," ",((IF(((L200/$L$6-1))&lt;($X$5/100),((L200/$L$6-1)),""))))</f>
        <v/>
      </c>
      <c r="Y200" t="str">
        <f t="shared" si="65"/>
        <v xml:space="preserve"> </v>
      </c>
      <c r="Z200" s="1" t="str">
        <f t="shared" ref="Z200:Z263" si="82">IF(ISERROR((RANK(V200,V$7:V$391,1)))=TRUE," ",((RANK(V200,V$7:V$391,1))))</f>
        <v xml:space="preserve"> </v>
      </c>
      <c r="AA200" t="str">
        <f t="shared" si="66"/>
        <v xml:space="preserve"> </v>
      </c>
      <c r="AB200" s="1" t="str">
        <f t="shared" ref="AB200:AB263" si="83">IF(ISERROR((RANK(X200,X$7:X$391,1)))=TRUE," ",((RANK(X200,X$7:X$391,1))))</f>
        <v xml:space="preserve"> </v>
      </c>
      <c r="AC200">
        <f t="shared" si="67"/>
        <v>128</v>
      </c>
      <c r="AD200" s="1" t="str">
        <f t="shared" ref="AD200:AD263" si="84">IF(ISERROR((RANK(T200,T$7:T$391,1)))=TRUE," ",((RANK(T200,T$7:T$391,1))))</f>
        <v xml:space="preserve"> </v>
      </c>
      <c r="AE200" t="str">
        <f t="shared" si="68"/>
        <v xml:space="preserve"> </v>
      </c>
      <c r="AF200" t="str">
        <f t="shared" si="69"/>
        <v xml:space="preserve"> </v>
      </c>
      <c r="AG200" t="str">
        <f t="shared" ref="AG200:AG263" si="85">IF(ISERROR((IF((AND(P200&gt;$AG$6,P200&lt;$AG$5))=TRUE,P200+A200," ")))=TRUE," ",((IF((AND(P200&gt;$AG$6,P200&lt;$AG$5))=TRUE,P200+A200," "))))</f>
        <v xml:space="preserve"> </v>
      </c>
      <c r="AH200" t="str">
        <f t="shared" ref="AH200:AH263" si="86">IF(ISERROR(((IF(P200&lt;$AH$5,P200+A200," "))))=TRUE," ",((IF(P200&lt;$AH$5,P200+A200," "))))</f>
        <v xml:space="preserve"> </v>
      </c>
      <c r="AI200" t="str">
        <f t="shared" si="70"/>
        <v xml:space="preserve"> </v>
      </c>
      <c r="AJ200" t="str">
        <f t="shared" si="71"/>
        <v xml:space="preserve"> </v>
      </c>
      <c r="AK200" t="str">
        <f t="shared" ref="AK200:AK263" si="87">IF(ISERROR((IF((AND(O200&lt;$AK$5,O200&gt;$AK$6))=TRUE,O200+A200," ")))=TRUE," ",((IF((AND(O200&lt;$AK$5,O200&gt;$AK$6))=TRUE,O200+A200," "))))</f>
        <v xml:space="preserve"> </v>
      </c>
      <c r="AL200" t="str">
        <f t="shared" ref="AL200:AL263" si="88">IF(ISERROR((IF(O200&lt;$AL$5,O200+A200," ")))=TRUE," ",((IF(O200&lt;$AL$5,O200+A200," "))))</f>
        <v xml:space="preserve"> </v>
      </c>
      <c r="AM200" t="str">
        <f t="shared" si="72"/>
        <v xml:space="preserve"> </v>
      </c>
      <c r="AN200" t="str">
        <f t="shared" si="73"/>
        <v xml:space="preserve"> </v>
      </c>
      <c r="AO200" t="s">
        <v>914</v>
      </c>
      <c r="AP200" t="s">
        <v>1293</v>
      </c>
      <c r="AQ200">
        <v>-35.628181147856978</v>
      </c>
      <c r="AR200">
        <v>-45.36669452428179</v>
      </c>
      <c r="AS200">
        <v>15.608873399906177</v>
      </c>
      <c r="AT200">
        <v>35.628181147856978</v>
      </c>
      <c r="AU200">
        <v>45.36669452428179</v>
      </c>
      <c r="AV200" t="s">
        <v>1542</v>
      </c>
    </row>
    <row r="201" spans="1:48" x14ac:dyDescent="0.25">
      <c r="A201">
        <v>2.0399999999999983E-9</v>
      </c>
      <c r="B201" t="s">
        <v>329</v>
      </c>
      <c r="C201" s="3">
        <v>18</v>
      </c>
      <c r="D201" s="3">
        <v>0</v>
      </c>
      <c r="E201" s="3">
        <v>4</v>
      </c>
      <c r="F201" s="3">
        <v>22</v>
      </c>
      <c r="G201" s="4">
        <v>120</v>
      </c>
      <c r="H201" s="4">
        <v>102.4</v>
      </c>
      <c r="I201" s="5">
        <v>13272.608563200001</v>
      </c>
      <c r="J201" s="4">
        <v>17.447606065769296</v>
      </c>
      <c r="K201" s="4">
        <v>15.375375375375375</v>
      </c>
      <c r="L201" s="4">
        <v>13.330228878428196</v>
      </c>
      <c r="M201" s="4">
        <v>12.26051043092691</v>
      </c>
      <c r="N201" s="4">
        <v>6.66</v>
      </c>
      <c r="O201" s="4">
        <v>9.3596059113300552</v>
      </c>
      <c r="P201" s="4">
        <v>1.7001953125000002</v>
      </c>
      <c r="Q201" s="36">
        <f t="shared" si="74"/>
        <v>81.81818182022181</v>
      </c>
      <c r="R201" t="str">
        <f t="shared" si="75"/>
        <v xml:space="preserve"> </v>
      </c>
      <c r="S201" s="37">
        <f t="shared" si="76"/>
        <v>0.17187500204</v>
      </c>
      <c r="T201" s="37" t="str">
        <f t="shared" si="77"/>
        <v/>
      </c>
      <c r="U201" s="37" t="str">
        <f t="shared" si="78"/>
        <v/>
      </c>
      <c r="V201" s="37" t="str">
        <f t="shared" si="79"/>
        <v/>
      </c>
      <c r="W201" s="37" t="str">
        <f t="shared" si="80"/>
        <v/>
      </c>
      <c r="X201" s="37" t="str">
        <f t="shared" si="81"/>
        <v/>
      </c>
      <c r="Y201" t="str">
        <f t="shared" si="65"/>
        <v xml:space="preserve"> </v>
      </c>
      <c r="Z201" s="1" t="str">
        <f t="shared" si="82"/>
        <v xml:space="preserve"> </v>
      </c>
      <c r="AA201" t="str">
        <f t="shared" si="66"/>
        <v xml:space="preserve"> </v>
      </c>
      <c r="AB201" s="1" t="str">
        <f t="shared" si="83"/>
        <v xml:space="preserve"> </v>
      </c>
      <c r="AC201">
        <f t="shared" si="67"/>
        <v>105</v>
      </c>
      <c r="AD201" s="1" t="str">
        <f t="shared" si="84"/>
        <v xml:space="preserve"> </v>
      </c>
      <c r="AE201">
        <f t="shared" si="68"/>
        <v>28</v>
      </c>
      <c r="AF201" t="str">
        <f t="shared" si="69"/>
        <v xml:space="preserve"> </v>
      </c>
      <c r="AG201" t="str">
        <f t="shared" si="85"/>
        <v xml:space="preserve"> </v>
      </c>
      <c r="AH201" t="str">
        <f t="shared" si="86"/>
        <v xml:space="preserve"> </v>
      </c>
      <c r="AI201" t="str">
        <f t="shared" si="70"/>
        <v xml:space="preserve"> </v>
      </c>
      <c r="AJ201" t="str">
        <f t="shared" si="71"/>
        <v xml:space="preserve"> </v>
      </c>
      <c r="AK201" t="str">
        <f t="shared" si="87"/>
        <v xml:space="preserve"> </v>
      </c>
      <c r="AL201" t="str">
        <f t="shared" si="88"/>
        <v xml:space="preserve"> </v>
      </c>
      <c r="AM201" t="str">
        <f t="shared" si="72"/>
        <v xml:space="preserve"> </v>
      </c>
      <c r="AN201" t="str">
        <f t="shared" si="73"/>
        <v xml:space="preserve"> </v>
      </c>
      <c r="AO201" t="s">
        <v>329</v>
      </c>
      <c r="AP201" t="s">
        <v>1242</v>
      </c>
      <c r="AQ201">
        <v>6.0962544233164495</v>
      </c>
      <c r="AR201">
        <v>-2.3590342122063568</v>
      </c>
      <c r="AS201">
        <v>17.1875</v>
      </c>
      <c r="AT201">
        <v>-6.0962544233164495</v>
      </c>
      <c r="AU201">
        <v>2.3590342122063568</v>
      </c>
      <c r="AV201" t="s">
        <v>1543</v>
      </c>
    </row>
    <row r="202" spans="1:48" x14ac:dyDescent="0.25">
      <c r="A202">
        <v>2.0499999999999985E-9</v>
      </c>
      <c r="B202" t="s">
        <v>640</v>
      </c>
      <c r="C202" s="3">
        <v>2</v>
      </c>
      <c r="D202" s="3">
        <v>0</v>
      </c>
      <c r="E202" s="3">
        <v>1</v>
      </c>
      <c r="F202" s="3">
        <v>3</v>
      </c>
      <c r="G202" s="4">
        <v>45</v>
      </c>
      <c r="H202" s="4">
        <v>34.270000000000003</v>
      </c>
      <c r="I202" s="5">
        <v>20940.990919650001</v>
      </c>
      <c r="J202" s="4">
        <v>13.779654201849619</v>
      </c>
      <c r="K202" s="4">
        <v>14.102880658436215</v>
      </c>
      <c r="L202" s="4">
        <v>9.9466322505800466</v>
      </c>
      <c r="M202" s="4">
        <v>9.8250538579068003</v>
      </c>
      <c r="N202" s="4">
        <v>2.4300000000000002</v>
      </c>
      <c r="O202" s="4">
        <v>-7.604562737642576</v>
      </c>
      <c r="P202" s="4">
        <v>0.95418733586227023</v>
      </c>
      <c r="Q202" s="36" t="str">
        <f t="shared" si="74"/>
        <v xml:space="preserve"> </v>
      </c>
      <c r="R202" t="str">
        <f t="shared" si="75"/>
        <v xml:space="preserve"> </v>
      </c>
      <c r="S202" s="37">
        <f t="shared" si="76"/>
        <v>0.31310184039257366</v>
      </c>
      <c r="T202" s="37" t="str">
        <f t="shared" si="77"/>
        <v/>
      </c>
      <c r="U202" s="37" t="str">
        <f t="shared" si="78"/>
        <v/>
      </c>
      <c r="V202" s="37" t="str">
        <f t="shared" si="79"/>
        <v/>
      </c>
      <c r="W202" s="37" t="str">
        <f t="shared" si="80"/>
        <v/>
      </c>
      <c r="X202" s="37" t="str">
        <f t="shared" si="81"/>
        <v/>
      </c>
      <c r="Y202" t="str">
        <f t="shared" si="65"/>
        <v xml:space="preserve"> </v>
      </c>
      <c r="Z202" s="1" t="str">
        <f t="shared" si="82"/>
        <v xml:space="preserve"> </v>
      </c>
      <c r="AA202" t="str">
        <f t="shared" si="66"/>
        <v xml:space="preserve"> </v>
      </c>
      <c r="AB202" s="1" t="str">
        <f t="shared" si="83"/>
        <v xml:space="preserve"> </v>
      </c>
      <c r="AC202">
        <f t="shared" si="67"/>
        <v>27</v>
      </c>
      <c r="AD202" s="1" t="str">
        <f t="shared" si="84"/>
        <v xml:space="preserve"> </v>
      </c>
      <c r="AE202" t="str">
        <f t="shared" si="68"/>
        <v xml:space="preserve"> </v>
      </c>
      <c r="AF202" t="str">
        <f t="shared" si="69"/>
        <v xml:space="preserve"> </v>
      </c>
      <c r="AG202" t="str">
        <f t="shared" si="85"/>
        <v xml:space="preserve"> </v>
      </c>
      <c r="AH202" t="str">
        <f t="shared" si="86"/>
        <v xml:space="preserve"> </v>
      </c>
      <c r="AI202" t="str">
        <f t="shared" si="70"/>
        <v xml:space="preserve"> </v>
      </c>
      <c r="AJ202" t="str">
        <f t="shared" si="71"/>
        <v xml:space="preserve"> </v>
      </c>
      <c r="AK202" t="str">
        <f t="shared" si="87"/>
        <v xml:space="preserve"> </v>
      </c>
      <c r="AL202" t="str">
        <f t="shared" si="88"/>
        <v xml:space="preserve"> </v>
      </c>
      <c r="AM202" t="str">
        <f t="shared" si="72"/>
        <v xml:space="preserve"> </v>
      </c>
      <c r="AN202" t="str">
        <f t="shared" si="73"/>
        <v xml:space="preserve"> </v>
      </c>
      <c r="AO202" t="s">
        <v>640</v>
      </c>
      <c r="AP202" t="s">
        <v>1262</v>
      </c>
      <c r="AQ202">
        <v>25.837324763779158</v>
      </c>
      <c r="AR202">
        <v>23.622641432589685</v>
      </c>
      <c r="AS202">
        <v>31.310183834257366</v>
      </c>
      <c r="AT202">
        <v>-25.837324763779158</v>
      </c>
      <c r="AU202">
        <v>-23.622641432589685</v>
      </c>
      <c r="AV202" t="s">
        <v>1544</v>
      </c>
    </row>
    <row r="203" spans="1:48" x14ac:dyDescent="0.25">
      <c r="A203">
        <v>2.0599999999999987E-9</v>
      </c>
      <c r="B203" t="s">
        <v>385</v>
      </c>
      <c r="C203" s="3">
        <v>13</v>
      </c>
      <c r="D203" s="3">
        <v>5</v>
      </c>
      <c r="E203" s="3">
        <v>9</v>
      </c>
      <c r="F203" s="3">
        <v>27</v>
      </c>
      <c r="G203" s="4">
        <v>41</v>
      </c>
      <c r="H203" s="4">
        <v>34.69</v>
      </c>
      <c r="I203" s="5">
        <v>20940.990919650001</v>
      </c>
      <c r="J203" s="4">
        <v>14.211388775092175</v>
      </c>
      <c r="K203" s="4">
        <v>14.033171521035598</v>
      </c>
      <c r="L203" s="4">
        <v>9.9369258798250453</v>
      </c>
      <c r="M203" s="4">
        <v>9.856758887161492</v>
      </c>
      <c r="N203" s="4">
        <v>2.472</v>
      </c>
      <c r="O203" s="4">
        <v>-6.0076045627376393</v>
      </c>
      <c r="P203" s="4">
        <v>1.4096281349091957</v>
      </c>
      <c r="Q203" s="36" t="str">
        <f t="shared" si="74"/>
        <v xml:space="preserve"> </v>
      </c>
      <c r="R203" t="str">
        <f t="shared" si="75"/>
        <v xml:space="preserve"> </v>
      </c>
      <c r="S203" s="37">
        <f t="shared" si="76"/>
        <v>0.18189680229061406</v>
      </c>
      <c r="T203" s="37" t="str">
        <f t="shared" si="77"/>
        <v/>
      </c>
      <c r="U203" s="37" t="str">
        <f t="shared" si="78"/>
        <v/>
      </c>
      <c r="V203" s="37" t="str">
        <f t="shared" si="79"/>
        <v/>
      </c>
      <c r="W203" s="37" t="str">
        <f t="shared" si="80"/>
        <v/>
      </c>
      <c r="X203" s="37" t="str">
        <f t="shared" si="81"/>
        <v/>
      </c>
      <c r="Y203" t="str">
        <f t="shared" si="65"/>
        <v xml:space="preserve"> </v>
      </c>
      <c r="Z203" s="1" t="str">
        <f t="shared" si="82"/>
        <v xml:space="preserve"> </v>
      </c>
      <c r="AA203" t="str">
        <f t="shared" si="66"/>
        <v xml:space="preserve"> </v>
      </c>
      <c r="AB203" s="1" t="str">
        <f t="shared" si="83"/>
        <v xml:space="preserve"> </v>
      </c>
      <c r="AC203">
        <f t="shared" si="67"/>
        <v>99</v>
      </c>
      <c r="AD203" s="1" t="str">
        <f t="shared" si="84"/>
        <v xml:space="preserve"> </v>
      </c>
      <c r="AE203" t="str">
        <f t="shared" si="68"/>
        <v xml:space="preserve"> </v>
      </c>
      <c r="AF203" t="str">
        <f t="shared" si="69"/>
        <v xml:space="preserve"> </v>
      </c>
      <c r="AG203" t="str">
        <f t="shared" si="85"/>
        <v xml:space="preserve"> </v>
      </c>
      <c r="AH203" t="str">
        <f t="shared" si="86"/>
        <v xml:space="preserve"> </v>
      </c>
      <c r="AI203" t="str">
        <f t="shared" si="70"/>
        <v xml:space="preserve"> </v>
      </c>
      <c r="AJ203" t="str">
        <f t="shared" si="71"/>
        <v xml:space="preserve"> </v>
      </c>
      <c r="AK203" t="str">
        <f t="shared" si="87"/>
        <v xml:space="preserve"> </v>
      </c>
      <c r="AL203" t="str">
        <f t="shared" si="88"/>
        <v xml:space="preserve"> </v>
      </c>
      <c r="AM203" t="str">
        <f t="shared" si="72"/>
        <v xml:space="preserve"> </v>
      </c>
      <c r="AN203" t="str">
        <f t="shared" si="73"/>
        <v xml:space="preserve"> </v>
      </c>
      <c r="AO203" t="s">
        <v>385</v>
      </c>
      <c r="AP203" t="s">
        <v>1262</v>
      </c>
      <c r="AQ203">
        <v>23.51371123367052</v>
      </c>
      <c r="AR203">
        <v>23.697173891503077</v>
      </c>
      <c r="AS203">
        <v>18.189680023061406</v>
      </c>
      <c r="AT203">
        <v>-23.51371123367052</v>
      </c>
      <c r="AU203">
        <v>-23.697173891503077</v>
      </c>
      <c r="AV203" t="s">
        <v>1544</v>
      </c>
    </row>
    <row r="204" spans="1:48" x14ac:dyDescent="0.25">
      <c r="A204">
        <v>2.0699999999999988E-9</v>
      </c>
      <c r="B204" t="s">
        <v>1215</v>
      </c>
      <c r="C204" s="3">
        <v>4</v>
      </c>
      <c r="D204" s="3">
        <v>2</v>
      </c>
      <c r="E204" s="3">
        <v>16</v>
      </c>
      <c r="F204" s="3">
        <v>22</v>
      </c>
      <c r="G204" s="4">
        <v>121.5</v>
      </c>
      <c r="H204" s="4">
        <v>114.34</v>
      </c>
      <c r="I204" s="5">
        <v>19554.659596240002</v>
      </c>
      <c r="J204" s="4">
        <v>22.543375394321767</v>
      </c>
      <c r="K204" s="4">
        <v>21.375958123013646</v>
      </c>
      <c r="L204" s="4" t="s">
        <v>1238</v>
      </c>
      <c r="M204" s="4" t="s">
        <v>1238</v>
      </c>
      <c r="N204" s="4">
        <v>5.3490000000000002</v>
      </c>
      <c r="O204" s="4">
        <v>2.8653846153846159</v>
      </c>
      <c r="P204" s="4">
        <v>0.69267098128389015</v>
      </c>
      <c r="Q204" s="36" t="str">
        <f t="shared" si="74"/>
        <v xml:space="preserve"> </v>
      </c>
      <c r="R204" t="str">
        <f t="shared" si="75"/>
        <v xml:space="preserve"> </v>
      </c>
      <c r="S204" s="37" t="str">
        <f t="shared" si="76"/>
        <v/>
      </c>
      <c r="T204" s="37" t="str">
        <f t="shared" si="77"/>
        <v/>
      </c>
      <c r="U204" s="37" t="str">
        <f t="shared" si="78"/>
        <v/>
      </c>
      <c r="V204" s="37" t="str">
        <f t="shared" si="79"/>
        <v/>
      </c>
      <c r="W204" s="37" t="str">
        <f t="shared" si="80"/>
        <v xml:space="preserve"> </v>
      </c>
      <c r="X204" s="37" t="str">
        <f t="shared" si="81"/>
        <v xml:space="preserve"> </v>
      </c>
      <c r="Y204" t="str">
        <f t="shared" si="65"/>
        <v xml:space="preserve"> </v>
      </c>
      <c r="Z204" s="1" t="str">
        <f t="shared" si="82"/>
        <v xml:space="preserve"> </v>
      </c>
      <c r="AA204" t="str">
        <f t="shared" si="66"/>
        <v xml:space="preserve"> </v>
      </c>
      <c r="AB204" s="1" t="str">
        <f t="shared" si="83"/>
        <v xml:space="preserve"> </v>
      </c>
      <c r="AC204" t="str">
        <f t="shared" si="67"/>
        <v xml:space="preserve"> </v>
      </c>
      <c r="AD204" s="1" t="str">
        <f t="shared" si="84"/>
        <v xml:space="preserve"> </v>
      </c>
      <c r="AE204" t="str">
        <f t="shared" si="68"/>
        <v xml:space="preserve"> </v>
      </c>
      <c r="AF204" t="str">
        <f t="shared" si="69"/>
        <v xml:space="preserve"> </v>
      </c>
      <c r="AG204" t="str">
        <f t="shared" si="85"/>
        <v xml:space="preserve"> </v>
      </c>
      <c r="AH204" t="str">
        <f t="shared" si="86"/>
        <v xml:space="preserve"> </v>
      </c>
      <c r="AI204" t="str">
        <f t="shared" si="70"/>
        <v xml:space="preserve"> </v>
      </c>
      <c r="AJ204" t="str">
        <f t="shared" si="71"/>
        <v xml:space="preserve"> </v>
      </c>
      <c r="AK204" t="str">
        <f t="shared" si="87"/>
        <v xml:space="preserve"> </v>
      </c>
      <c r="AL204" t="str">
        <f t="shared" si="88"/>
        <v xml:space="preserve"> </v>
      </c>
      <c r="AM204" t="str">
        <f t="shared" si="72"/>
        <v xml:space="preserve"> </v>
      </c>
      <c r="AN204" t="str">
        <f t="shared" si="73"/>
        <v xml:space="preserve"> </v>
      </c>
      <c r="AO204" t="s">
        <v>1215</v>
      </c>
      <c r="AP204" t="s">
        <v>1246</v>
      </c>
      <c r="AQ204">
        <v>-21.329389229004313</v>
      </c>
      <c r="AR204" t="e">
        <v>#VALUE!</v>
      </c>
      <c r="AS204">
        <v>6.2620255378694978</v>
      </c>
      <c r="AT204">
        <v>21.329389229004313</v>
      </c>
      <c r="AU204" t="e">
        <v>#VALUE!</v>
      </c>
      <c r="AV204" t="s">
        <v>1545</v>
      </c>
    </row>
    <row r="205" spans="1:48" x14ac:dyDescent="0.25">
      <c r="A205">
        <v>2.079999999999999E-9</v>
      </c>
      <c r="B205" t="s">
        <v>638</v>
      </c>
      <c r="C205" s="3">
        <v>13</v>
      </c>
      <c r="D205" s="3">
        <v>0</v>
      </c>
      <c r="E205" s="3">
        <v>5</v>
      </c>
      <c r="F205" s="3">
        <v>18</v>
      </c>
      <c r="G205" s="4">
        <v>140</v>
      </c>
      <c r="H205" s="4">
        <v>127.88</v>
      </c>
      <c r="I205" s="5">
        <v>9674.3575549599991</v>
      </c>
      <c r="J205" s="4">
        <v>37.578607111372314</v>
      </c>
      <c r="K205" s="4">
        <v>38.576168929110104</v>
      </c>
      <c r="L205" s="4">
        <v>22.37278360861384</v>
      </c>
      <c r="M205" s="4">
        <v>21.131323854660348</v>
      </c>
      <c r="N205" s="4">
        <v>3.3149999999999999</v>
      </c>
      <c r="O205" s="4">
        <v>8.0156402737047898</v>
      </c>
      <c r="P205" s="4">
        <v>3.3015326868939634</v>
      </c>
      <c r="Q205" s="36">
        <f t="shared" si="74"/>
        <v>72.222222224302229</v>
      </c>
      <c r="R205" t="str">
        <f t="shared" si="75"/>
        <v xml:space="preserve"> </v>
      </c>
      <c r="S205" s="37" t="str">
        <f t="shared" si="76"/>
        <v/>
      </c>
      <c r="T205" s="37" t="str">
        <f t="shared" si="77"/>
        <v/>
      </c>
      <c r="U205" s="37" t="str">
        <f t="shared" si="78"/>
        <v/>
      </c>
      <c r="V205" s="37" t="str">
        <f t="shared" si="79"/>
        <v/>
      </c>
      <c r="W205" s="37" t="str">
        <f t="shared" si="80"/>
        <v/>
      </c>
      <c r="X205" s="37" t="str">
        <f t="shared" si="81"/>
        <v/>
      </c>
      <c r="Y205" t="str">
        <f t="shared" si="65"/>
        <v xml:space="preserve"> </v>
      </c>
      <c r="Z205" s="1" t="str">
        <f t="shared" si="82"/>
        <v xml:space="preserve"> </v>
      </c>
      <c r="AA205" t="str">
        <f t="shared" si="66"/>
        <v xml:space="preserve"> </v>
      </c>
      <c r="AB205" s="1" t="str">
        <f t="shared" si="83"/>
        <v xml:space="preserve"> </v>
      </c>
      <c r="AC205" t="str">
        <f t="shared" si="67"/>
        <v xml:space="preserve"> </v>
      </c>
      <c r="AD205" s="1" t="str">
        <f t="shared" si="84"/>
        <v xml:space="preserve"> </v>
      </c>
      <c r="AE205">
        <f t="shared" si="68"/>
        <v>62</v>
      </c>
      <c r="AF205" t="str">
        <f t="shared" si="69"/>
        <v xml:space="preserve"> </v>
      </c>
      <c r="AG205">
        <f t="shared" si="85"/>
        <v>3.3015326889739636</v>
      </c>
      <c r="AH205" t="str">
        <f t="shared" si="86"/>
        <v xml:space="preserve"> </v>
      </c>
      <c r="AI205">
        <f t="shared" si="70"/>
        <v>81</v>
      </c>
      <c r="AJ205" t="str">
        <f t="shared" si="71"/>
        <v xml:space="preserve"> </v>
      </c>
      <c r="AK205" t="str">
        <f t="shared" si="87"/>
        <v xml:space="preserve"> </v>
      </c>
      <c r="AL205" t="str">
        <f t="shared" si="88"/>
        <v xml:space="preserve"> </v>
      </c>
      <c r="AM205" t="str">
        <f t="shared" si="72"/>
        <v xml:space="preserve"> </v>
      </c>
      <c r="AN205" t="str">
        <f t="shared" si="73"/>
        <v xml:space="preserve"> </v>
      </c>
      <c r="AO205" t="s">
        <v>638</v>
      </c>
      <c r="AP205" t="s">
        <v>1254</v>
      </c>
      <c r="AQ205">
        <v>-102.24963516545715</v>
      </c>
      <c r="AR205">
        <v>-71.794238771271608</v>
      </c>
      <c r="AS205">
        <v>9.4776352830778787</v>
      </c>
      <c r="AT205">
        <v>102.24963516545715</v>
      </c>
      <c r="AU205">
        <v>71.794238771271608</v>
      </c>
      <c r="AV205" t="s">
        <v>1546</v>
      </c>
    </row>
    <row r="206" spans="1:48" x14ac:dyDescent="0.25">
      <c r="A206">
        <v>2.0899999999999992E-9</v>
      </c>
      <c r="B206" t="s">
        <v>601</v>
      </c>
      <c r="C206" s="3">
        <v>29</v>
      </c>
      <c r="D206" s="3">
        <v>3</v>
      </c>
      <c r="E206" s="3">
        <v>5</v>
      </c>
      <c r="F206" s="3">
        <v>37</v>
      </c>
      <c r="G206" s="4">
        <v>26</v>
      </c>
      <c r="H206" s="4">
        <v>16.02</v>
      </c>
      <c r="I206" s="5">
        <v>7161.97756734</v>
      </c>
      <c r="J206" s="4">
        <v>14.329159212880141</v>
      </c>
      <c r="K206" s="4">
        <v>11.148225469728601</v>
      </c>
      <c r="L206" s="4">
        <v>4.2919943842182775</v>
      </c>
      <c r="M206" s="4">
        <v>4.4547114995170887</v>
      </c>
      <c r="N206" s="4">
        <v>1.1180000000000001</v>
      </c>
      <c r="O206" s="4">
        <v>36.341463414634148</v>
      </c>
      <c r="P206" s="4">
        <v>3.2833957553058677</v>
      </c>
      <c r="Q206" s="36">
        <f t="shared" si="74"/>
        <v>78.378378380468376</v>
      </c>
      <c r="R206" t="str">
        <f t="shared" si="75"/>
        <v xml:space="preserve"> </v>
      </c>
      <c r="S206" s="37">
        <f t="shared" si="76"/>
        <v>0.62297128798263413</v>
      </c>
      <c r="T206" s="37" t="str">
        <f t="shared" si="77"/>
        <v/>
      </c>
      <c r="U206" s="37" t="str">
        <f t="shared" si="78"/>
        <v/>
      </c>
      <c r="V206" s="37" t="str">
        <f t="shared" si="79"/>
        <v/>
      </c>
      <c r="W206" s="37" t="str">
        <f t="shared" si="80"/>
        <v/>
      </c>
      <c r="X206" s="37">
        <f t="shared" si="81"/>
        <v>-0.67042996484198536</v>
      </c>
      <c r="Y206" t="str">
        <f t="shared" si="65"/>
        <v xml:space="preserve"> </v>
      </c>
      <c r="Z206" s="1" t="str">
        <f t="shared" si="82"/>
        <v xml:space="preserve"> </v>
      </c>
      <c r="AA206" t="str">
        <f t="shared" si="66"/>
        <v xml:space="preserve"> </v>
      </c>
      <c r="AB206" s="1">
        <f t="shared" si="83"/>
        <v>10</v>
      </c>
      <c r="AC206">
        <f t="shared" si="67"/>
        <v>3</v>
      </c>
      <c r="AD206" s="1" t="str">
        <f t="shared" si="84"/>
        <v xml:space="preserve"> </v>
      </c>
      <c r="AE206">
        <f t="shared" si="68"/>
        <v>40</v>
      </c>
      <c r="AF206" t="str">
        <f t="shared" si="69"/>
        <v xml:space="preserve"> </v>
      </c>
      <c r="AG206">
        <f t="shared" si="85"/>
        <v>3.2833957573958679</v>
      </c>
      <c r="AH206" t="str">
        <f t="shared" si="86"/>
        <v xml:space="preserve"> </v>
      </c>
      <c r="AI206">
        <f t="shared" si="70"/>
        <v>83</v>
      </c>
      <c r="AJ206" t="str">
        <f t="shared" si="71"/>
        <v xml:space="preserve"> </v>
      </c>
      <c r="AK206" t="str">
        <f t="shared" si="87"/>
        <v xml:space="preserve"> </v>
      </c>
      <c r="AL206" t="str">
        <f t="shared" si="88"/>
        <v xml:space="preserve"> </v>
      </c>
      <c r="AM206" t="str">
        <f t="shared" si="72"/>
        <v xml:space="preserve"> </v>
      </c>
      <c r="AN206" t="str">
        <f t="shared" si="73"/>
        <v xml:space="preserve"> </v>
      </c>
      <c r="AO206" t="s">
        <v>601</v>
      </c>
      <c r="AP206" t="s">
        <v>1295</v>
      </c>
      <c r="AQ206">
        <v>22.879865811851154</v>
      </c>
      <c r="AR206">
        <v>67.04299648419854</v>
      </c>
      <c r="AS206">
        <v>62.297128589263416</v>
      </c>
      <c r="AT206">
        <v>-22.879865811851154</v>
      </c>
      <c r="AU206">
        <v>-67.04299648419854</v>
      </c>
      <c r="AV206" t="s">
        <v>1547</v>
      </c>
    </row>
    <row r="207" spans="1:48" x14ac:dyDescent="0.25">
      <c r="A207">
        <v>2.0999999999999994E-9</v>
      </c>
      <c r="B207" t="s">
        <v>915</v>
      </c>
      <c r="C207" s="3">
        <v>15</v>
      </c>
      <c r="D207" s="3">
        <v>1</v>
      </c>
      <c r="E207" s="3">
        <v>12</v>
      </c>
      <c r="F207" s="3">
        <v>28</v>
      </c>
      <c r="G207" s="4">
        <v>129</v>
      </c>
      <c r="H207" s="4">
        <v>108.7</v>
      </c>
      <c r="I207" s="5">
        <v>18591.367103200002</v>
      </c>
      <c r="J207" s="4" t="s">
        <v>1238</v>
      </c>
      <c r="K207" s="4">
        <v>39.846041055718473</v>
      </c>
      <c r="L207" s="4">
        <v>28.380842060430783</v>
      </c>
      <c r="M207" s="4">
        <v>23.858169943132847</v>
      </c>
      <c r="N207" s="4">
        <v>2.7280000000000002</v>
      </c>
      <c r="O207" s="4">
        <v>10.445344129554655</v>
      </c>
      <c r="P207" s="4">
        <v>0</v>
      </c>
      <c r="Q207" s="36" t="str">
        <f t="shared" si="74"/>
        <v xml:space="preserve"> </v>
      </c>
      <c r="R207" t="str">
        <f t="shared" si="75"/>
        <v xml:space="preserve"> </v>
      </c>
      <c r="S207" s="37">
        <f t="shared" si="76"/>
        <v>0.18675253199880398</v>
      </c>
      <c r="T207" s="37" t="str">
        <f t="shared" si="77"/>
        <v/>
      </c>
      <c r="U207" s="37" t="str">
        <f t="shared" si="78"/>
        <v xml:space="preserve"> </v>
      </c>
      <c r="V207" s="37" t="str">
        <f t="shared" si="79"/>
        <v xml:space="preserve"> </v>
      </c>
      <c r="W207" s="37" t="str">
        <f t="shared" si="80"/>
        <v/>
      </c>
      <c r="X207" s="37" t="str">
        <f t="shared" si="81"/>
        <v/>
      </c>
      <c r="Y207" t="str">
        <f t="shared" si="65"/>
        <v xml:space="preserve"> </v>
      </c>
      <c r="Z207" s="1" t="str">
        <f t="shared" si="82"/>
        <v xml:space="preserve"> </v>
      </c>
      <c r="AA207" t="str">
        <f t="shared" si="66"/>
        <v xml:space="preserve"> </v>
      </c>
      <c r="AB207" s="1" t="str">
        <f t="shared" si="83"/>
        <v xml:space="preserve"> </v>
      </c>
      <c r="AC207">
        <f t="shared" si="67"/>
        <v>94</v>
      </c>
      <c r="AD207" s="1" t="str">
        <f t="shared" si="84"/>
        <v xml:space="preserve"> </v>
      </c>
      <c r="AE207" t="str">
        <f t="shared" si="68"/>
        <v xml:space="preserve"> </v>
      </c>
      <c r="AF207" t="str">
        <f t="shared" si="69"/>
        <v xml:space="preserve"> </v>
      </c>
      <c r="AG207" t="str">
        <f t="shared" si="85"/>
        <v xml:space="preserve"> </v>
      </c>
      <c r="AH207" t="str">
        <f t="shared" si="86"/>
        <v xml:space="preserve"> </v>
      </c>
      <c r="AI207" t="str">
        <f t="shared" si="70"/>
        <v xml:space="preserve"> </v>
      </c>
      <c r="AJ207" t="str">
        <f t="shared" si="71"/>
        <v xml:space="preserve"> </v>
      </c>
      <c r="AK207" t="str">
        <f t="shared" si="87"/>
        <v xml:space="preserve"> </v>
      </c>
      <c r="AL207" t="str">
        <f t="shared" si="88"/>
        <v xml:space="preserve"> </v>
      </c>
      <c r="AM207" t="str">
        <f t="shared" si="72"/>
        <v xml:space="preserve"> </v>
      </c>
      <c r="AN207" t="str">
        <f t="shared" si="73"/>
        <v xml:space="preserve"> </v>
      </c>
      <c r="AO207" t="s">
        <v>915</v>
      </c>
      <c r="AP207" t="s">
        <v>1293</v>
      </c>
      <c r="AQ207" t="e">
        <v>#VALUE!</v>
      </c>
      <c r="AR207">
        <v>-117.9284099267019</v>
      </c>
      <c r="AS207">
        <v>18.675252989880399</v>
      </c>
      <c r="AT207" t="e">
        <v>#VALUE!</v>
      </c>
      <c r="AU207">
        <v>117.9284099267019</v>
      </c>
      <c r="AV207" t="s">
        <v>1548</v>
      </c>
    </row>
    <row r="208" spans="1:48" x14ac:dyDescent="0.25">
      <c r="A208">
        <v>2.1099999999999995E-9</v>
      </c>
      <c r="B208" t="s">
        <v>343</v>
      </c>
      <c r="C208" s="3">
        <v>3</v>
      </c>
      <c r="D208" s="3">
        <v>1</v>
      </c>
      <c r="E208" s="3">
        <v>11</v>
      </c>
      <c r="F208" s="3">
        <v>15</v>
      </c>
      <c r="G208" s="4">
        <v>81</v>
      </c>
      <c r="H208" s="4">
        <v>72.55</v>
      </c>
      <c r="I208" s="5">
        <v>24376.799999999999</v>
      </c>
      <c r="J208" s="4">
        <v>21.133119720361197</v>
      </c>
      <c r="K208" s="4">
        <v>19.367325146823276</v>
      </c>
      <c r="L208" s="4">
        <v>18.292719964546592</v>
      </c>
      <c r="M208" s="4">
        <v>15.620044838587438</v>
      </c>
      <c r="N208" s="4">
        <v>3.746</v>
      </c>
      <c r="O208" s="4">
        <v>7.6436781609195412</v>
      </c>
      <c r="P208" s="4">
        <v>0.41626464507236388</v>
      </c>
      <c r="Q208" s="36" t="str">
        <f t="shared" si="74"/>
        <v xml:space="preserve"> </v>
      </c>
      <c r="R208" t="str">
        <f t="shared" si="75"/>
        <v xml:space="preserve"> </v>
      </c>
      <c r="S208" s="37" t="str">
        <f t="shared" si="76"/>
        <v/>
      </c>
      <c r="T208" s="37" t="str">
        <f t="shared" si="77"/>
        <v/>
      </c>
      <c r="U208" s="37" t="str">
        <f t="shared" si="78"/>
        <v/>
      </c>
      <c r="V208" s="37" t="str">
        <f t="shared" si="79"/>
        <v/>
      </c>
      <c r="W208" s="37" t="str">
        <f t="shared" si="80"/>
        <v/>
      </c>
      <c r="X208" s="37" t="str">
        <f t="shared" si="81"/>
        <v/>
      </c>
      <c r="Y208" t="str">
        <f t="shared" si="65"/>
        <v xml:space="preserve"> </v>
      </c>
      <c r="Z208" s="1" t="str">
        <f t="shared" si="82"/>
        <v xml:space="preserve"> </v>
      </c>
      <c r="AA208" t="str">
        <f t="shared" si="66"/>
        <v xml:space="preserve"> </v>
      </c>
      <c r="AB208" s="1" t="str">
        <f t="shared" si="83"/>
        <v xml:space="preserve"> </v>
      </c>
      <c r="AC208" t="str">
        <f t="shared" si="67"/>
        <v xml:space="preserve"> </v>
      </c>
      <c r="AD208" s="1" t="str">
        <f t="shared" si="84"/>
        <v xml:space="preserve"> </v>
      </c>
      <c r="AE208" t="str">
        <f t="shared" si="68"/>
        <v xml:space="preserve"> </v>
      </c>
      <c r="AF208" t="str">
        <f t="shared" si="69"/>
        <v xml:space="preserve"> </v>
      </c>
      <c r="AG208" t="str">
        <f t="shared" si="85"/>
        <v xml:space="preserve"> </v>
      </c>
      <c r="AH208" t="str">
        <f t="shared" si="86"/>
        <v xml:space="preserve"> </v>
      </c>
      <c r="AI208" t="str">
        <f t="shared" si="70"/>
        <v xml:space="preserve"> </v>
      </c>
      <c r="AJ208" t="str">
        <f t="shared" si="71"/>
        <v xml:space="preserve"> </v>
      </c>
      <c r="AK208" t="str">
        <f t="shared" si="87"/>
        <v xml:space="preserve"> </v>
      </c>
      <c r="AL208" t="str">
        <f t="shared" si="88"/>
        <v xml:space="preserve"> </v>
      </c>
      <c r="AM208" t="str">
        <f t="shared" si="72"/>
        <v xml:space="preserve"> </v>
      </c>
      <c r="AN208" t="str">
        <f t="shared" si="73"/>
        <v xml:space="preserve"> </v>
      </c>
      <c r="AO208" t="s">
        <v>343</v>
      </c>
      <c r="AP208" t="s">
        <v>1244</v>
      </c>
      <c r="AQ208">
        <v>-13.739334209050558</v>
      </c>
      <c r="AR208">
        <v>-40.464591100563126</v>
      </c>
      <c r="AS208">
        <v>11.647139903514825</v>
      </c>
      <c r="AT208">
        <v>13.739334209050558</v>
      </c>
      <c r="AU208">
        <v>40.464591100563126</v>
      </c>
      <c r="AV208" t="s">
        <v>1549</v>
      </c>
    </row>
    <row r="209" spans="1:48" x14ac:dyDescent="0.25">
      <c r="A209">
        <v>2.1199999999999997E-9</v>
      </c>
      <c r="B209" t="s">
        <v>335</v>
      </c>
      <c r="C209" s="3">
        <v>13</v>
      </c>
      <c r="D209" s="3">
        <v>1</v>
      </c>
      <c r="E209" s="3">
        <v>8</v>
      </c>
      <c r="F209" s="3">
        <v>22</v>
      </c>
      <c r="G209" s="4">
        <v>202</v>
      </c>
      <c r="H209" s="4">
        <v>184.61</v>
      </c>
      <c r="I209" s="5">
        <v>53468.101945130009</v>
      </c>
      <c r="J209" s="4">
        <v>15.508232526881722</v>
      </c>
      <c r="K209" s="4">
        <v>14.578693832425177</v>
      </c>
      <c r="L209" s="4">
        <v>11.864993238702613</v>
      </c>
      <c r="M209" s="4">
        <v>11.369764678676228</v>
      </c>
      <c r="N209" s="4">
        <v>12.663</v>
      </c>
      <c r="O209" s="4">
        <v>5.7011686143572602</v>
      </c>
      <c r="P209" s="4">
        <v>2.3834028492497699</v>
      </c>
      <c r="Q209" s="36" t="str">
        <f t="shared" si="74"/>
        <v xml:space="preserve"> </v>
      </c>
      <c r="R209" t="str">
        <f t="shared" si="75"/>
        <v xml:space="preserve"> </v>
      </c>
      <c r="S209" s="37" t="str">
        <f t="shared" si="76"/>
        <v/>
      </c>
      <c r="T209" s="37" t="str">
        <f t="shared" si="77"/>
        <v/>
      </c>
      <c r="U209" s="37" t="str">
        <f t="shared" si="78"/>
        <v/>
      </c>
      <c r="V209" s="37" t="str">
        <f t="shared" si="79"/>
        <v/>
      </c>
      <c r="W209" s="37" t="str">
        <f t="shared" si="80"/>
        <v/>
      </c>
      <c r="X209" s="37" t="str">
        <f t="shared" si="81"/>
        <v/>
      </c>
      <c r="Y209" t="str">
        <f t="shared" si="65"/>
        <v xml:space="preserve"> </v>
      </c>
      <c r="Z209" s="1" t="str">
        <f t="shared" si="82"/>
        <v xml:space="preserve"> </v>
      </c>
      <c r="AA209" t="str">
        <f t="shared" si="66"/>
        <v xml:space="preserve"> </v>
      </c>
      <c r="AB209" s="1" t="str">
        <f t="shared" si="83"/>
        <v xml:space="preserve"> </v>
      </c>
      <c r="AC209" t="str">
        <f t="shared" si="67"/>
        <v xml:space="preserve"> </v>
      </c>
      <c r="AD209" s="1" t="str">
        <f t="shared" si="84"/>
        <v xml:space="preserve"> </v>
      </c>
      <c r="AE209" t="str">
        <f t="shared" si="68"/>
        <v xml:space="preserve"> </v>
      </c>
      <c r="AF209" t="str">
        <f t="shared" si="69"/>
        <v xml:space="preserve"> </v>
      </c>
      <c r="AG209">
        <f t="shared" si="85"/>
        <v>2.38340285136977</v>
      </c>
      <c r="AH209" t="str">
        <f t="shared" si="86"/>
        <v xml:space="preserve"> </v>
      </c>
      <c r="AI209">
        <f t="shared" si="70"/>
        <v>160</v>
      </c>
      <c r="AJ209" t="str">
        <f t="shared" si="71"/>
        <v xml:space="preserve"> </v>
      </c>
      <c r="AK209" t="str">
        <f t="shared" si="87"/>
        <v xml:space="preserve"> </v>
      </c>
      <c r="AL209" t="str">
        <f t="shared" si="88"/>
        <v xml:space="preserve"> </v>
      </c>
      <c r="AM209" t="str">
        <f t="shared" si="72"/>
        <v xml:space="preserve"> </v>
      </c>
      <c r="AN209" t="str">
        <f t="shared" si="73"/>
        <v xml:space="preserve"> </v>
      </c>
      <c r="AO209" t="s">
        <v>335</v>
      </c>
      <c r="AP209" t="s">
        <v>1244</v>
      </c>
      <c r="AQ209">
        <v>16.534043922194698</v>
      </c>
      <c r="AR209">
        <v>8.8920933073159958</v>
      </c>
      <c r="AS209">
        <v>9.4198580791939648</v>
      </c>
      <c r="AT209">
        <v>-16.534043922194698</v>
      </c>
      <c r="AU209">
        <v>-8.8920933073159958</v>
      </c>
      <c r="AV209" t="s">
        <v>1550</v>
      </c>
    </row>
    <row r="210" spans="1:48" x14ac:dyDescent="0.25">
      <c r="A210">
        <v>2.1299999999999999E-9</v>
      </c>
      <c r="B210" t="s">
        <v>237</v>
      </c>
      <c r="C210" s="3">
        <v>12</v>
      </c>
      <c r="D210" s="3">
        <v>3</v>
      </c>
      <c r="E210" s="3">
        <v>10</v>
      </c>
      <c r="F210" s="3">
        <v>25</v>
      </c>
      <c r="G210" s="4">
        <v>13.5</v>
      </c>
      <c r="H210" s="4">
        <v>11.86</v>
      </c>
      <c r="I210" s="5">
        <v>103659.15152</v>
      </c>
      <c r="J210" s="4">
        <v>19.347471451876018</v>
      </c>
      <c r="K210" s="4">
        <v>19.865996649916248</v>
      </c>
      <c r="L210" s="4">
        <v>11.680843878738616</v>
      </c>
      <c r="M210" s="4">
        <v>10.861181896213953</v>
      </c>
      <c r="N210" s="4">
        <v>0.59699999999999998</v>
      </c>
      <c r="O210" s="4">
        <v>-8.1538461538461604</v>
      </c>
      <c r="P210" s="4">
        <v>0.33726812816188873</v>
      </c>
      <c r="Q210" s="36" t="str">
        <f t="shared" si="74"/>
        <v xml:space="preserve"> </v>
      </c>
      <c r="R210" t="str">
        <f t="shared" si="75"/>
        <v xml:space="preserve"> </v>
      </c>
      <c r="S210" s="37" t="str">
        <f t="shared" si="76"/>
        <v/>
      </c>
      <c r="T210" s="37" t="str">
        <f t="shared" si="77"/>
        <v/>
      </c>
      <c r="U210" s="37" t="str">
        <f t="shared" si="78"/>
        <v/>
      </c>
      <c r="V210" s="37" t="str">
        <f t="shared" si="79"/>
        <v/>
      </c>
      <c r="W210" s="37" t="str">
        <f t="shared" si="80"/>
        <v/>
      </c>
      <c r="X210" s="37" t="str">
        <f t="shared" si="81"/>
        <v/>
      </c>
      <c r="Y210" t="str">
        <f t="shared" si="65"/>
        <v xml:space="preserve"> </v>
      </c>
      <c r="Z210" s="1" t="str">
        <f t="shared" si="82"/>
        <v xml:space="preserve"> </v>
      </c>
      <c r="AA210" t="str">
        <f t="shared" si="66"/>
        <v xml:space="preserve"> </v>
      </c>
      <c r="AB210" s="1" t="str">
        <f t="shared" si="83"/>
        <v xml:space="preserve"> </v>
      </c>
      <c r="AC210" t="str">
        <f t="shared" si="67"/>
        <v xml:space="preserve"> </v>
      </c>
      <c r="AD210" s="1" t="str">
        <f t="shared" si="84"/>
        <v xml:space="preserve"> </v>
      </c>
      <c r="AE210" t="str">
        <f t="shared" si="68"/>
        <v xml:space="preserve"> </v>
      </c>
      <c r="AF210" t="str">
        <f t="shared" si="69"/>
        <v xml:space="preserve"> </v>
      </c>
      <c r="AG210" t="str">
        <f t="shared" si="85"/>
        <v xml:space="preserve"> </v>
      </c>
      <c r="AH210" t="str">
        <f t="shared" si="86"/>
        <v xml:space="preserve"> </v>
      </c>
      <c r="AI210" t="str">
        <f t="shared" si="70"/>
        <v xml:space="preserve"> </v>
      </c>
      <c r="AJ210" t="str">
        <f t="shared" si="71"/>
        <v xml:space="preserve"> </v>
      </c>
      <c r="AK210" t="str">
        <f t="shared" si="87"/>
        <v xml:space="preserve"> </v>
      </c>
      <c r="AL210" t="str">
        <f t="shared" si="88"/>
        <v xml:space="preserve"> </v>
      </c>
      <c r="AM210" t="str">
        <f t="shared" si="72"/>
        <v xml:space="preserve"> </v>
      </c>
      <c r="AN210" t="str">
        <f t="shared" si="73"/>
        <v xml:space="preserve"> </v>
      </c>
      <c r="AO210" t="s">
        <v>237</v>
      </c>
      <c r="AP210" t="s">
        <v>1244</v>
      </c>
      <c r="AQ210">
        <v>-4.1289005449016702</v>
      </c>
      <c r="AR210">
        <v>10.306123839620952</v>
      </c>
      <c r="AS210">
        <v>13.827993254637438</v>
      </c>
      <c r="AT210">
        <v>4.1289005449016702</v>
      </c>
      <c r="AU210">
        <v>-10.306123839620952</v>
      </c>
      <c r="AV210" t="s">
        <v>1551</v>
      </c>
    </row>
    <row r="211" spans="1:48" x14ac:dyDescent="0.25">
      <c r="A211">
        <v>2.1400000000000001E-9</v>
      </c>
      <c r="B211" t="s">
        <v>478</v>
      </c>
      <c r="C211" s="3">
        <v>15</v>
      </c>
      <c r="D211" s="3">
        <v>2</v>
      </c>
      <c r="E211" s="3">
        <v>13</v>
      </c>
      <c r="F211" s="3">
        <v>30</v>
      </c>
      <c r="G211" s="4">
        <v>77</v>
      </c>
      <c r="H211" s="4">
        <v>72.900000000000006</v>
      </c>
      <c r="I211" s="5">
        <v>92291.400000000009</v>
      </c>
      <c r="J211" s="4">
        <v>10.39349871685201</v>
      </c>
      <c r="K211" s="4">
        <v>11.326911124922313</v>
      </c>
      <c r="L211" s="4">
        <v>7.018056382312988</v>
      </c>
      <c r="M211" s="4">
        <v>7.7476220565314469</v>
      </c>
      <c r="N211" s="4">
        <v>6.4359999999999999</v>
      </c>
      <c r="O211" s="4">
        <v>-2.9260935143288078</v>
      </c>
      <c r="P211" s="4">
        <v>3.7695473251028804</v>
      </c>
      <c r="Q211" s="36" t="str">
        <f t="shared" si="74"/>
        <v xml:space="preserve"> </v>
      </c>
      <c r="R211" t="str">
        <f t="shared" si="75"/>
        <v xml:space="preserve"> </v>
      </c>
      <c r="S211" s="37" t="str">
        <f t="shared" si="76"/>
        <v/>
      </c>
      <c r="T211" s="37" t="str">
        <f t="shared" si="77"/>
        <v/>
      </c>
      <c r="U211" s="37" t="str">
        <f t="shared" si="78"/>
        <v/>
      </c>
      <c r="V211" s="37">
        <f t="shared" si="79"/>
        <v>-0.44061755206998654</v>
      </c>
      <c r="W211" s="37" t="str">
        <f t="shared" si="80"/>
        <v/>
      </c>
      <c r="X211" s="37">
        <f t="shared" si="81"/>
        <v>-0.46110342148523387</v>
      </c>
      <c r="Y211" t="str">
        <f t="shared" si="65"/>
        <v xml:space="preserve"> </v>
      </c>
      <c r="Z211" s="1">
        <f t="shared" si="82"/>
        <v>56</v>
      </c>
      <c r="AA211" t="str">
        <f t="shared" si="66"/>
        <v xml:space="preserve"> </v>
      </c>
      <c r="AB211" s="1">
        <f t="shared" si="83"/>
        <v>49</v>
      </c>
      <c r="AC211" t="str">
        <f t="shared" si="67"/>
        <v xml:space="preserve"> </v>
      </c>
      <c r="AD211" s="1" t="str">
        <f t="shared" si="84"/>
        <v xml:space="preserve"> </v>
      </c>
      <c r="AE211" t="str">
        <f t="shared" si="68"/>
        <v xml:space="preserve"> </v>
      </c>
      <c r="AF211" t="str">
        <f t="shared" si="69"/>
        <v xml:space="preserve"> </v>
      </c>
      <c r="AG211">
        <f t="shared" si="85"/>
        <v>3.7695473272428806</v>
      </c>
      <c r="AH211" t="str">
        <f t="shared" si="86"/>
        <v xml:space="preserve"> </v>
      </c>
      <c r="AI211">
        <f t="shared" si="70"/>
        <v>58</v>
      </c>
      <c r="AJ211" t="str">
        <f t="shared" si="71"/>
        <v xml:space="preserve"> </v>
      </c>
      <c r="AK211" t="str">
        <f t="shared" si="87"/>
        <v xml:space="preserve"> </v>
      </c>
      <c r="AL211" t="str">
        <f t="shared" si="88"/>
        <v xml:space="preserve"> </v>
      </c>
      <c r="AM211" t="str">
        <f t="shared" si="72"/>
        <v xml:space="preserve"> </v>
      </c>
      <c r="AN211" t="str">
        <f t="shared" si="73"/>
        <v xml:space="preserve"> </v>
      </c>
      <c r="AO211" t="s">
        <v>478</v>
      </c>
      <c r="AP211" t="s">
        <v>1313</v>
      </c>
      <c r="AQ211">
        <v>44.061755206998654</v>
      </c>
      <c r="AR211">
        <v>46.110342148523387</v>
      </c>
      <c r="AS211">
        <v>5.6241426611796985</v>
      </c>
      <c r="AT211">
        <v>-44.061755206998654</v>
      </c>
      <c r="AU211">
        <v>-46.110342148523387</v>
      </c>
      <c r="AV211" t="s">
        <v>1552</v>
      </c>
    </row>
    <row r="212" spans="1:48" x14ac:dyDescent="0.25">
      <c r="A212">
        <v>2.1500000000000002E-9</v>
      </c>
      <c r="B212" t="s">
        <v>336</v>
      </c>
      <c r="C212" s="3">
        <v>4</v>
      </c>
      <c r="D212" s="3">
        <v>2</v>
      </c>
      <c r="E212" s="3">
        <v>15</v>
      </c>
      <c r="F212" s="3">
        <v>21</v>
      </c>
      <c r="G212" s="4">
        <v>56</v>
      </c>
      <c r="H212" s="4">
        <v>53.72</v>
      </c>
      <c r="I212" s="5">
        <v>32490.759194360002</v>
      </c>
      <c r="J212" s="4">
        <v>17.043147208121827</v>
      </c>
      <c r="K212" s="4">
        <v>15.954855954855955</v>
      </c>
      <c r="L212" s="4">
        <v>13.354745239406151</v>
      </c>
      <c r="M212" s="4">
        <v>13.03399986020829</v>
      </c>
      <c r="N212" s="4">
        <v>3.367</v>
      </c>
      <c r="O212" s="4">
        <v>4.5652173913043415</v>
      </c>
      <c r="P212" s="4">
        <v>3.6485480268056589</v>
      </c>
      <c r="Q212" s="36" t="str">
        <f t="shared" si="74"/>
        <v xml:space="preserve"> </v>
      </c>
      <c r="R212" t="str">
        <f t="shared" si="75"/>
        <v xml:space="preserve"> </v>
      </c>
      <c r="S212" s="37" t="str">
        <f t="shared" si="76"/>
        <v/>
      </c>
      <c r="T212" s="37" t="str">
        <f t="shared" si="77"/>
        <v/>
      </c>
      <c r="U212" s="37" t="str">
        <f t="shared" si="78"/>
        <v/>
      </c>
      <c r="V212" s="37" t="str">
        <f t="shared" si="79"/>
        <v/>
      </c>
      <c r="W212" s="37" t="str">
        <f t="shared" si="80"/>
        <v/>
      </c>
      <c r="X212" s="37" t="str">
        <f t="shared" si="81"/>
        <v/>
      </c>
      <c r="Y212" t="str">
        <f t="shared" si="65"/>
        <v xml:space="preserve"> </v>
      </c>
      <c r="Z212" s="1" t="str">
        <f t="shared" si="82"/>
        <v xml:space="preserve"> </v>
      </c>
      <c r="AA212" t="str">
        <f t="shared" si="66"/>
        <v xml:space="preserve"> </v>
      </c>
      <c r="AB212" s="1" t="str">
        <f t="shared" si="83"/>
        <v xml:space="preserve"> </v>
      </c>
      <c r="AC212" t="str">
        <f t="shared" si="67"/>
        <v xml:space="preserve"> </v>
      </c>
      <c r="AD212" s="1" t="str">
        <f t="shared" si="84"/>
        <v xml:space="preserve"> </v>
      </c>
      <c r="AE212" t="str">
        <f t="shared" si="68"/>
        <v xml:space="preserve"> </v>
      </c>
      <c r="AF212" t="str">
        <f t="shared" si="69"/>
        <v xml:space="preserve"> </v>
      </c>
      <c r="AG212">
        <f t="shared" si="85"/>
        <v>3.6485480289556591</v>
      </c>
      <c r="AH212" t="str">
        <f t="shared" si="86"/>
        <v xml:space="preserve"> </v>
      </c>
      <c r="AI212">
        <f t="shared" si="70"/>
        <v>62</v>
      </c>
      <c r="AJ212" t="str">
        <f t="shared" si="71"/>
        <v xml:space="preserve"> </v>
      </c>
      <c r="AK212" t="str">
        <f t="shared" si="87"/>
        <v xml:space="preserve"> </v>
      </c>
      <c r="AL212" t="str">
        <f t="shared" si="88"/>
        <v xml:space="preserve"> </v>
      </c>
      <c r="AM212" t="str">
        <f t="shared" si="72"/>
        <v xml:space="preserve"> </v>
      </c>
      <c r="AN212" t="str">
        <f t="shared" si="73"/>
        <v xml:space="preserve"> </v>
      </c>
      <c r="AO212" t="s">
        <v>336</v>
      </c>
      <c r="AP212" t="s">
        <v>1239</v>
      </c>
      <c r="AQ212">
        <v>8.2730689113096112</v>
      </c>
      <c r="AR212">
        <v>-2.5472883716050942</v>
      </c>
      <c r="AS212">
        <v>4.2442293373045503</v>
      </c>
      <c r="AT212">
        <v>-8.2730689113096112</v>
      </c>
      <c r="AU212">
        <v>2.5472883716050942</v>
      </c>
      <c r="AV212" t="s">
        <v>1553</v>
      </c>
    </row>
    <row r="213" spans="1:48" x14ac:dyDescent="0.25">
      <c r="A213">
        <v>2.1600000000000004E-9</v>
      </c>
      <c r="B213" t="s">
        <v>311</v>
      </c>
      <c r="C213" s="3">
        <v>4</v>
      </c>
      <c r="D213" s="3">
        <v>0</v>
      </c>
      <c r="E213" s="3">
        <v>10</v>
      </c>
      <c r="F213" s="3">
        <v>14</v>
      </c>
      <c r="G213" s="4">
        <v>30.5</v>
      </c>
      <c r="H213" s="4">
        <v>27</v>
      </c>
      <c r="I213" s="5">
        <v>20617.963182000003</v>
      </c>
      <c r="J213" s="4">
        <v>15.526164462334675</v>
      </c>
      <c r="K213" s="4">
        <v>16.927899686520377</v>
      </c>
      <c r="L213" s="4">
        <v>8.2987540714917749</v>
      </c>
      <c r="M213" s="4">
        <v>8.7786169676123365</v>
      </c>
      <c r="N213" s="4">
        <v>1.595</v>
      </c>
      <c r="O213" s="4">
        <v>-9.3750000000000018</v>
      </c>
      <c r="P213" s="4">
        <v>3.3925925925925928</v>
      </c>
      <c r="Q213" s="36" t="str">
        <f t="shared" si="74"/>
        <v xml:space="preserve"> </v>
      </c>
      <c r="R213" t="str">
        <f t="shared" si="75"/>
        <v xml:space="preserve"> </v>
      </c>
      <c r="S213" s="37" t="str">
        <f t="shared" si="76"/>
        <v/>
      </c>
      <c r="T213" s="37" t="str">
        <f t="shared" si="77"/>
        <v/>
      </c>
      <c r="U213" s="37" t="str">
        <f t="shared" si="78"/>
        <v/>
      </c>
      <c r="V213" s="37" t="str">
        <f t="shared" si="79"/>
        <v/>
      </c>
      <c r="W213" s="37" t="str">
        <f t="shared" si="80"/>
        <v/>
      </c>
      <c r="X213" s="37">
        <f t="shared" si="81"/>
        <v>-0.36276229037811192</v>
      </c>
      <c r="Y213" t="str">
        <f t="shared" si="65"/>
        <v xml:space="preserve"> </v>
      </c>
      <c r="Z213" s="1" t="str">
        <f t="shared" si="82"/>
        <v xml:space="preserve"> </v>
      </c>
      <c r="AA213" t="str">
        <f t="shared" si="66"/>
        <v xml:space="preserve"> </v>
      </c>
      <c r="AB213" s="1">
        <f t="shared" si="83"/>
        <v>72</v>
      </c>
      <c r="AC213" t="str">
        <f t="shared" si="67"/>
        <v xml:space="preserve"> </v>
      </c>
      <c r="AD213" s="1" t="str">
        <f t="shared" si="84"/>
        <v xml:space="preserve"> </v>
      </c>
      <c r="AE213" t="str">
        <f t="shared" si="68"/>
        <v xml:space="preserve"> </v>
      </c>
      <c r="AF213" t="str">
        <f t="shared" si="69"/>
        <v xml:space="preserve"> </v>
      </c>
      <c r="AG213">
        <f t="shared" si="85"/>
        <v>3.392592594752593</v>
      </c>
      <c r="AH213" t="str">
        <f t="shared" si="86"/>
        <v xml:space="preserve"> </v>
      </c>
      <c r="AI213">
        <f t="shared" si="70"/>
        <v>75</v>
      </c>
      <c r="AJ213" t="str">
        <f t="shared" si="71"/>
        <v xml:space="preserve"> </v>
      </c>
      <c r="AK213" t="str">
        <f t="shared" si="87"/>
        <v xml:space="preserve"> </v>
      </c>
      <c r="AL213" t="str">
        <f t="shared" si="88"/>
        <v xml:space="preserve"> </v>
      </c>
      <c r="AM213" t="str">
        <f t="shared" si="72"/>
        <v xml:space="preserve"> </v>
      </c>
      <c r="AN213" t="str">
        <f t="shared" si="73"/>
        <v xml:space="preserve"> </v>
      </c>
      <c r="AO213" t="s">
        <v>311</v>
      </c>
      <c r="AP213" t="s">
        <v>1293</v>
      </c>
      <c r="AQ213">
        <v>16.437533495599542</v>
      </c>
      <c r="AR213">
        <v>36.276229037811191</v>
      </c>
      <c r="AS213">
        <v>12.962962962962955</v>
      </c>
      <c r="AT213">
        <v>-16.437533495599542</v>
      </c>
      <c r="AU213">
        <v>-36.276229037811191</v>
      </c>
      <c r="AV213" t="s">
        <v>1554</v>
      </c>
    </row>
    <row r="214" spans="1:48" x14ac:dyDescent="0.25">
      <c r="A214">
        <v>2.1700000000000006E-9</v>
      </c>
      <c r="B214" t="s">
        <v>258</v>
      </c>
      <c r="C214" s="3">
        <v>16</v>
      </c>
      <c r="D214" s="3">
        <v>0</v>
      </c>
      <c r="E214" s="3">
        <v>4</v>
      </c>
      <c r="F214" s="3">
        <v>20</v>
      </c>
      <c r="G214" s="4">
        <v>47</v>
      </c>
      <c r="H214" s="4">
        <v>33.090000000000003</v>
      </c>
      <c r="I214" s="5">
        <v>47285.678264670001</v>
      </c>
      <c r="J214" s="4">
        <v>6.9443861490031491</v>
      </c>
      <c r="K214" s="4">
        <v>5.4839244282399742</v>
      </c>
      <c r="L214" s="4">
        <v>3.8027763227662001</v>
      </c>
      <c r="M214" s="4">
        <v>2.6898230745259095</v>
      </c>
      <c r="N214" s="4">
        <v>6.0339999999999998</v>
      </c>
      <c r="O214" s="4">
        <v>25.186721991701233</v>
      </c>
      <c r="P214" s="4">
        <v>4.593532789362345</v>
      </c>
      <c r="Q214" s="36">
        <f t="shared" si="74"/>
        <v>80.000000002169998</v>
      </c>
      <c r="R214" t="str">
        <f t="shared" si="75"/>
        <v xml:space="preserve"> </v>
      </c>
      <c r="S214" s="37">
        <f t="shared" si="76"/>
        <v>0.42036869361756707</v>
      </c>
      <c r="T214" s="37" t="str">
        <f t="shared" si="77"/>
        <v/>
      </c>
      <c r="U214" s="37" t="str">
        <f t="shared" si="78"/>
        <v/>
      </c>
      <c r="V214" s="37">
        <f t="shared" si="79"/>
        <v>-0.62625023303247951</v>
      </c>
      <c r="W214" s="37" t="str">
        <f t="shared" si="80"/>
        <v/>
      </c>
      <c r="X214" s="37">
        <f t="shared" si="81"/>
        <v>-0.70799562762699453</v>
      </c>
      <c r="Y214" t="str">
        <f t="shared" si="65"/>
        <v xml:space="preserve"> </v>
      </c>
      <c r="Z214" s="1">
        <f t="shared" si="82"/>
        <v>11</v>
      </c>
      <c r="AA214" t="str">
        <f t="shared" si="66"/>
        <v xml:space="preserve"> </v>
      </c>
      <c r="AB214" s="1">
        <f t="shared" si="83"/>
        <v>7</v>
      </c>
      <c r="AC214">
        <f t="shared" si="67"/>
        <v>11</v>
      </c>
      <c r="AD214" s="1" t="str">
        <f t="shared" si="84"/>
        <v xml:space="preserve"> </v>
      </c>
      <c r="AE214">
        <f t="shared" si="68"/>
        <v>33</v>
      </c>
      <c r="AF214" t="str">
        <f t="shared" si="69"/>
        <v xml:space="preserve"> </v>
      </c>
      <c r="AG214">
        <f t="shared" si="85"/>
        <v>4.5935327915323452</v>
      </c>
      <c r="AH214" t="str">
        <f t="shared" si="86"/>
        <v xml:space="preserve"> </v>
      </c>
      <c r="AI214">
        <f t="shared" si="70"/>
        <v>32</v>
      </c>
      <c r="AJ214" t="str">
        <f t="shared" si="71"/>
        <v xml:space="preserve"> </v>
      </c>
      <c r="AK214" t="str">
        <f t="shared" si="87"/>
        <v xml:space="preserve"> </v>
      </c>
      <c r="AL214" t="str">
        <f t="shared" si="88"/>
        <v xml:space="preserve"> </v>
      </c>
      <c r="AM214" t="str">
        <f t="shared" si="72"/>
        <v xml:space="preserve"> </v>
      </c>
      <c r="AN214" t="str">
        <f t="shared" si="73"/>
        <v xml:space="preserve"> </v>
      </c>
      <c r="AO214" t="s">
        <v>258</v>
      </c>
      <c r="AP214" t="s">
        <v>1248</v>
      </c>
      <c r="AQ214">
        <v>62.62502330324795</v>
      </c>
      <c r="AR214">
        <v>70.799562762699452</v>
      </c>
      <c r="AS214">
        <v>42.036869144756707</v>
      </c>
      <c r="AT214">
        <v>-62.62502330324795</v>
      </c>
      <c r="AU214">
        <v>-70.799562762699452</v>
      </c>
      <c r="AV214" t="s">
        <v>1555</v>
      </c>
    </row>
    <row r="215" spans="1:48" x14ac:dyDescent="0.25">
      <c r="A215">
        <v>2.1800000000000007E-9</v>
      </c>
      <c r="B215" t="s">
        <v>618</v>
      </c>
      <c r="C215" s="3">
        <v>15</v>
      </c>
      <c r="D215" s="3">
        <v>0</v>
      </c>
      <c r="E215" s="3">
        <v>0</v>
      </c>
      <c r="F215" s="3">
        <v>15</v>
      </c>
      <c r="G215" s="4">
        <v>1610</v>
      </c>
      <c r="H215" s="4">
        <v>1421.59</v>
      </c>
      <c r="I215" s="5">
        <v>976480.06843490503</v>
      </c>
      <c r="J215" s="4">
        <v>23.624655166683283</v>
      </c>
      <c r="K215" s="4">
        <v>22.196736669529237</v>
      </c>
      <c r="L215" s="4">
        <v>14.612911848925371</v>
      </c>
      <c r="M215" s="4">
        <v>12.640717106414975</v>
      </c>
      <c r="N215" s="4">
        <v>64.045000000000002</v>
      </c>
      <c r="O215" s="4">
        <v>41.261193700648462</v>
      </c>
      <c r="P215" s="4">
        <v>0</v>
      </c>
      <c r="Q215" s="36">
        <f t="shared" si="74"/>
        <v>100.00000000218</v>
      </c>
      <c r="R215" t="str">
        <f t="shared" si="75"/>
        <v xml:space="preserve"> </v>
      </c>
      <c r="S215" s="37" t="str">
        <f t="shared" si="76"/>
        <v/>
      </c>
      <c r="T215" s="37" t="str">
        <f t="shared" si="77"/>
        <v/>
      </c>
      <c r="U215" s="37" t="str">
        <f t="shared" si="78"/>
        <v/>
      </c>
      <c r="V215" s="37" t="str">
        <f t="shared" si="79"/>
        <v/>
      </c>
      <c r="W215" s="37" t="str">
        <f t="shared" si="80"/>
        <v/>
      </c>
      <c r="X215" s="37" t="str">
        <f t="shared" si="81"/>
        <v/>
      </c>
      <c r="Y215" t="str">
        <f t="shared" si="65"/>
        <v xml:space="preserve"> </v>
      </c>
      <c r="Z215" s="1" t="str">
        <f t="shared" si="82"/>
        <v xml:space="preserve"> </v>
      </c>
      <c r="AA215" t="str">
        <f t="shared" si="66"/>
        <v xml:space="preserve"> </v>
      </c>
      <c r="AB215" s="1" t="str">
        <f t="shared" si="83"/>
        <v xml:space="preserve"> </v>
      </c>
      <c r="AC215" t="str">
        <f t="shared" si="67"/>
        <v xml:space="preserve"> </v>
      </c>
      <c r="AD215" s="1" t="str">
        <f t="shared" si="84"/>
        <v xml:space="preserve"> </v>
      </c>
      <c r="AE215">
        <f t="shared" si="68"/>
        <v>1</v>
      </c>
      <c r="AF215" t="str">
        <f t="shared" si="69"/>
        <v xml:space="preserve"> </v>
      </c>
      <c r="AG215" t="str">
        <f t="shared" si="85"/>
        <v xml:space="preserve"> </v>
      </c>
      <c r="AH215" t="str">
        <f t="shared" si="86"/>
        <v xml:space="preserve"> </v>
      </c>
      <c r="AI215" t="str">
        <f t="shared" si="70"/>
        <v xml:space="preserve"> </v>
      </c>
      <c r="AJ215" t="str">
        <f t="shared" si="71"/>
        <v xml:space="preserve"> </v>
      </c>
      <c r="AK215" t="str">
        <f t="shared" si="87"/>
        <v xml:space="preserve"> </v>
      </c>
      <c r="AL215" t="str">
        <f t="shared" si="88"/>
        <v xml:space="preserve"> </v>
      </c>
      <c r="AM215" t="str">
        <f t="shared" si="72"/>
        <v xml:space="preserve"> </v>
      </c>
      <c r="AN215" t="str">
        <f t="shared" si="73"/>
        <v xml:space="preserve"> </v>
      </c>
      <c r="AO215" t="s">
        <v>618</v>
      </c>
      <c r="AP215" t="s">
        <v>1262</v>
      </c>
      <c r="AQ215">
        <v>-27.148882187425439</v>
      </c>
      <c r="AR215">
        <v>-12.208391733216617</v>
      </c>
      <c r="AS215">
        <v>13.253469706455444</v>
      </c>
      <c r="AT215">
        <v>27.148882187425439</v>
      </c>
      <c r="AU215">
        <v>12.208391733216617</v>
      </c>
      <c r="AV215" t="s">
        <v>1556</v>
      </c>
    </row>
    <row r="216" spans="1:48" x14ac:dyDescent="0.25">
      <c r="A216">
        <v>2.1900000000000009E-9</v>
      </c>
      <c r="B216" t="s">
        <v>584</v>
      </c>
      <c r="C216" s="3">
        <v>40</v>
      </c>
      <c r="D216" s="3">
        <v>0</v>
      </c>
      <c r="E216" s="3">
        <v>5</v>
      </c>
      <c r="F216" s="3">
        <v>45</v>
      </c>
      <c r="G216" s="4">
        <v>1600</v>
      </c>
      <c r="H216" s="4">
        <v>1419.86</v>
      </c>
      <c r="I216" s="5">
        <v>976480.06843490503</v>
      </c>
      <c r="J216" s="4">
        <v>23.595905208229468</v>
      </c>
      <c r="K216" s="4">
        <v>22.169724412522442</v>
      </c>
      <c r="L216" s="4">
        <v>14.612911848925371</v>
      </c>
      <c r="M216" s="4">
        <v>12.640717106414975</v>
      </c>
      <c r="N216" s="4">
        <v>64.045000000000002</v>
      </c>
      <c r="O216" s="4">
        <v>41.261193700648462</v>
      </c>
      <c r="P216" s="4">
        <v>0</v>
      </c>
      <c r="Q216" s="36">
        <f t="shared" si="74"/>
        <v>88.888888891078892</v>
      </c>
      <c r="R216" t="str">
        <f t="shared" si="75"/>
        <v xml:space="preserve"> </v>
      </c>
      <c r="S216" s="37" t="str">
        <f t="shared" si="76"/>
        <v/>
      </c>
      <c r="T216" s="37" t="str">
        <f t="shared" si="77"/>
        <v/>
      </c>
      <c r="U216" s="37" t="str">
        <f t="shared" si="78"/>
        <v/>
      </c>
      <c r="V216" s="37" t="str">
        <f t="shared" si="79"/>
        <v/>
      </c>
      <c r="W216" s="37" t="str">
        <f t="shared" si="80"/>
        <v/>
      </c>
      <c r="X216" s="37" t="str">
        <f t="shared" si="81"/>
        <v/>
      </c>
      <c r="Y216" t="str">
        <f t="shared" si="65"/>
        <v xml:space="preserve"> </v>
      </c>
      <c r="Z216" s="1" t="str">
        <f t="shared" si="82"/>
        <v xml:space="preserve"> </v>
      </c>
      <c r="AA216" t="str">
        <f t="shared" si="66"/>
        <v xml:space="preserve"> </v>
      </c>
      <c r="AB216" s="1" t="str">
        <f t="shared" si="83"/>
        <v xml:space="preserve"> </v>
      </c>
      <c r="AC216" t="str">
        <f t="shared" si="67"/>
        <v xml:space="preserve"> </v>
      </c>
      <c r="AD216" s="1" t="str">
        <f t="shared" si="84"/>
        <v xml:space="preserve"> </v>
      </c>
      <c r="AE216">
        <f t="shared" si="68"/>
        <v>12</v>
      </c>
      <c r="AF216" t="str">
        <f t="shared" si="69"/>
        <v xml:space="preserve"> </v>
      </c>
      <c r="AG216" t="str">
        <f t="shared" si="85"/>
        <v xml:space="preserve"> </v>
      </c>
      <c r="AH216" t="str">
        <f t="shared" si="86"/>
        <v xml:space="preserve"> </v>
      </c>
      <c r="AI216" t="str">
        <f t="shared" si="70"/>
        <v xml:space="preserve"> </v>
      </c>
      <c r="AJ216" t="str">
        <f t="shared" si="71"/>
        <v xml:space="preserve"> </v>
      </c>
      <c r="AK216" t="str">
        <f t="shared" si="87"/>
        <v xml:space="preserve"> </v>
      </c>
      <c r="AL216" t="str">
        <f t="shared" si="88"/>
        <v xml:space="preserve"> </v>
      </c>
      <c r="AM216" t="str">
        <f t="shared" si="72"/>
        <v xml:space="preserve"> </v>
      </c>
      <c r="AN216" t="str">
        <f t="shared" si="73"/>
        <v xml:space="preserve"> </v>
      </c>
      <c r="AO216" t="s">
        <v>584</v>
      </c>
      <c r="AP216" t="s">
        <v>1262</v>
      </c>
      <c r="AQ216">
        <v>-26.994148708585385</v>
      </c>
      <c r="AR216">
        <v>-12.208391733216617</v>
      </c>
      <c r="AS216">
        <v>12.687166340343413</v>
      </c>
      <c r="AT216">
        <v>26.994148708585385</v>
      </c>
      <c r="AU216">
        <v>12.208391733216617</v>
      </c>
      <c r="AV216" t="s">
        <v>1556</v>
      </c>
    </row>
    <row r="217" spans="1:48" x14ac:dyDescent="0.25">
      <c r="A217">
        <v>2.2000000000000011E-9</v>
      </c>
      <c r="B217" t="s">
        <v>337</v>
      </c>
      <c r="C217" s="3">
        <v>2</v>
      </c>
      <c r="D217" s="3">
        <v>1</v>
      </c>
      <c r="E217" s="3">
        <v>11</v>
      </c>
      <c r="F217" s="3">
        <v>14</v>
      </c>
      <c r="G217" s="4">
        <v>102</v>
      </c>
      <c r="H217" s="4">
        <v>95.72</v>
      </c>
      <c r="I217" s="5">
        <v>13915.928953559998</v>
      </c>
      <c r="J217" s="4">
        <v>16.926613616268789</v>
      </c>
      <c r="K217" s="4">
        <v>16.381995550231046</v>
      </c>
      <c r="L217" s="4">
        <v>11.821378879469298</v>
      </c>
      <c r="M217" s="4">
        <v>11.388024525222068</v>
      </c>
      <c r="N217" s="4">
        <v>5.843</v>
      </c>
      <c r="O217" s="4">
        <v>2.6889279437609765</v>
      </c>
      <c r="P217" s="4">
        <v>3.2626410363560385</v>
      </c>
      <c r="Q217" s="36" t="str">
        <f t="shared" si="74"/>
        <v xml:space="preserve"> </v>
      </c>
      <c r="R217" t="str">
        <f t="shared" si="75"/>
        <v xml:space="preserve"> </v>
      </c>
      <c r="S217" s="37" t="str">
        <f t="shared" si="76"/>
        <v/>
      </c>
      <c r="T217" s="37" t="str">
        <f t="shared" si="77"/>
        <v/>
      </c>
      <c r="U217" s="37" t="str">
        <f t="shared" si="78"/>
        <v/>
      </c>
      <c r="V217" s="37" t="str">
        <f t="shared" si="79"/>
        <v/>
      </c>
      <c r="W217" s="37" t="str">
        <f t="shared" si="80"/>
        <v/>
      </c>
      <c r="X217" s="37" t="str">
        <f t="shared" si="81"/>
        <v/>
      </c>
      <c r="Y217" t="str">
        <f t="shared" si="65"/>
        <v xml:space="preserve"> </v>
      </c>
      <c r="Z217" s="1" t="str">
        <f t="shared" si="82"/>
        <v xml:space="preserve"> </v>
      </c>
      <c r="AA217" t="str">
        <f t="shared" si="66"/>
        <v xml:space="preserve"> </v>
      </c>
      <c r="AB217" s="1" t="str">
        <f t="shared" si="83"/>
        <v xml:space="preserve"> </v>
      </c>
      <c r="AC217" t="str">
        <f t="shared" si="67"/>
        <v xml:space="preserve"> </v>
      </c>
      <c r="AD217" s="1" t="str">
        <f t="shared" si="84"/>
        <v xml:space="preserve"> </v>
      </c>
      <c r="AE217" t="str">
        <f t="shared" si="68"/>
        <v xml:space="preserve"> </v>
      </c>
      <c r="AF217" t="str">
        <f t="shared" si="69"/>
        <v xml:space="preserve"> </v>
      </c>
      <c r="AG217">
        <f t="shared" si="85"/>
        <v>3.2626410385560387</v>
      </c>
      <c r="AH217" t="str">
        <f t="shared" si="86"/>
        <v xml:space="preserve"> </v>
      </c>
      <c r="AI217">
        <f t="shared" si="70"/>
        <v>85</v>
      </c>
      <c r="AJ217" t="str">
        <f t="shared" si="71"/>
        <v xml:space="preserve"> </v>
      </c>
      <c r="AK217" t="str">
        <f t="shared" si="87"/>
        <v xml:space="preserve"> </v>
      </c>
      <c r="AL217" t="str">
        <f t="shared" si="88"/>
        <v xml:space="preserve"> </v>
      </c>
      <c r="AM217" t="str">
        <f t="shared" si="72"/>
        <v xml:space="preserve"> </v>
      </c>
      <c r="AN217" t="str">
        <f t="shared" si="73"/>
        <v xml:space="preserve"> </v>
      </c>
      <c r="AO217" t="s">
        <v>337</v>
      </c>
      <c r="AP217" t="s">
        <v>1248</v>
      </c>
      <c r="AQ217">
        <v>8.9002575765772196</v>
      </c>
      <c r="AR217">
        <v>9.2269955606547054</v>
      </c>
      <c r="AS217">
        <v>6.5608023401587889</v>
      </c>
      <c r="AT217">
        <v>-8.9002575765772196</v>
      </c>
      <c r="AU217">
        <v>-9.2269955606547054</v>
      </c>
      <c r="AV217" t="s">
        <v>1557</v>
      </c>
    </row>
    <row r="218" spans="1:48" x14ac:dyDescent="0.25">
      <c r="A218">
        <v>2.2100000000000013E-9</v>
      </c>
      <c r="B218" t="s">
        <v>660</v>
      </c>
      <c r="C218" s="3">
        <v>26</v>
      </c>
      <c r="D218" s="3">
        <v>1</v>
      </c>
      <c r="E218" s="3">
        <v>5</v>
      </c>
      <c r="F218" s="3">
        <v>32</v>
      </c>
      <c r="G218" s="4">
        <v>225</v>
      </c>
      <c r="H218" s="4">
        <v>200.42</v>
      </c>
      <c r="I218" s="5">
        <v>60051.299257179991</v>
      </c>
      <c r="J218" s="4">
        <v>32.456680161943318</v>
      </c>
      <c r="K218" s="4">
        <v>26.563286944996687</v>
      </c>
      <c r="L218" s="4">
        <v>29.395125725271761</v>
      </c>
      <c r="M218" s="4">
        <v>19.379337541225976</v>
      </c>
      <c r="N218" s="4">
        <v>7.5449999999999999</v>
      </c>
      <c r="O218" s="4">
        <v>21.302250803858524</v>
      </c>
      <c r="P218" s="4">
        <v>0.33629378305558333</v>
      </c>
      <c r="Q218" s="36">
        <f t="shared" si="74"/>
        <v>81.250000002210001</v>
      </c>
      <c r="R218" t="str">
        <f t="shared" si="75"/>
        <v xml:space="preserve"> </v>
      </c>
      <c r="S218" s="37" t="str">
        <f t="shared" si="76"/>
        <v/>
      </c>
      <c r="T218" s="37" t="str">
        <f t="shared" si="77"/>
        <v/>
      </c>
      <c r="U218" s="37" t="str">
        <f t="shared" si="78"/>
        <v/>
      </c>
      <c r="V218" s="37" t="str">
        <f t="shared" si="79"/>
        <v/>
      </c>
      <c r="W218" s="37" t="str">
        <f t="shared" si="80"/>
        <v/>
      </c>
      <c r="X218" s="37" t="str">
        <f t="shared" si="81"/>
        <v/>
      </c>
      <c r="Y218" t="str">
        <f t="shared" si="65"/>
        <v xml:space="preserve"> </v>
      </c>
      <c r="Z218" s="1" t="str">
        <f t="shared" si="82"/>
        <v xml:space="preserve"> </v>
      </c>
      <c r="AA218" t="str">
        <f t="shared" si="66"/>
        <v xml:space="preserve"> </v>
      </c>
      <c r="AB218" s="1" t="str">
        <f t="shared" si="83"/>
        <v xml:space="preserve"> </v>
      </c>
      <c r="AC218" t="str">
        <f t="shared" si="67"/>
        <v xml:space="preserve"> </v>
      </c>
      <c r="AD218" s="1" t="str">
        <f t="shared" si="84"/>
        <v xml:space="preserve"> </v>
      </c>
      <c r="AE218">
        <f t="shared" si="68"/>
        <v>29</v>
      </c>
      <c r="AF218" t="str">
        <f t="shared" si="69"/>
        <v xml:space="preserve"> </v>
      </c>
      <c r="AG218" t="str">
        <f t="shared" si="85"/>
        <v xml:space="preserve"> </v>
      </c>
      <c r="AH218" t="str">
        <f t="shared" si="86"/>
        <v xml:space="preserve"> </v>
      </c>
      <c r="AI218" t="str">
        <f t="shared" si="70"/>
        <v xml:space="preserve"> </v>
      </c>
      <c r="AJ218" t="str">
        <f t="shared" si="71"/>
        <v xml:space="preserve"> </v>
      </c>
      <c r="AK218" t="str">
        <f t="shared" si="87"/>
        <v xml:space="preserve"> </v>
      </c>
      <c r="AL218" t="str">
        <f t="shared" si="88"/>
        <v xml:space="preserve"> </v>
      </c>
      <c r="AM218" t="str">
        <f t="shared" si="72"/>
        <v xml:space="preserve"> </v>
      </c>
      <c r="AN218" t="str">
        <f t="shared" si="73"/>
        <v xml:space="preserve"> </v>
      </c>
      <c r="AO218" t="s">
        <v>660</v>
      </c>
      <c r="AP218" t="s">
        <v>1293</v>
      </c>
      <c r="AQ218">
        <v>-74.683210103559531</v>
      </c>
      <c r="AR218">
        <v>-125.71680555720377</v>
      </c>
      <c r="AS218">
        <v>12.264245085320823</v>
      </c>
      <c r="AT218">
        <v>74.683210103559531</v>
      </c>
      <c r="AU218">
        <v>125.71680555720377</v>
      </c>
      <c r="AV218" t="s">
        <v>1558</v>
      </c>
    </row>
    <row r="219" spans="1:48" x14ac:dyDescent="0.25">
      <c r="A219">
        <v>2.2200000000000014E-9</v>
      </c>
      <c r="B219" t="s">
        <v>334</v>
      </c>
      <c r="C219" s="3">
        <v>1</v>
      </c>
      <c r="D219" s="3">
        <v>6</v>
      </c>
      <c r="E219" s="3">
        <v>17</v>
      </c>
      <c r="F219" s="3">
        <v>24</v>
      </c>
      <c r="G219" s="4">
        <v>18</v>
      </c>
      <c r="H219" s="4">
        <v>16.29</v>
      </c>
      <c r="I219" s="5">
        <v>6081.0470468100002</v>
      </c>
      <c r="J219" s="4">
        <v>6.3782302270947522</v>
      </c>
      <c r="K219" s="4">
        <v>9.0904017857142847</v>
      </c>
      <c r="L219" s="4">
        <v>3.3054951856946357</v>
      </c>
      <c r="M219" s="4">
        <v>4.0565885956699752</v>
      </c>
      <c r="N219" s="4">
        <v>1.792</v>
      </c>
      <c r="O219" s="4">
        <v>-30.810810810810807</v>
      </c>
      <c r="P219" s="4">
        <v>5.9791282995702879</v>
      </c>
      <c r="Q219" s="36" t="str">
        <f t="shared" si="74"/>
        <v xml:space="preserve"> </v>
      </c>
      <c r="R219" t="str">
        <f t="shared" si="75"/>
        <v xml:space="preserve"> </v>
      </c>
      <c r="S219" s="37" t="str">
        <f t="shared" si="76"/>
        <v/>
      </c>
      <c r="T219" s="37" t="str">
        <f t="shared" si="77"/>
        <v/>
      </c>
      <c r="U219" s="37" t="str">
        <f t="shared" si="78"/>
        <v/>
      </c>
      <c r="V219" s="37">
        <f t="shared" si="79"/>
        <v>-0.65672098153930336</v>
      </c>
      <c r="W219" s="37" t="str">
        <f t="shared" si="80"/>
        <v/>
      </c>
      <c r="X219" s="37">
        <f t="shared" si="81"/>
        <v>-0.7461804310439597</v>
      </c>
      <c r="Y219" t="str">
        <f t="shared" si="65"/>
        <v xml:space="preserve"> </v>
      </c>
      <c r="Z219" s="1">
        <f t="shared" si="82"/>
        <v>9</v>
      </c>
      <c r="AA219" t="str">
        <f t="shared" si="66"/>
        <v xml:space="preserve"> </v>
      </c>
      <c r="AB219" s="1">
        <f t="shared" si="83"/>
        <v>3</v>
      </c>
      <c r="AC219" t="str">
        <f t="shared" si="67"/>
        <v xml:space="preserve"> </v>
      </c>
      <c r="AD219" s="1" t="str">
        <f t="shared" si="84"/>
        <v xml:space="preserve"> </v>
      </c>
      <c r="AE219" t="str">
        <f t="shared" si="68"/>
        <v xml:space="preserve"> </v>
      </c>
      <c r="AF219" t="str">
        <f t="shared" si="69"/>
        <v xml:space="preserve"> </v>
      </c>
      <c r="AG219">
        <f t="shared" si="85"/>
        <v>5.9791283017902881</v>
      </c>
      <c r="AH219" t="str">
        <f t="shared" si="86"/>
        <v xml:space="preserve"> </v>
      </c>
      <c r="AI219">
        <f t="shared" si="70"/>
        <v>14</v>
      </c>
      <c r="AJ219" t="str">
        <f t="shared" si="71"/>
        <v xml:space="preserve"> </v>
      </c>
      <c r="AK219" t="str">
        <f t="shared" si="87"/>
        <v xml:space="preserve"> </v>
      </c>
      <c r="AL219" t="str">
        <f t="shared" si="88"/>
        <v xml:space="preserve"> </v>
      </c>
      <c r="AM219" t="str">
        <f t="shared" si="72"/>
        <v xml:space="preserve"> </v>
      </c>
      <c r="AN219" t="str">
        <f t="shared" si="73"/>
        <v xml:space="preserve"> </v>
      </c>
      <c r="AO219" t="s">
        <v>334</v>
      </c>
      <c r="AP219" t="s">
        <v>1248</v>
      </c>
      <c r="AQ219">
        <v>65.672098153930335</v>
      </c>
      <c r="AR219">
        <v>74.618043104395966</v>
      </c>
      <c r="AS219">
        <v>10.497237569060779</v>
      </c>
      <c r="AT219">
        <v>-65.672098153930335</v>
      </c>
      <c r="AU219">
        <v>-74.618043104395966</v>
      </c>
      <c r="AV219" t="s">
        <v>1559</v>
      </c>
    </row>
    <row r="220" spans="1:48" x14ac:dyDescent="0.25">
      <c r="A220">
        <v>2.2300000000000016E-9</v>
      </c>
      <c r="B220" t="s">
        <v>668</v>
      </c>
      <c r="C220" s="3">
        <v>1</v>
      </c>
      <c r="D220" s="3">
        <v>2</v>
      </c>
      <c r="E220" s="3">
        <v>7</v>
      </c>
      <c r="F220" s="3">
        <v>10</v>
      </c>
      <c r="G220" s="4">
        <v>100</v>
      </c>
      <c r="H220" s="4">
        <v>95.36</v>
      </c>
      <c r="I220" s="5">
        <v>18183.946363520001</v>
      </c>
      <c r="J220" s="4">
        <v>22.474664152722127</v>
      </c>
      <c r="K220" s="4">
        <v>20.467911569006226</v>
      </c>
      <c r="L220" s="4">
        <v>15.310759106665015</v>
      </c>
      <c r="M220" s="4">
        <v>14.457592016709214</v>
      </c>
      <c r="N220" s="4">
        <v>4.6589999999999998</v>
      </c>
      <c r="O220" s="4">
        <v>4.6966292134831376</v>
      </c>
      <c r="P220" s="4">
        <v>2.5188758389261747</v>
      </c>
      <c r="Q220" s="36" t="str">
        <f t="shared" si="74"/>
        <v xml:space="preserve"> </v>
      </c>
      <c r="R220" t="str">
        <f t="shared" si="75"/>
        <v xml:space="preserve"> </v>
      </c>
      <c r="S220" s="37" t="str">
        <f t="shared" si="76"/>
        <v/>
      </c>
      <c r="T220" s="37" t="str">
        <f t="shared" si="77"/>
        <v/>
      </c>
      <c r="U220" s="37" t="str">
        <f t="shared" si="78"/>
        <v/>
      </c>
      <c r="V220" s="37" t="str">
        <f t="shared" si="79"/>
        <v/>
      </c>
      <c r="W220" s="37" t="str">
        <f t="shared" si="80"/>
        <v/>
      </c>
      <c r="X220" s="37" t="str">
        <f t="shared" si="81"/>
        <v/>
      </c>
      <c r="Y220" t="str">
        <f t="shared" si="65"/>
        <v xml:space="preserve"> </v>
      </c>
      <c r="Z220" s="1" t="str">
        <f t="shared" si="82"/>
        <v xml:space="preserve"> </v>
      </c>
      <c r="AA220" t="str">
        <f t="shared" si="66"/>
        <v xml:space="preserve"> </v>
      </c>
      <c r="AB220" s="1" t="str">
        <f t="shared" si="83"/>
        <v xml:space="preserve"> </v>
      </c>
      <c r="AC220" t="str">
        <f t="shared" si="67"/>
        <v xml:space="preserve"> </v>
      </c>
      <c r="AD220" s="1" t="str">
        <f t="shared" si="84"/>
        <v xml:space="preserve"> </v>
      </c>
      <c r="AE220" t="str">
        <f t="shared" si="68"/>
        <v xml:space="preserve"> </v>
      </c>
      <c r="AF220" t="str">
        <f t="shared" si="69"/>
        <v xml:space="preserve"> </v>
      </c>
      <c r="AG220">
        <f t="shared" si="85"/>
        <v>2.5188758411561749</v>
      </c>
      <c r="AH220" t="str">
        <f t="shared" si="86"/>
        <v xml:space="preserve"> </v>
      </c>
      <c r="AI220">
        <f t="shared" si="70"/>
        <v>147</v>
      </c>
      <c r="AJ220" t="str">
        <f t="shared" si="71"/>
        <v xml:space="preserve"> </v>
      </c>
      <c r="AK220" t="str">
        <f t="shared" si="87"/>
        <v xml:space="preserve"> </v>
      </c>
      <c r="AL220" t="str">
        <f t="shared" si="88"/>
        <v xml:space="preserve"> </v>
      </c>
      <c r="AM220" t="str">
        <f t="shared" si="72"/>
        <v xml:space="preserve"> </v>
      </c>
      <c r="AN220" t="str">
        <f t="shared" si="73"/>
        <v xml:space="preserve"> </v>
      </c>
      <c r="AO220" t="s">
        <v>668</v>
      </c>
      <c r="AP220" t="s">
        <v>1248</v>
      </c>
      <c r="AQ220">
        <v>-20.959582452928061</v>
      </c>
      <c r="AR220">
        <v>-17.566962240993924</v>
      </c>
      <c r="AS220">
        <v>4.8657718120805438</v>
      </c>
      <c r="AT220">
        <v>20.959582452928061</v>
      </c>
      <c r="AU220">
        <v>17.566962240993924</v>
      </c>
      <c r="AV220" t="s">
        <v>1560</v>
      </c>
    </row>
    <row r="221" spans="1:48" x14ac:dyDescent="0.25">
      <c r="A221">
        <v>2.2400000000000018E-9</v>
      </c>
      <c r="B221" t="s">
        <v>577</v>
      </c>
      <c r="C221" s="3">
        <v>15</v>
      </c>
      <c r="D221" s="3">
        <v>2</v>
      </c>
      <c r="E221" s="3">
        <v>10</v>
      </c>
      <c r="F221" s="3">
        <v>27</v>
      </c>
      <c r="G221" s="4">
        <v>270</v>
      </c>
      <c r="H221" s="4">
        <v>224.54</v>
      </c>
      <c r="I221" s="5">
        <v>80895.96572444</v>
      </c>
      <c r="J221" s="4">
        <v>10.313720086353404</v>
      </c>
      <c r="K221" s="4">
        <v>9.0032076984763432</v>
      </c>
      <c r="L221" s="4" t="s">
        <v>1238</v>
      </c>
      <c r="M221" s="4" t="s">
        <v>1238</v>
      </c>
      <c r="N221" s="4">
        <v>24.94</v>
      </c>
      <c r="O221" s="4">
        <v>3.1004547333608929</v>
      </c>
      <c r="P221" s="4">
        <v>2.3367774115970432</v>
      </c>
      <c r="Q221" s="36" t="str">
        <f t="shared" si="74"/>
        <v xml:space="preserve"> </v>
      </c>
      <c r="R221" t="str">
        <f t="shared" si="75"/>
        <v xml:space="preserve"> </v>
      </c>
      <c r="S221" s="37">
        <f t="shared" si="76"/>
        <v>0.2024583615523721</v>
      </c>
      <c r="T221" s="37" t="str">
        <f t="shared" si="77"/>
        <v/>
      </c>
      <c r="U221" s="37" t="str">
        <f t="shared" si="78"/>
        <v/>
      </c>
      <c r="V221" s="37">
        <f t="shared" si="79"/>
        <v>-0.44491127133012898</v>
      </c>
      <c r="W221" s="37" t="str">
        <f t="shared" si="80"/>
        <v xml:space="preserve"> </v>
      </c>
      <c r="X221" s="37" t="str">
        <f t="shared" si="81"/>
        <v xml:space="preserve"> </v>
      </c>
      <c r="Y221" t="str">
        <f t="shared" si="65"/>
        <v xml:space="preserve"> </v>
      </c>
      <c r="Z221" s="1">
        <f t="shared" si="82"/>
        <v>54</v>
      </c>
      <c r="AA221" t="str">
        <f t="shared" si="66"/>
        <v xml:space="preserve"> </v>
      </c>
      <c r="AB221" s="1" t="str">
        <f t="shared" si="83"/>
        <v xml:space="preserve"> </v>
      </c>
      <c r="AC221">
        <f t="shared" si="67"/>
        <v>78</v>
      </c>
      <c r="AD221" s="1" t="str">
        <f t="shared" si="84"/>
        <v xml:space="preserve"> </v>
      </c>
      <c r="AE221" t="str">
        <f t="shared" si="68"/>
        <v xml:space="preserve"> </v>
      </c>
      <c r="AF221" t="str">
        <f t="shared" si="69"/>
        <v xml:space="preserve"> </v>
      </c>
      <c r="AG221">
        <f t="shared" si="85"/>
        <v>2.3367774138370434</v>
      </c>
      <c r="AH221" t="str">
        <f t="shared" si="86"/>
        <v xml:space="preserve"> </v>
      </c>
      <c r="AI221">
        <f t="shared" si="70"/>
        <v>167</v>
      </c>
      <c r="AJ221" t="str">
        <f t="shared" si="71"/>
        <v xml:space="preserve"> </v>
      </c>
      <c r="AK221" t="str">
        <f t="shared" si="87"/>
        <v xml:space="preserve"> </v>
      </c>
      <c r="AL221" t="str">
        <f t="shared" si="88"/>
        <v xml:space="preserve"> </v>
      </c>
      <c r="AM221" t="str">
        <f t="shared" si="72"/>
        <v xml:space="preserve"> </v>
      </c>
      <c r="AN221" t="str">
        <f t="shared" si="73"/>
        <v xml:space="preserve"> </v>
      </c>
      <c r="AO221" t="s">
        <v>577</v>
      </c>
      <c r="AP221" t="s">
        <v>1246</v>
      </c>
      <c r="AQ221">
        <v>44.491127133012895</v>
      </c>
      <c r="AR221" t="e">
        <v>#VALUE!</v>
      </c>
      <c r="AS221">
        <v>20.24583593123721</v>
      </c>
      <c r="AT221">
        <v>-44.491127133012895</v>
      </c>
      <c r="AU221" t="e">
        <v>#VALUE!</v>
      </c>
      <c r="AV221" t="s">
        <v>1561</v>
      </c>
    </row>
    <row r="222" spans="1:48" x14ac:dyDescent="0.25">
      <c r="A222">
        <v>2.2500000000000019E-9</v>
      </c>
      <c r="B222" t="s">
        <v>338</v>
      </c>
      <c r="C222" s="3">
        <v>4</v>
      </c>
      <c r="D222" s="3">
        <v>2</v>
      </c>
      <c r="E222" s="3">
        <v>14</v>
      </c>
      <c r="F222" s="3">
        <v>20</v>
      </c>
      <c r="G222" s="4">
        <v>326</v>
      </c>
      <c r="H222" s="4">
        <v>296.04000000000002</v>
      </c>
      <c r="I222" s="5">
        <v>15884.412828240002</v>
      </c>
      <c r="J222" s="4">
        <v>16.96115503609488</v>
      </c>
      <c r="K222" s="4">
        <v>15.965054198349783</v>
      </c>
      <c r="L222" s="4">
        <v>10.984131404992571</v>
      </c>
      <c r="M222" s="4">
        <v>10.620352445069173</v>
      </c>
      <c r="N222" s="4">
        <v>18.542999999999999</v>
      </c>
      <c r="O222" s="4">
        <v>7.246963562753038</v>
      </c>
      <c r="P222" s="4">
        <v>2.0102013241453855</v>
      </c>
      <c r="Q222" s="36" t="str">
        <f t="shared" si="74"/>
        <v xml:space="preserve"> </v>
      </c>
      <c r="R222" t="str">
        <f t="shared" si="75"/>
        <v xml:space="preserve"> </v>
      </c>
      <c r="S222" s="37" t="str">
        <f t="shared" si="76"/>
        <v/>
      </c>
      <c r="T222" s="37" t="str">
        <f t="shared" si="77"/>
        <v/>
      </c>
      <c r="U222" s="37" t="str">
        <f t="shared" si="78"/>
        <v/>
      </c>
      <c r="V222" s="37" t="str">
        <f t="shared" si="79"/>
        <v/>
      </c>
      <c r="W222" s="37" t="str">
        <f t="shared" si="80"/>
        <v/>
      </c>
      <c r="X222" s="37" t="str">
        <f t="shared" si="81"/>
        <v/>
      </c>
      <c r="Y222" t="str">
        <f t="shared" si="65"/>
        <v xml:space="preserve"> </v>
      </c>
      <c r="Z222" s="1" t="str">
        <f t="shared" si="82"/>
        <v xml:space="preserve"> </v>
      </c>
      <c r="AA222" t="str">
        <f t="shared" si="66"/>
        <v xml:space="preserve"> </v>
      </c>
      <c r="AB222" s="1" t="str">
        <f t="shared" si="83"/>
        <v xml:space="preserve"> </v>
      </c>
      <c r="AC222" t="str">
        <f t="shared" si="67"/>
        <v xml:space="preserve"> </v>
      </c>
      <c r="AD222" s="1" t="str">
        <f t="shared" si="84"/>
        <v xml:space="preserve"> </v>
      </c>
      <c r="AE222" t="str">
        <f t="shared" si="68"/>
        <v xml:space="preserve"> </v>
      </c>
      <c r="AF222" t="str">
        <f t="shared" si="69"/>
        <v xml:space="preserve"> </v>
      </c>
      <c r="AG222">
        <f t="shared" si="85"/>
        <v>2.0102013263953857</v>
      </c>
      <c r="AH222" t="str">
        <f t="shared" si="86"/>
        <v xml:space="preserve"> </v>
      </c>
      <c r="AI222">
        <f t="shared" si="70"/>
        <v>187</v>
      </c>
      <c r="AJ222" t="str">
        <f t="shared" si="71"/>
        <v xml:space="preserve"> </v>
      </c>
      <c r="AK222" t="str">
        <f t="shared" si="87"/>
        <v xml:space="preserve"> </v>
      </c>
      <c r="AL222" t="str">
        <f t="shared" si="88"/>
        <v xml:space="preserve"> </v>
      </c>
      <c r="AM222" t="str">
        <f t="shared" si="72"/>
        <v xml:space="preserve"> </v>
      </c>
      <c r="AN222" t="str">
        <f t="shared" si="73"/>
        <v xml:space="preserve"> </v>
      </c>
      <c r="AO222" t="s">
        <v>338</v>
      </c>
      <c r="AP222" t="s">
        <v>1244</v>
      </c>
      <c r="AQ222">
        <v>8.7143542104088141</v>
      </c>
      <c r="AR222">
        <v>15.655980664033653</v>
      </c>
      <c r="AS222">
        <v>10.120254019727049</v>
      </c>
      <c r="AT222">
        <v>-8.7143542104088141</v>
      </c>
      <c r="AU222">
        <v>-15.655980664033653</v>
      </c>
      <c r="AV222" t="s">
        <v>1562</v>
      </c>
    </row>
    <row r="223" spans="1:48" x14ac:dyDescent="0.25">
      <c r="A223">
        <v>2.2600000000000021E-9</v>
      </c>
      <c r="B223" t="s">
        <v>339</v>
      </c>
      <c r="C223" s="3">
        <v>25</v>
      </c>
      <c r="D223" s="3">
        <v>2</v>
      </c>
      <c r="E223" s="3">
        <v>4</v>
      </c>
      <c r="F223" s="3">
        <v>31</v>
      </c>
      <c r="G223" s="4">
        <v>28</v>
      </c>
      <c r="H223" s="4">
        <v>19.829999999999998</v>
      </c>
      <c r="I223" s="5">
        <v>17448.643994009999</v>
      </c>
      <c r="J223" s="4">
        <v>16.456431535269708</v>
      </c>
      <c r="K223" s="4">
        <v>14.977341389728094</v>
      </c>
      <c r="L223" s="4">
        <v>6.9777659474099067</v>
      </c>
      <c r="M223" s="4">
        <v>7.1299446549260619</v>
      </c>
      <c r="N223" s="4">
        <v>1.3240000000000001</v>
      </c>
      <c r="O223" s="4">
        <v>6.7741935483871032</v>
      </c>
      <c r="P223" s="4">
        <v>3.6661623802319721</v>
      </c>
      <c r="Q223" s="36">
        <f t="shared" si="74"/>
        <v>80.645161292582571</v>
      </c>
      <c r="R223" t="str">
        <f t="shared" si="75"/>
        <v xml:space="preserve"> </v>
      </c>
      <c r="S223" s="37">
        <f t="shared" si="76"/>
        <v>0.41200201940573883</v>
      </c>
      <c r="T223" s="37" t="str">
        <f t="shared" si="77"/>
        <v/>
      </c>
      <c r="U223" s="37" t="str">
        <f t="shared" si="78"/>
        <v/>
      </c>
      <c r="V223" s="37" t="str">
        <f t="shared" si="79"/>
        <v/>
      </c>
      <c r="W223" s="37" t="str">
        <f t="shared" si="80"/>
        <v/>
      </c>
      <c r="X223" s="37">
        <f t="shared" si="81"/>
        <v>-0.46419720932809905</v>
      </c>
      <c r="Y223" t="str">
        <f t="shared" si="65"/>
        <v xml:space="preserve"> </v>
      </c>
      <c r="Z223" s="1" t="str">
        <f t="shared" si="82"/>
        <v xml:space="preserve"> </v>
      </c>
      <c r="AA223" t="str">
        <f t="shared" si="66"/>
        <v xml:space="preserve"> </v>
      </c>
      <c r="AB223" s="1">
        <f t="shared" si="83"/>
        <v>48</v>
      </c>
      <c r="AC223">
        <f t="shared" si="67"/>
        <v>12</v>
      </c>
      <c r="AD223" s="1" t="str">
        <f t="shared" si="84"/>
        <v xml:space="preserve"> </v>
      </c>
      <c r="AE223">
        <f t="shared" si="68"/>
        <v>31</v>
      </c>
      <c r="AF223" t="str">
        <f t="shared" si="69"/>
        <v xml:space="preserve"> </v>
      </c>
      <c r="AG223">
        <f t="shared" si="85"/>
        <v>3.6661623824919722</v>
      </c>
      <c r="AH223" t="str">
        <f t="shared" si="86"/>
        <v xml:space="preserve"> </v>
      </c>
      <c r="AI223">
        <f t="shared" si="70"/>
        <v>61</v>
      </c>
      <c r="AJ223" t="str">
        <f t="shared" si="71"/>
        <v xml:space="preserve"> </v>
      </c>
      <c r="AK223" t="str">
        <f t="shared" si="87"/>
        <v xml:space="preserve"> </v>
      </c>
      <c r="AL223" t="str">
        <f t="shared" si="88"/>
        <v xml:space="preserve"> </v>
      </c>
      <c r="AM223" t="str">
        <f t="shared" si="72"/>
        <v xml:space="preserve"> </v>
      </c>
      <c r="AN223" t="str">
        <f t="shared" si="73"/>
        <v xml:space="preserve"> </v>
      </c>
      <c r="AO223" t="s">
        <v>339</v>
      </c>
      <c r="AP223" t="s">
        <v>1295</v>
      </c>
      <c r="AQ223">
        <v>11.430797201464515</v>
      </c>
      <c r="AR223">
        <v>46.419720932809902</v>
      </c>
      <c r="AS223">
        <v>41.200201714573879</v>
      </c>
      <c r="AT223">
        <v>-11.430797201464515</v>
      </c>
      <c r="AU223">
        <v>-46.419720932809902</v>
      </c>
      <c r="AV223" t="s">
        <v>1563</v>
      </c>
    </row>
    <row r="224" spans="1:48" x14ac:dyDescent="0.25">
      <c r="A224">
        <v>2.2700000000000023E-9</v>
      </c>
      <c r="B224" t="s">
        <v>479</v>
      </c>
      <c r="C224" s="3">
        <v>11</v>
      </c>
      <c r="D224" s="3">
        <v>0</v>
      </c>
      <c r="E224" s="3">
        <v>7</v>
      </c>
      <c r="F224" s="3">
        <v>18</v>
      </c>
      <c r="G224" s="4">
        <v>112</v>
      </c>
      <c r="H224" s="4">
        <v>87.09</v>
      </c>
      <c r="I224" s="5">
        <v>11916.813838799999</v>
      </c>
      <c r="J224" s="4">
        <v>23.149920255183414</v>
      </c>
      <c r="K224" s="4">
        <v>17.849969255995081</v>
      </c>
      <c r="L224" s="4">
        <v>13.171852834109755</v>
      </c>
      <c r="M224" s="4">
        <v>8.7497348193697153</v>
      </c>
      <c r="N224" s="4">
        <v>4.8790000000000004</v>
      </c>
      <c r="O224" s="4">
        <v>19.583333333333343</v>
      </c>
      <c r="P224" s="4">
        <v>3.2942932598461363</v>
      </c>
      <c r="Q224" s="36" t="str">
        <f t="shared" si="74"/>
        <v xml:space="preserve"> </v>
      </c>
      <c r="R224" t="str">
        <f t="shared" si="75"/>
        <v xml:space="preserve"> </v>
      </c>
      <c r="S224" s="37">
        <f t="shared" si="76"/>
        <v>0.28602595243649437</v>
      </c>
      <c r="T224" s="37" t="str">
        <f t="shared" si="77"/>
        <v/>
      </c>
      <c r="U224" s="37" t="str">
        <f t="shared" si="78"/>
        <v/>
      </c>
      <c r="V224" s="37" t="str">
        <f t="shared" si="79"/>
        <v/>
      </c>
      <c r="W224" s="37" t="str">
        <f t="shared" si="80"/>
        <v/>
      </c>
      <c r="X224" s="37" t="str">
        <f t="shared" si="81"/>
        <v/>
      </c>
      <c r="Y224" t="str">
        <f t="shared" si="65"/>
        <v xml:space="preserve"> </v>
      </c>
      <c r="Z224" s="1" t="str">
        <f t="shared" si="82"/>
        <v xml:space="preserve"> </v>
      </c>
      <c r="AA224" t="str">
        <f t="shared" si="66"/>
        <v xml:space="preserve"> </v>
      </c>
      <c r="AB224" s="1" t="str">
        <f t="shared" si="83"/>
        <v xml:space="preserve"> </v>
      </c>
      <c r="AC224">
        <f t="shared" si="67"/>
        <v>31</v>
      </c>
      <c r="AD224" s="1" t="str">
        <f t="shared" si="84"/>
        <v xml:space="preserve"> </v>
      </c>
      <c r="AE224" t="str">
        <f t="shared" si="68"/>
        <v xml:space="preserve"> </v>
      </c>
      <c r="AF224" t="str">
        <f t="shared" si="69"/>
        <v xml:space="preserve"> </v>
      </c>
      <c r="AG224">
        <f t="shared" si="85"/>
        <v>3.2942932621161365</v>
      </c>
      <c r="AH224" t="str">
        <f t="shared" si="86"/>
        <v xml:space="preserve"> </v>
      </c>
      <c r="AI224">
        <f t="shared" si="70"/>
        <v>82</v>
      </c>
      <c r="AJ224" t="str">
        <f t="shared" si="71"/>
        <v xml:space="preserve"> </v>
      </c>
      <c r="AK224" t="str">
        <f t="shared" si="87"/>
        <v xml:space="preserve"> </v>
      </c>
      <c r="AL224" t="str">
        <f t="shared" si="88"/>
        <v xml:space="preserve"> </v>
      </c>
      <c r="AM224" t="str">
        <f t="shared" si="72"/>
        <v xml:space="preserve"> </v>
      </c>
      <c r="AN224" t="str">
        <f t="shared" si="73"/>
        <v xml:space="preserve"> </v>
      </c>
      <c r="AO224" t="s">
        <v>479</v>
      </c>
      <c r="AP224" t="s">
        <v>1248</v>
      </c>
      <c r="AQ224">
        <v>-24.593839038364763</v>
      </c>
      <c r="AR224">
        <v>-1.142909636504652</v>
      </c>
      <c r="AS224">
        <v>28.602595016649435</v>
      </c>
      <c r="AT224">
        <v>24.593839038364763</v>
      </c>
      <c r="AU224">
        <v>1.142909636504652</v>
      </c>
      <c r="AV224" t="s">
        <v>1564</v>
      </c>
    </row>
    <row r="225" spans="1:48" x14ac:dyDescent="0.25">
      <c r="A225">
        <v>2.2800000000000025E-9</v>
      </c>
      <c r="B225" t="s">
        <v>480</v>
      </c>
      <c r="C225" s="3">
        <v>3</v>
      </c>
      <c r="D225" s="3">
        <v>0</v>
      </c>
      <c r="E225" s="3">
        <v>19</v>
      </c>
      <c r="F225" s="3">
        <v>22</v>
      </c>
      <c r="G225" s="4">
        <v>15</v>
      </c>
      <c r="H225" s="4">
        <v>13.5</v>
      </c>
      <c r="I225" s="5">
        <v>13759.120755</v>
      </c>
      <c r="J225" s="4">
        <v>10.43276661514683</v>
      </c>
      <c r="K225" s="4">
        <v>10.457010069713402</v>
      </c>
      <c r="L225" s="4" t="s">
        <v>1238</v>
      </c>
      <c r="M225" s="4" t="s">
        <v>1238</v>
      </c>
      <c r="N225" s="4">
        <v>1.2909999999999999</v>
      </c>
      <c r="O225" s="4">
        <v>1.6535433070866068</v>
      </c>
      <c r="P225" s="4">
        <v>4.5851851851851855</v>
      </c>
      <c r="Q225" s="36" t="str">
        <f t="shared" si="74"/>
        <v xml:space="preserve"> </v>
      </c>
      <c r="R225" t="str">
        <f t="shared" si="75"/>
        <v xml:space="preserve"> </v>
      </c>
      <c r="S225" s="37" t="str">
        <f t="shared" si="76"/>
        <v/>
      </c>
      <c r="T225" s="37" t="str">
        <f t="shared" si="77"/>
        <v/>
      </c>
      <c r="U225" s="37" t="str">
        <f t="shared" si="78"/>
        <v/>
      </c>
      <c r="V225" s="37">
        <f t="shared" si="79"/>
        <v>-0.43850413736030758</v>
      </c>
      <c r="W225" s="37" t="str">
        <f t="shared" si="80"/>
        <v xml:space="preserve"> </v>
      </c>
      <c r="X225" s="37" t="str">
        <f t="shared" si="81"/>
        <v xml:space="preserve"> </v>
      </c>
      <c r="Y225" t="str">
        <f t="shared" si="65"/>
        <v xml:space="preserve"> </v>
      </c>
      <c r="Z225" s="1">
        <f t="shared" si="82"/>
        <v>57</v>
      </c>
      <c r="AA225" t="str">
        <f t="shared" si="66"/>
        <v xml:space="preserve"> </v>
      </c>
      <c r="AB225" s="1" t="str">
        <f t="shared" si="83"/>
        <v xml:space="preserve"> </v>
      </c>
      <c r="AC225" t="str">
        <f t="shared" si="67"/>
        <v xml:space="preserve"> </v>
      </c>
      <c r="AD225" s="1" t="str">
        <f t="shared" si="84"/>
        <v xml:space="preserve"> </v>
      </c>
      <c r="AE225" t="str">
        <f t="shared" si="68"/>
        <v xml:space="preserve"> </v>
      </c>
      <c r="AF225" t="str">
        <f t="shared" si="69"/>
        <v xml:space="preserve"> </v>
      </c>
      <c r="AG225">
        <f t="shared" si="85"/>
        <v>4.5851851874651857</v>
      </c>
      <c r="AH225" t="str">
        <f t="shared" si="86"/>
        <v xml:space="preserve"> </v>
      </c>
      <c r="AI225">
        <f t="shared" si="70"/>
        <v>33</v>
      </c>
      <c r="AJ225" t="str">
        <f t="shared" si="71"/>
        <v xml:space="preserve"> </v>
      </c>
      <c r="AK225" t="str">
        <f t="shared" si="87"/>
        <v xml:space="preserve"> </v>
      </c>
      <c r="AL225" t="str">
        <f t="shared" si="88"/>
        <v xml:space="preserve"> </v>
      </c>
      <c r="AM225" t="str">
        <f t="shared" si="72"/>
        <v xml:space="preserve"> </v>
      </c>
      <c r="AN225" t="str">
        <f t="shared" si="73"/>
        <v xml:space="preserve"> </v>
      </c>
      <c r="AO225" t="s">
        <v>480</v>
      </c>
      <c r="AP225" t="s">
        <v>1246</v>
      </c>
      <c r="AQ225">
        <v>43.85041373603076</v>
      </c>
      <c r="AR225" t="e">
        <v>#VALUE!</v>
      </c>
      <c r="AS225">
        <v>11.111111111111116</v>
      </c>
      <c r="AT225">
        <v>-43.85041373603076</v>
      </c>
      <c r="AU225" t="e">
        <v>#VALUE!</v>
      </c>
      <c r="AV225" t="s">
        <v>1565</v>
      </c>
    </row>
    <row r="226" spans="1:48" x14ac:dyDescent="0.25">
      <c r="A226">
        <v>2.2900000000000026E-9</v>
      </c>
      <c r="B226" t="s">
        <v>358</v>
      </c>
      <c r="C226" s="3">
        <v>5</v>
      </c>
      <c r="D226" s="3">
        <v>2</v>
      </c>
      <c r="E226" s="3">
        <v>6</v>
      </c>
      <c r="F226" s="3">
        <v>13</v>
      </c>
      <c r="G226" s="4">
        <v>16</v>
      </c>
      <c r="H226" s="4">
        <v>14.08</v>
      </c>
      <c r="I226" s="5">
        <v>5103.3770304</v>
      </c>
      <c r="J226" s="4">
        <v>7.9863868406125915</v>
      </c>
      <c r="K226" s="4">
        <v>8.0365296803652964</v>
      </c>
      <c r="L226" s="4">
        <v>7.4346602783481641</v>
      </c>
      <c r="M226" s="4">
        <v>7.8600763765336099</v>
      </c>
      <c r="N226" s="4">
        <v>1.752</v>
      </c>
      <c r="O226" s="4">
        <v>-0.45454545454545497</v>
      </c>
      <c r="P226" s="4">
        <v>4.2826704545454541</v>
      </c>
      <c r="Q226" s="36" t="str">
        <f t="shared" si="74"/>
        <v xml:space="preserve"> </v>
      </c>
      <c r="R226" t="str">
        <f t="shared" si="75"/>
        <v xml:space="preserve"> </v>
      </c>
      <c r="S226" s="37" t="str">
        <f t="shared" si="76"/>
        <v/>
      </c>
      <c r="T226" s="37" t="str">
        <f t="shared" si="77"/>
        <v/>
      </c>
      <c r="U226" s="37" t="str">
        <f t="shared" si="78"/>
        <v/>
      </c>
      <c r="V226" s="37">
        <f t="shared" si="79"/>
        <v>-0.57016932000247356</v>
      </c>
      <c r="W226" s="37" t="str">
        <f t="shared" si="80"/>
        <v/>
      </c>
      <c r="X226" s="37">
        <f t="shared" si="81"/>
        <v>-0.42911359382652736</v>
      </c>
      <c r="Y226" t="str">
        <f t="shared" si="65"/>
        <v xml:space="preserve"> </v>
      </c>
      <c r="Z226" s="1">
        <f t="shared" si="82"/>
        <v>19</v>
      </c>
      <c r="AA226" t="str">
        <f t="shared" si="66"/>
        <v xml:space="preserve"> </v>
      </c>
      <c r="AB226" s="1">
        <f t="shared" si="83"/>
        <v>56</v>
      </c>
      <c r="AC226" t="str">
        <f t="shared" si="67"/>
        <v xml:space="preserve"> </v>
      </c>
      <c r="AD226" s="1" t="str">
        <f t="shared" si="84"/>
        <v xml:space="preserve"> </v>
      </c>
      <c r="AE226" t="str">
        <f t="shared" si="68"/>
        <v xml:space="preserve"> </v>
      </c>
      <c r="AF226" t="str">
        <f t="shared" si="69"/>
        <v xml:space="preserve"> </v>
      </c>
      <c r="AG226">
        <f t="shared" si="85"/>
        <v>4.2826704568354543</v>
      </c>
      <c r="AH226" t="str">
        <f t="shared" si="86"/>
        <v xml:space="preserve"> </v>
      </c>
      <c r="AI226">
        <f t="shared" si="70"/>
        <v>43</v>
      </c>
      <c r="AJ226" t="str">
        <f t="shared" si="71"/>
        <v xml:space="preserve"> </v>
      </c>
      <c r="AK226" t="str">
        <f t="shared" si="87"/>
        <v xml:space="preserve"> </v>
      </c>
      <c r="AL226" t="str">
        <f t="shared" si="88"/>
        <v xml:space="preserve"> </v>
      </c>
      <c r="AM226" t="str">
        <f t="shared" si="72"/>
        <v xml:space="preserve"> </v>
      </c>
      <c r="AN226" t="str">
        <f t="shared" si="73"/>
        <v xml:space="preserve"> </v>
      </c>
      <c r="AO226" t="s">
        <v>358</v>
      </c>
      <c r="AP226" t="s">
        <v>1248</v>
      </c>
      <c r="AQ226">
        <v>57.016932000247358</v>
      </c>
      <c r="AR226">
        <v>42.911359382652734</v>
      </c>
      <c r="AS226">
        <v>13.636363636363647</v>
      </c>
      <c r="AT226">
        <v>-57.016932000247358</v>
      </c>
      <c r="AU226">
        <v>-42.911359382652734</v>
      </c>
      <c r="AV226" t="s">
        <v>1566</v>
      </c>
    </row>
    <row r="227" spans="1:48" x14ac:dyDescent="0.25">
      <c r="A227">
        <v>2.3000000000000028E-9</v>
      </c>
      <c r="B227" t="s">
        <v>266</v>
      </c>
      <c r="C227" s="3">
        <v>20</v>
      </c>
      <c r="D227" s="3">
        <v>0</v>
      </c>
      <c r="E227" s="3">
        <v>5</v>
      </c>
      <c r="F227" s="3">
        <v>25</v>
      </c>
      <c r="G227" s="4">
        <v>170</v>
      </c>
      <c r="H227" s="4">
        <v>140.02000000000001</v>
      </c>
      <c r="I227" s="5">
        <v>47386.590546000007</v>
      </c>
      <c r="J227" s="4">
        <v>13.332698533612644</v>
      </c>
      <c r="K227" s="4">
        <v>11.998286203941731</v>
      </c>
      <c r="L227" s="4">
        <v>8.4627519765218722</v>
      </c>
      <c r="M227" s="4">
        <v>7.9012732849626239</v>
      </c>
      <c r="N227" s="4">
        <v>11.67</v>
      </c>
      <c r="O227" s="4">
        <v>11.195807527393987</v>
      </c>
      <c r="P227" s="4">
        <v>1.0655620625624909</v>
      </c>
      <c r="Q227" s="36">
        <f t="shared" si="74"/>
        <v>80.000000002299998</v>
      </c>
      <c r="R227" t="str">
        <f t="shared" si="75"/>
        <v xml:space="preserve"> </v>
      </c>
      <c r="S227" s="37">
        <f t="shared" si="76"/>
        <v>0.21411227197576047</v>
      </c>
      <c r="T227" s="37" t="str">
        <f t="shared" si="77"/>
        <v/>
      </c>
      <c r="U227" s="37" t="str">
        <f t="shared" si="78"/>
        <v/>
      </c>
      <c r="V227" s="37" t="str">
        <f t="shared" si="79"/>
        <v/>
      </c>
      <c r="W227" s="37" t="str">
        <f t="shared" si="80"/>
        <v/>
      </c>
      <c r="X227" s="37">
        <f t="shared" si="81"/>
        <v>-0.35016935793501547</v>
      </c>
      <c r="Y227" t="str">
        <f t="shared" si="65"/>
        <v xml:space="preserve"> </v>
      </c>
      <c r="Z227" s="1" t="str">
        <f t="shared" si="82"/>
        <v xml:space="preserve"> </v>
      </c>
      <c r="AA227" t="str">
        <f t="shared" si="66"/>
        <v xml:space="preserve"> </v>
      </c>
      <c r="AB227" s="1">
        <f t="shared" si="83"/>
        <v>76</v>
      </c>
      <c r="AC227">
        <f t="shared" si="67"/>
        <v>74</v>
      </c>
      <c r="AD227" s="1" t="str">
        <f t="shared" si="84"/>
        <v xml:space="preserve"> </v>
      </c>
      <c r="AE227">
        <f t="shared" si="68"/>
        <v>32</v>
      </c>
      <c r="AF227" t="str">
        <f t="shared" si="69"/>
        <v xml:space="preserve"> </v>
      </c>
      <c r="AG227" t="str">
        <f t="shared" si="85"/>
        <v xml:space="preserve"> </v>
      </c>
      <c r="AH227" t="str">
        <f t="shared" si="86"/>
        <v xml:space="preserve"> </v>
      </c>
      <c r="AI227" t="str">
        <f t="shared" si="70"/>
        <v xml:space="preserve"> </v>
      </c>
      <c r="AJ227" t="str">
        <f t="shared" si="71"/>
        <v xml:space="preserve"> </v>
      </c>
      <c r="AK227" t="str">
        <f t="shared" si="87"/>
        <v xml:space="preserve"> </v>
      </c>
      <c r="AL227" t="str">
        <f t="shared" si="88"/>
        <v xml:space="preserve"> </v>
      </c>
      <c r="AM227" t="str">
        <f t="shared" si="72"/>
        <v xml:space="preserve"> </v>
      </c>
      <c r="AN227" t="str">
        <f t="shared" si="73"/>
        <v xml:space="preserve"> </v>
      </c>
      <c r="AO227" t="s">
        <v>266</v>
      </c>
      <c r="AP227" t="s">
        <v>1313</v>
      </c>
      <c r="AQ227">
        <v>28.242858863756616</v>
      </c>
      <c r="AR227">
        <v>35.016935793501546</v>
      </c>
      <c r="AS227">
        <v>21.411226967576049</v>
      </c>
      <c r="AT227">
        <v>-28.242858863756616</v>
      </c>
      <c r="AU227">
        <v>-35.016935793501546</v>
      </c>
      <c r="AV227" t="s">
        <v>1567</v>
      </c>
    </row>
    <row r="228" spans="1:48" x14ac:dyDescent="0.25">
      <c r="A228">
        <v>2.310000000000003E-9</v>
      </c>
      <c r="B228" t="s">
        <v>341</v>
      </c>
      <c r="C228" s="3">
        <v>12</v>
      </c>
      <c r="D228" s="3">
        <v>1</v>
      </c>
      <c r="E228" s="3">
        <v>8</v>
      </c>
      <c r="F228" s="3">
        <v>21</v>
      </c>
      <c r="G228" s="4">
        <v>38</v>
      </c>
      <c r="H228" s="4" t="s">
        <v>132</v>
      </c>
      <c r="I228" s="5" t="s">
        <v>132</v>
      </c>
      <c r="J228" s="4" t="s">
        <v>1238</v>
      </c>
      <c r="K228" s="4" t="s">
        <v>1238</v>
      </c>
      <c r="L228" s="4" t="s">
        <v>1238</v>
      </c>
      <c r="M228" s="4" t="s">
        <v>1238</v>
      </c>
      <c r="N228" s="4">
        <v>0.45100000000000001</v>
      </c>
      <c r="O228" s="4">
        <v>-54.398382204246722</v>
      </c>
      <c r="P228" s="4" t="s">
        <v>137</v>
      </c>
      <c r="Q228" s="36" t="str">
        <f t="shared" si="74"/>
        <v xml:space="preserve"> </v>
      </c>
      <c r="R228" t="str">
        <f t="shared" si="75"/>
        <v xml:space="preserve"> </v>
      </c>
      <c r="S228" s="37" t="str">
        <f t="shared" si="76"/>
        <v xml:space="preserve"> </v>
      </c>
      <c r="T228" s="37" t="str">
        <f t="shared" si="77"/>
        <v xml:space="preserve"> </v>
      </c>
      <c r="U228" s="37" t="str">
        <f t="shared" si="78"/>
        <v xml:space="preserve"> </v>
      </c>
      <c r="V228" s="37" t="str">
        <f t="shared" si="79"/>
        <v xml:space="preserve"> </v>
      </c>
      <c r="W228" s="37" t="str">
        <f t="shared" si="80"/>
        <v xml:space="preserve"> </v>
      </c>
      <c r="X228" s="37" t="str">
        <f t="shared" si="81"/>
        <v xml:space="preserve"> </v>
      </c>
      <c r="Y228" t="str">
        <f t="shared" si="65"/>
        <v xml:space="preserve"> </v>
      </c>
      <c r="Z228" s="1" t="str">
        <f t="shared" si="82"/>
        <v xml:space="preserve"> </v>
      </c>
      <c r="AA228" t="str">
        <f t="shared" si="66"/>
        <v xml:space="preserve"> </v>
      </c>
      <c r="AB228" s="1" t="str">
        <f t="shared" si="83"/>
        <v xml:space="preserve"> </v>
      </c>
      <c r="AC228" t="str">
        <f t="shared" si="67"/>
        <v xml:space="preserve"> </v>
      </c>
      <c r="AD228" s="1" t="str">
        <f t="shared" si="84"/>
        <v xml:space="preserve"> </v>
      </c>
      <c r="AE228" t="str">
        <f t="shared" si="68"/>
        <v xml:space="preserve"> </v>
      </c>
      <c r="AF228" t="str">
        <f t="shared" si="69"/>
        <v xml:space="preserve"> </v>
      </c>
      <c r="AG228" t="str">
        <f t="shared" si="85"/>
        <v xml:space="preserve"> </v>
      </c>
      <c r="AH228" t="str">
        <f t="shared" si="86"/>
        <v xml:space="preserve"> </v>
      </c>
      <c r="AI228" t="str">
        <f t="shared" si="70"/>
        <v xml:space="preserve"> </v>
      </c>
      <c r="AJ228" t="str">
        <f t="shared" si="71"/>
        <v xml:space="preserve"> </v>
      </c>
      <c r="AK228" t="str">
        <f t="shared" si="87"/>
        <v xml:space="preserve"> </v>
      </c>
      <c r="AL228">
        <f t="shared" si="88"/>
        <v>-54.39838220193672</v>
      </c>
      <c r="AM228" t="str">
        <f t="shared" si="72"/>
        <v xml:space="preserve"> </v>
      </c>
      <c r="AN228">
        <f t="shared" si="73"/>
        <v>1</v>
      </c>
      <c r="AO228" t="s">
        <v>341</v>
      </c>
      <c r="AP228" t="s">
        <v>1254</v>
      </c>
      <c r="AQ228" t="e">
        <v>#VALUE!</v>
      </c>
      <c r="AR228" t="e">
        <v>#VALUE!</v>
      </c>
      <c r="AS228" t="s">
        <v>137</v>
      </c>
      <c r="AT228" t="e">
        <v>#VALUE!</v>
      </c>
      <c r="AU228" t="e">
        <v>#VALUE!</v>
      </c>
      <c r="AV228" t="s">
        <v>1568</v>
      </c>
    </row>
    <row r="229" spans="1:48" x14ac:dyDescent="0.25">
      <c r="A229">
        <v>2.3200000000000032E-9</v>
      </c>
      <c r="B229" t="s">
        <v>239</v>
      </c>
      <c r="C229" s="3">
        <v>20</v>
      </c>
      <c r="D229" s="3">
        <v>2</v>
      </c>
      <c r="E229" s="3">
        <v>12</v>
      </c>
      <c r="F229" s="3">
        <v>34</v>
      </c>
      <c r="G229" s="4">
        <v>245</v>
      </c>
      <c r="H229" s="4">
        <v>239.7</v>
      </c>
      <c r="I229" s="5">
        <v>261472.19549400001</v>
      </c>
      <c r="J229" s="4">
        <v>24.456688093051728</v>
      </c>
      <c r="K229" s="4">
        <v>23.786841321821971</v>
      </c>
      <c r="L229" s="4">
        <v>16.382703091635289</v>
      </c>
      <c r="M229" s="4">
        <v>16.23528643152655</v>
      </c>
      <c r="N229" s="4">
        <v>10.077</v>
      </c>
      <c r="O229" s="4">
        <v>1.7878787878787838</v>
      </c>
      <c r="P229" s="4">
        <v>2.2670004171881519</v>
      </c>
      <c r="Q229" s="36" t="str">
        <f t="shared" si="74"/>
        <v xml:space="preserve"> </v>
      </c>
      <c r="R229" t="str">
        <f t="shared" si="75"/>
        <v xml:space="preserve"> </v>
      </c>
      <c r="S229" s="37" t="str">
        <f t="shared" si="76"/>
        <v/>
      </c>
      <c r="T229" s="37" t="str">
        <f t="shared" si="77"/>
        <v/>
      </c>
      <c r="U229" s="37" t="str">
        <f t="shared" si="78"/>
        <v/>
      </c>
      <c r="V229" s="37" t="str">
        <f t="shared" si="79"/>
        <v/>
      </c>
      <c r="W229" s="37" t="str">
        <f t="shared" si="80"/>
        <v/>
      </c>
      <c r="X229" s="37" t="str">
        <f t="shared" si="81"/>
        <v/>
      </c>
      <c r="Y229" t="str">
        <f t="shared" si="65"/>
        <v xml:space="preserve"> </v>
      </c>
      <c r="Z229" s="1" t="str">
        <f t="shared" si="82"/>
        <v xml:space="preserve"> </v>
      </c>
      <c r="AA229" t="str">
        <f t="shared" si="66"/>
        <v xml:space="preserve"> </v>
      </c>
      <c r="AB229" s="1" t="str">
        <f t="shared" si="83"/>
        <v xml:space="preserve"> </v>
      </c>
      <c r="AC229" t="str">
        <f t="shared" si="67"/>
        <v xml:space="preserve"> </v>
      </c>
      <c r="AD229" s="1" t="str">
        <f t="shared" si="84"/>
        <v xml:space="preserve"> </v>
      </c>
      <c r="AE229" t="str">
        <f t="shared" si="68"/>
        <v xml:space="preserve"> </v>
      </c>
      <c r="AF229" t="str">
        <f t="shared" si="69"/>
        <v xml:space="preserve"> </v>
      </c>
      <c r="AG229">
        <f t="shared" si="85"/>
        <v>2.2670004195081521</v>
      </c>
      <c r="AH229" t="str">
        <f t="shared" si="86"/>
        <v xml:space="preserve"> </v>
      </c>
      <c r="AI229">
        <f t="shared" si="70"/>
        <v>172</v>
      </c>
      <c r="AJ229" t="str">
        <f t="shared" si="71"/>
        <v xml:space="preserve"> </v>
      </c>
      <c r="AK229" t="str">
        <f t="shared" si="87"/>
        <v xml:space="preserve"> </v>
      </c>
      <c r="AL229" t="str">
        <f t="shared" si="88"/>
        <v xml:space="preserve"> </v>
      </c>
      <c r="AM229" t="str">
        <f t="shared" si="72"/>
        <v xml:space="preserve"> </v>
      </c>
      <c r="AN229" t="str">
        <f t="shared" si="73"/>
        <v xml:space="preserve"> </v>
      </c>
      <c r="AO229" t="s">
        <v>239</v>
      </c>
      <c r="AP229" t="s">
        <v>1248</v>
      </c>
      <c r="AQ229">
        <v>-31.626918196182665</v>
      </c>
      <c r="AR229">
        <v>-25.798115061535643</v>
      </c>
      <c r="AS229">
        <v>2.2110972048393851</v>
      </c>
      <c r="AT229">
        <v>31.626918196182665</v>
      </c>
      <c r="AU229">
        <v>25.798115061535643</v>
      </c>
      <c r="AV229" t="s">
        <v>1569</v>
      </c>
    </row>
    <row r="230" spans="1:48" x14ac:dyDescent="0.25">
      <c r="A230">
        <v>2.3300000000000033E-9</v>
      </c>
      <c r="B230" t="s">
        <v>275</v>
      </c>
      <c r="C230" s="3">
        <v>11</v>
      </c>
      <c r="D230" s="3">
        <v>0</v>
      </c>
      <c r="E230" s="3">
        <v>15</v>
      </c>
      <c r="F230" s="3">
        <v>26</v>
      </c>
      <c r="G230" s="4">
        <v>75</v>
      </c>
      <c r="H230" s="4">
        <v>60.22</v>
      </c>
      <c r="I230" s="5">
        <v>18380.022429140001</v>
      </c>
      <c r="J230" s="4" t="s">
        <v>1238</v>
      </c>
      <c r="K230" s="4" t="s">
        <v>1238</v>
      </c>
      <c r="L230" s="4">
        <v>9.2343687032621773</v>
      </c>
      <c r="M230" s="4">
        <v>8.3674525434796099</v>
      </c>
      <c r="N230" s="4">
        <v>-0.25800000000000001</v>
      </c>
      <c r="O230" s="4">
        <v>72.84210526315789</v>
      </c>
      <c r="P230" s="4">
        <v>1.7186981069412153</v>
      </c>
      <c r="Q230" s="36" t="str">
        <f t="shared" si="74"/>
        <v xml:space="preserve"> </v>
      </c>
      <c r="R230" t="str">
        <f t="shared" si="75"/>
        <v xml:space="preserve"> </v>
      </c>
      <c r="S230" s="37">
        <f t="shared" si="76"/>
        <v>0.24543341315696779</v>
      </c>
      <c r="T230" s="37" t="str">
        <f t="shared" si="77"/>
        <v/>
      </c>
      <c r="U230" s="37" t="str">
        <f t="shared" si="78"/>
        <v xml:space="preserve"> </v>
      </c>
      <c r="V230" s="37" t="str">
        <f t="shared" si="79"/>
        <v xml:space="preserve"> </v>
      </c>
      <c r="W230" s="37" t="str">
        <f t="shared" si="80"/>
        <v/>
      </c>
      <c r="X230" s="37" t="str">
        <f t="shared" si="81"/>
        <v/>
      </c>
      <c r="Y230" t="str">
        <f t="shared" si="65"/>
        <v xml:space="preserve"> </v>
      </c>
      <c r="Z230" s="1" t="str">
        <f t="shared" si="82"/>
        <v xml:space="preserve"> </v>
      </c>
      <c r="AA230" t="str">
        <f t="shared" si="66"/>
        <v xml:space="preserve"> </v>
      </c>
      <c r="AB230" s="1" t="str">
        <f t="shared" si="83"/>
        <v xml:space="preserve"> </v>
      </c>
      <c r="AC230">
        <f t="shared" si="67"/>
        <v>48</v>
      </c>
      <c r="AD230" s="1" t="str">
        <f t="shared" si="84"/>
        <v xml:space="preserve"> </v>
      </c>
      <c r="AE230" t="str">
        <f t="shared" si="68"/>
        <v xml:space="preserve"> </v>
      </c>
      <c r="AF230" t="str">
        <f t="shared" si="69"/>
        <v xml:space="preserve"> </v>
      </c>
      <c r="AG230" t="str">
        <f t="shared" si="85"/>
        <v xml:space="preserve"> </v>
      </c>
      <c r="AH230" t="str">
        <f t="shared" si="86"/>
        <v xml:space="preserve"> </v>
      </c>
      <c r="AI230" t="str">
        <f t="shared" si="70"/>
        <v xml:space="preserve"> </v>
      </c>
      <c r="AJ230" t="str">
        <f t="shared" si="71"/>
        <v xml:space="preserve"> </v>
      </c>
      <c r="AK230">
        <f t="shared" si="87"/>
        <v>72.842105265487888</v>
      </c>
      <c r="AL230" t="str">
        <f t="shared" si="88"/>
        <v xml:space="preserve"> </v>
      </c>
      <c r="AM230">
        <f t="shared" si="72"/>
        <v>7</v>
      </c>
      <c r="AN230" t="str">
        <f t="shared" si="73"/>
        <v xml:space="preserve"> </v>
      </c>
      <c r="AO230" t="s">
        <v>275</v>
      </c>
      <c r="AP230" t="s">
        <v>1295</v>
      </c>
      <c r="AQ230" t="e">
        <v>#VALUE!</v>
      </c>
      <c r="AR230">
        <v>29.091910525635743</v>
      </c>
      <c r="AS230">
        <v>24.543341082696777</v>
      </c>
      <c r="AT230" t="e">
        <v>#VALUE!</v>
      </c>
      <c r="AU230">
        <v>-29.091910525635743</v>
      </c>
      <c r="AV230" t="s">
        <v>1570</v>
      </c>
    </row>
    <row r="231" spans="1:48" x14ac:dyDescent="0.25">
      <c r="A231">
        <v>2.3400000000000035E-9</v>
      </c>
      <c r="B231" t="s">
        <v>916</v>
      </c>
      <c r="C231" s="3">
        <v>5</v>
      </c>
      <c r="D231" s="3">
        <v>2</v>
      </c>
      <c r="E231" s="3">
        <v>12</v>
      </c>
      <c r="F231" s="3">
        <v>19</v>
      </c>
      <c r="G231" s="4">
        <v>54</v>
      </c>
      <c r="H231" s="4">
        <v>39.86</v>
      </c>
      <c r="I231" s="5">
        <v>6452.1179511199998</v>
      </c>
      <c r="J231" s="4">
        <v>8.0851926977687629</v>
      </c>
      <c r="K231" s="4">
        <v>8.7201925180485667</v>
      </c>
      <c r="L231" s="4">
        <v>4.8042421606453871</v>
      </c>
      <c r="M231" s="4">
        <v>5.2061614789884887</v>
      </c>
      <c r="N231" s="4">
        <v>4.5709999999999997</v>
      </c>
      <c r="O231" s="4">
        <v>-6.7142857142857268</v>
      </c>
      <c r="P231" s="4">
        <v>3.5574510787757148</v>
      </c>
      <c r="Q231" s="36" t="str">
        <f t="shared" si="74"/>
        <v xml:space="preserve"> </v>
      </c>
      <c r="R231" t="str">
        <f t="shared" si="75"/>
        <v xml:space="preserve"> </v>
      </c>
      <c r="S231" s="37">
        <f t="shared" si="76"/>
        <v>0.3547415979245459</v>
      </c>
      <c r="T231" s="37" t="str">
        <f t="shared" si="77"/>
        <v/>
      </c>
      <c r="U231" s="37" t="str">
        <f t="shared" si="78"/>
        <v/>
      </c>
      <c r="V231" s="37">
        <f t="shared" si="79"/>
        <v>-0.56485154744565136</v>
      </c>
      <c r="W231" s="37" t="str">
        <f t="shared" si="80"/>
        <v/>
      </c>
      <c r="X231" s="37">
        <f t="shared" si="81"/>
        <v>-0.63109591577904711</v>
      </c>
      <c r="Y231" t="str">
        <f t="shared" si="65"/>
        <v xml:space="preserve"> </v>
      </c>
      <c r="Z231" s="1">
        <f t="shared" si="82"/>
        <v>22</v>
      </c>
      <c r="AA231" t="str">
        <f t="shared" si="66"/>
        <v xml:space="preserve"> </v>
      </c>
      <c r="AB231" s="1">
        <f t="shared" si="83"/>
        <v>15</v>
      </c>
      <c r="AC231">
        <f t="shared" si="67"/>
        <v>19</v>
      </c>
      <c r="AD231" s="1" t="str">
        <f t="shared" si="84"/>
        <v xml:space="preserve"> </v>
      </c>
      <c r="AE231" t="str">
        <f t="shared" si="68"/>
        <v xml:space="preserve"> </v>
      </c>
      <c r="AF231" t="str">
        <f t="shared" si="69"/>
        <v xml:space="preserve"> </v>
      </c>
      <c r="AG231">
        <f t="shared" si="85"/>
        <v>3.557451081115715</v>
      </c>
      <c r="AH231" t="str">
        <f t="shared" si="86"/>
        <v xml:space="preserve"> </v>
      </c>
      <c r="AI231">
        <f t="shared" si="70"/>
        <v>66</v>
      </c>
      <c r="AJ231" t="str">
        <f t="shared" si="71"/>
        <v xml:space="preserve"> </v>
      </c>
      <c r="AK231" t="str">
        <f t="shared" si="87"/>
        <v xml:space="preserve"> </v>
      </c>
      <c r="AL231" t="str">
        <f t="shared" si="88"/>
        <v xml:space="preserve"> </v>
      </c>
      <c r="AM231" t="str">
        <f t="shared" si="72"/>
        <v xml:space="preserve"> </v>
      </c>
      <c r="AN231" t="str">
        <f t="shared" si="73"/>
        <v xml:space="preserve"> </v>
      </c>
      <c r="AO231" t="s">
        <v>916</v>
      </c>
      <c r="AP231" t="s">
        <v>1295</v>
      </c>
      <c r="AQ231">
        <v>56.485154744565136</v>
      </c>
      <c r="AR231">
        <v>63.109591577904709</v>
      </c>
      <c r="AS231">
        <v>35.474159558454588</v>
      </c>
      <c r="AT231">
        <v>-56.485154744565136</v>
      </c>
      <c r="AU231">
        <v>-63.109591577904709</v>
      </c>
      <c r="AV231" t="s">
        <v>1571</v>
      </c>
    </row>
    <row r="232" spans="1:48" x14ac:dyDescent="0.25">
      <c r="A232">
        <v>2.3500000000000037E-9</v>
      </c>
      <c r="B232" t="s">
        <v>536</v>
      </c>
      <c r="C232" s="3">
        <v>8</v>
      </c>
      <c r="D232" s="3">
        <v>0</v>
      </c>
      <c r="E232" s="3">
        <v>8</v>
      </c>
      <c r="F232" s="3">
        <v>16</v>
      </c>
      <c r="G232" s="4">
        <v>66</v>
      </c>
      <c r="H232" s="4">
        <v>56.59</v>
      </c>
      <c r="I232" s="5">
        <v>20273.491035970001</v>
      </c>
      <c r="J232" s="4">
        <v>10.203750450775333</v>
      </c>
      <c r="K232" s="4">
        <v>10.396839977953334</v>
      </c>
      <c r="L232" s="4" t="s">
        <v>1238</v>
      </c>
      <c r="M232" s="4" t="s">
        <v>1238</v>
      </c>
      <c r="N232" s="4">
        <v>5.4430000000000005</v>
      </c>
      <c r="O232" s="4">
        <v>-3.6637168141592893</v>
      </c>
      <c r="P232" s="4">
        <v>2.3148966248453791</v>
      </c>
      <c r="Q232" s="36" t="str">
        <f t="shared" si="74"/>
        <v xml:space="preserve"> </v>
      </c>
      <c r="R232" t="str">
        <f t="shared" si="75"/>
        <v xml:space="preserve"> </v>
      </c>
      <c r="S232" s="37">
        <f t="shared" si="76"/>
        <v>0.16628379807362606</v>
      </c>
      <c r="T232" s="37" t="str">
        <f t="shared" si="77"/>
        <v/>
      </c>
      <c r="U232" s="37" t="str">
        <f t="shared" si="78"/>
        <v/>
      </c>
      <c r="V232" s="37">
        <f t="shared" si="79"/>
        <v>-0.45082988311076955</v>
      </c>
      <c r="W232" s="37" t="str">
        <f t="shared" si="80"/>
        <v xml:space="preserve"> </v>
      </c>
      <c r="X232" s="37" t="str">
        <f t="shared" si="81"/>
        <v xml:space="preserve"> </v>
      </c>
      <c r="Y232" t="str">
        <f t="shared" si="65"/>
        <v xml:space="preserve"> </v>
      </c>
      <c r="Z232" s="1">
        <f t="shared" si="82"/>
        <v>53</v>
      </c>
      <c r="AA232" t="str">
        <f t="shared" si="66"/>
        <v xml:space="preserve"> </v>
      </c>
      <c r="AB232" s="1" t="str">
        <f t="shared" si="83"/>
        <v xml:space="preserve"> </v>
      </c>
      <c r="AC232">
        <f t="shared" si="67"/>
        <v>114</v>
      </c>
      <c r="AD232" s="1" t="str">
        <f t="shared" si="84"/>
        <v xml:space="preserve"> </v>
      </c>
      <c r="AE232" t="str">
        <f t="shared" si="68"/>
        <v xml:space="preserve"> </v>
      </c>
      <c r="AF232" t="str">
        <f t="shared" si="69"/>
        <v xml:space="preserve"> </v>
      </c>
      <c r="AG232">
        <f t="shared" si="85"/>
        <v>2.3148966271953793</v>
      </c>
      <c r="AH232" t="str">
        <f t="shared" si="86"/>
        <v xml:space="preserve"> </v>
      </c>
      <c r="AI232">
        <f t="shared" si="70"/>
        <v>169</v>
      </c>
      <c r="AJ232" t="str">
        <f t="shared" si="71"/>
        <v xml:space="preserve"> </v>
      </c>
      <c r="AK232" t="str">
        <f t="shared" si="87"/>
        <v xml:space="preserve"> </v>
      </c>
      <c r="AL232" t="str">
        <f t="shared" si="88"/>
        <v xml:space="preserve"> </v>
      </c>
      <c r="AM232" t="str">
        <f t="shared" si="72"/>
        <v xml:space="preserve"> </v>
      </c>
      <c r="AN232" t="str">
        <f t="shared" si="73"/>
        <v xml:space="preserve"> </v>
      </c>
      <c r="AO232" t="s">
        <v>536</v>
      </c>
      <c r="AP232" t="s">
        <v>1246</v>
      </c>
      <c r="AQ232">
        <v>45.082988311076953</v>
      </c>
      <c r="AR232" t="e">
        <v>#VALUE!</v>
      </c>
      <c r="AS232">
        <v>16.628379572362604</v>
      </c>
      <c r="AT232">
        <v>-45.082988311076953</v>
      </c>
      <c r="AU232" t="e">
        <v>#VALUE!</v>
      </c>
      <c r="AV232" t="s">
        <v>1572</v>
      </c>
    </row>
    <row r="233" spans="1:48" x14ac:dyDescent="0.25">
      <c r="A233">
        <v>2.3600000000000038E-9</v>
      </c>
      <c r="B233" t="s">
        <v>917</v>
      </c>
      <c r="C233" s="3">
        <v>7</v>
      </c>
      <c r="D233" s="3">
        <v>2</v>
      </c>
      <c r="E233" s="3">
        <v>5</v>
      </c>
      <c r="F233" s="3">
        <v>14</v>
      </c>
      <c r="G233" s="4">
        <v>275</v>
      </c>
      <c r="H233" s="4">
        <v>234.84</v>
      </c>
      <c r="I233" s="5">
        <v>9572.0755819200003</v>
      </c>
      <c r="J233" s="4">
        <v>16.966982154468607</v>
      </c>
      <c r="K233" s="4">
        <v>11.407198717637344</v>
      </c>
      <c r="L233" s="4">
        <v>10.815522567703111</v>
      </c>
      <c r="M233" s="4">
        <v>8.5336150680595129</v>
      </c>
      <c r="N233" s="4">
        <v>20.587</v>
      </c>
      <c r="O233" s="4">
        <v>46.945039257673095</v>
      </c>
      <c r="P233" s="4">
        <v>1.8293306080735821</v>
      </c>
      <c r="Q233" s="36" t="str">
        <f t="shared" si="74"/>
        <v xml:space="preserve"> </v>
      </c>
      <c r="R233" t="str">
        <f t="shared" si="75"/>
        <v xml:space="preserve"> </v>
      </c>
      <c r="S233" s="37">
        <f t="shared" si="76"/>
        <v>0.17101005175533304</v>
      </c>
      <c r="T233" s="37" t="str">
        <f t="shared" si="77"/>
        <v/>
      </c>
      <c r="U233" s="37" t="str">
        <f t="shared" si="78"/>
        <v/>
      </c>
      <c r="V233" s="37" t="str">
        <f t="shared" si="79"/>
        <v/>
      </c>
      <c r="W233" s="37" t="str">
        <f t="shared" si="80"/>
        <v/>
      </c>
      <c r="X233" s="37" t="str">
        <f t="shared" si="81"/>
        <v/>
      </c>
      <c r="Y233" t="str">
        <f t="shared" si="65"/>
        <v xml:space="preserve"> </v>
      </c>
      <c r="Z233" s="1" t="str">
        <f t="shared" si="82"/>
        <v xml:space="preserve"> </v>
      </c>
      <c r="AA233" t="str">
        <f t="shared" si="66"/>
        <v xml:space="preserve"> </v>
      </c>
      <c r="AB233" s="1" t="str">
        <f t="shared" si="83"/>
        <v xml:space="preserve"> </v>
      </c>
      <c r="AC233">
        <f t="shared" si="67"/>
        <v>107</v>
      </c>
      <c r="AD233" s="1" t="str">
        <f t="shared" si="84"/>
        <v xml:space="preserve"> </v>
      </c>
      <c r="AE233" t="str">
        <f t="shared" si="68"/>
        <v xml:space="preserve"> </v>
      </c>
      <c r="AF233" t="str">
        <f t="shared" si="69"/>
        <v xml:space="preserve"> </v>
      </c>
      <c r="AG233" t="str">
        <f t="shared" si="85"/>
        <v xml:space="preserve"> </v>
      </c>
      <c r="AH233" t="str">
        <f t="shared" si="86"/>
        <v xml:space="preserve"> </v>
      </c>
      <c r="AI233" t="str">
        <f t="shared" si="70"/>
        <v xml:space="preserve"> </v>
      </c>
      <c r="AJ233" t="str">
        <f t="shared" si="71"/>
        <v xml:space="preserve"> </v>
      </c>
      <c r="AK233" t="str">
        <f t="shared" si="87"/>
        <v xml:space="preserve"> </v>
      </c>
      <c r="AL233" t="str">
        <f t="shared" si="88"/>
        <v xml:space="preserve"> </v>
      </c>
      <c r="AM233" t="str">
        <f t="shared" si="72"/>
        <v xml:space="preserve"> </v>
      </c>
      <c r="AN233" t="str">
        <f t="shared" si="73"/>
        <v xml:space="preserve"> </v>
      </c>
      <c r="AO233" t="s">
        <v>917</v>
      </c>
      <c r="AP233" t="s">
        <v>1244</v>
      </c>
      <c r="AQ233">
        <v>8.6829924156073375</v>
      </c>
      <c r="AR233">
        <v>16.950679945043078</v>
      </c>
      <c r="AS233">
        <v>17.101004939533304</v>
      </c>
      <c r="AT233">
        <v>-8.6829924156073375</v>
      </c>
      <c r="AU233">
        <v>-16.950679945043078</v>
      </c>
      <c r="AV233" t="s">
        <v>1573</v>
      </c>
    </row>
    <row r="234" spans="1:48" x14ac:dyDescent="0.25">
      <c r="A234">
        <v>2.370000000000004E-9</v>
      </c>
      <c r="B234" t="s">
        <v>298</v>
      </c>
      <c r="C234" s="3">
        <v>13</v>
      </c>
      <c r="D234" s="3">
        <v>1</v>
      </c>
      <c r="E234" s="3">
        <v>11</v>
      </c>
      <c r="F234" s="3">
        <v>25</v>
      </c>
      <c r="G234" s="4">
        <v>118</v>
      </c>
      <c r="H234" s="4">
        <v>104.02</v>
      </c>
      <c r="I234" s="5">
        <v>28860.111418320001</v>
      </c>
      <c r="J234" s="4">
        <v>26.969147005444643</v>
      </c>
      <c r="K234" s="4">
        <v>24.544596507786689</v>
      </c>
      <c r="L234" s="4">
        <v>15.90840363112452</v>
      </c>
      <c r="M234" s="4">
        <v>15.082348880024547</v>
      </c>
      <c r="N234" s="4">
        <v>4.2380000000000004</v>
      </c>
      <c r="O234" s="4">
        <v>8.6666666666666803</v>
      </c>
      <c r="P234" s="4">
        <v>0.58450298019611613</v>
      </c>
      <c r="Q234" s="36" t="str">
        <f t="shared" si="74"/>
        <v xml:space="preserve"> </v>
      </c>
      <c r="R234" t="str">
        <f t="shared" si="75"/>
        <v xml:space="preserve"> </v>
      </c>
      <c r="S234" s="37" t="str">
        <f t="shared" si="76"/>
        <v/>
      </c>
      <c r="T234" s="37" t="str">
        <f t="shared" si="77"/>
        <v/>
      </c>
      <c r="U234" s="37" t="str">
        <f t="shared" si="78"/>
        <v/>
      </c>
      <c r="V234" s="37" t="str">
        <f t="shared" si="79"/>
        <v/>
      </c>
      <c r="W234" s="37" t="str">
        <f t="shared" si="80"/>
        <v/>
      </c>
      <c r="X234" s="37" t="str">
        <f t="shared" si="81"/>
        <v/>
      </c>
      <c r="Y234" t="str">
        <f t="shared" ref="Y234:Y297" si="89">IF(ISERROR((RANK(U234,U$7:U$391,0)))=TRUE," ",((RANK(U234,U$7:U$391,0))))</f>
        <v xml:space="preserve"> </v>
      </c>
      <c r="Z234" s="1" t="str">
        <f t="shared" si="82"/>
        <v xml:space="preserve"> </v>
      </c>
      <c r="AA234" t="str">
        <f t="shared" ref="AA234:AA297" si="90">IF(ISERROR((RANK(W234,W$7:W$391,0)))=TRUE," ",((RANK(W234,W$7:W$391,0))))</f>
        <v xml:space="preserve"> </v>
      </c>
      <c r="AB234" s="1" t="str">
        <f t="shared" si="83"/>
        <v xml:space="preserve"> </v>
      </c>
      <c r="AC234" t="str">
        <f t="shared" ref="AC234:AC297" si="91">IF(ISERROR((RANK(S234,S$7:S$391,0)))=TRUE," ",((RANK(S234,S$7:S$391,0))))</f>
        <v xml:space="preserve"> </v>
      </c>
      <c r="AD234" s="1" t="str">
        <f t="shared" si="84"/>
        <v xml:space="preserve"> </v>
      </c>
      <c r="AE234" t="str">
        <f t="shared" ref="AE234:AE297" si="92">IF(ISERROR((RANK(Q234,Q$7:Q$391,0)))=TRUE," ",((RANK(Q234,Q$7:Q$391,0))))</f>
        <v xml:space="preserve"> </v>
      </c>
      <c r="AF234" t="str">
        <f t="shared" ref="AF234:AF297" si="93">IF(ISERROR((RANK(R234,R$7:R$391,0)))=TRUE," ",((RANK(R234,R$7:R$391,0))))</f>
        <v xml:space="preserve"> </v>
      </c>
      <c r="AG234" t="str">
        <f t="shared" si="85"/>
        <v xml:space="preserve"> </v>
      </c>
      <c r="AH234" t="str">
        <f t="shared" si="86"/>
        <v xml:space="preserve"> </v>
      </c>
      <c r="AI234" t="str">
        <f t="shared" ref="AI234:AI297" si="94">IF(ISERROR((RANK(AG234,AG$7:AG$391,0)))=TRUE," ",((RANK(AG234,AG$7:AG$391,0))))</f>
        <v xml:space="preserve"> </v>
      </c>
      <c r="AJ234" t="str">
        <f t="shared" ref="AJ234:AJ297" si="95">IF(ISERROR((RANK(AH234,AH$7:AH$391,0)))=TRUE," ",((RANK(AH234,AH$7:AH$391,0))))</f>
        <v xml:space="preserve"> </v>
      </c>
      <c r="AK234" t="str">
        <f t="shared" si="87"/>
        <v xml:space="preserve"> </v>
      </c>
      <c r="AL234" t="str">
        <f t="shared" si="88"/>
        <v xml:space="preserve"> </v>
      </c>
      <c r="AM234" t="str">
        <f t="shared" ref="AM234:AM297" si="96">IF(ISERROR((RANK(AK234,AK$7:AK$391,0)))=TRUE," ",((RANK(AK234,AK$7:AK$391,0))))</f>
        <v xml:space="preserve"> </v>
      </c>
      <c r="AN234" t="str">
        <f t="shared" ref="AN234:AN297" si="97">IF(ISERROR((RANK(AL234,AL$7:AL$391,0)))=TRUE," ",((RANK(AL234,AL$7:AL$391,0))))</f>
        <v xml:space="preserve"> </v>
      </c>
      <c r="AO234" t="s">
        <v>298</v>
      </c>
      <c r="AP234" t="s">
        <v>1248</v>
      </c>
      <c r="AQ234">
        <v>-45.149077144056228</v>
      </c>
      <c r="AR234">
        <v>-22.156104474319282</v>
      </c>
      <c r="AS234">
        <v>13.43972313016728</v>
      </c>
      <c r="AT234">
        <v>45.149077144056228</v>
      </c>
      <c r="AU234">
        <v>22.156104474319282</v>
      </c>
      <c r="AV234" t="s">
        <v>1574</v>
      </c>
    </row>
    <row r="235" spans="1:48" x14ac:dyDescent="0.25">
      <c r="A235">
        <v>2.3800000000000042E-9</v>
      </c>
      <c r="B235" t="s">
        <v>340</v>
      </c>
      <c r="C235" s="3">
        <v>4</v>
      </c>
      <c r="D235" s="3">
        <v>1</v>
      </c>
      <c r="E235" s="3">
        <v>15</v>
      </c>
      <c r="F235" s="3">
        <v>20</v>
      </c>
      <c r="G235" s="4">
        <v>36</v>
      </c>
      <c r="H235" s="4">
        <v>34.130000000000003</v>
      </c>
      <c r="I235" s="5">
        <v>5215.3346509000003</v>
      </c>
      <c r="J235" s="4">
        <v>9.9475371611775003</v>
      </c>
      <c r="K235" s="4">
        <v>10.586228287841191</v>
      </c>
      <c r="L235" s="4">
        <v>12.891716919347173</v>
      </c>
      <c r="M235" s="4">
        <v>13.479464623576987</v>
      </c>
      <c r="N235" s="4">
        <v>3.2240000000000002</v>
      </c>
      <c r="O235" s="4">
        <v>-4.0476190476190377</v>
      </c>
      <c r="P235" s="4">
        <v>4.4652798124816879</v>
      </c>
      <c r="Q235" s="36" t="str">
        <f t="shared" si="74"/>
        <v xml:space="preserve"> </v>
      </c>
      <c r="R235" t="str">
        <f t="shared" si="75"/>
        <v xml:space="preserve"> </v>
      </c>
      <c r="S235" s="37" t="str">
        <f t="shared" si="76"/>
        <v/>
      </c>
      <c r="T235" s="37" t="str">
        <f t="shared" si="77"/>
        <v/>
      </c>
      <c r="U235" s="37" t="str">
        <f t="shared" si="78"/>
        <v/>
      </c>
      <c r="V235" s="37">
        <f t="shared" si="79"/>
        <v>-0.46461938951587034</v>
      </c>
      <c r="W235" s="37" t="str">
        <f t="shared" si="80"/>
        <v/>
      </c>
      <c r="X235" s="37" t="str">
        <f t="shared" si="81"/>
        <v/>
      </c>
      <c r="Y235" t="str">
        <f t="shared" si="89"/>
        <v xml:space="preserve"> </v>
      </c>
      <c r="Z235" s="1">
        <f t="shared" si="82"/>
        <v>45</v>
      </c>
      <c r="AA235" t="str">
        <f t="shared" si="90"/>
        <v xml:space="preserve"> </v>
      </c>
      <c r="AB235" s="1" t="str">
        <f t="shared" si="83"/>
        <v xml:space="preserve"> </v>
      </c>
      <c r="AC235" t="str">
        <f t="shared" si="91"/>
        <v xml:space="preserve"> </v>
      </c>
      <c r="AD235" s="1" t="str">
        <f t="shared" si="84"/>
        <v xml:space="preserve"> </v>
      </c>
      <c r="AE235" t="str">
        <f t="shared" si="92"/>
        <v xml:space="preserve"> </v>
      </c>
      <c r="AF235" t="str">
        <f t="shared" si="93"/>
        <v xml:space="preserve"> </v>
      </c>
      <c r="AG235">
        <f t="shared" si="85"/>
        <v>4.4652798148616881</v>
      </c>
      <c r="AH235" t="str">
        <f t="shared" si="86"/>
        <v xml:space="preserve"> </v>
      </c>
      <c r="AI235">
        <f t="shared" si="94"/>
        <v>38</v>
      </c>
      <c r="AJ235" t="str">
        <f t="shared" si="95"/>
        <v xml:space="preserve"> </v>
      </c>
      <c r="AK235" t="str">
        <f t="shared" si="87"/>
        <v xml:space="preserve"> </v>
      </c>
      <c r="AL235" t="str">
        <f t="shared" si="88"/>
        <v xml:space="preserve"> </v>
      </c>
      <c r="AM235" t="str">
        <f t="shared" si="96"/>
        <v xml:space="preserve"> </v>
      </c>
      <c r="AN235" t="str">
        <f t="shared" si="97"/>
        <v xml:space="preserve"> </v>
      </c>
      <c r="AO235" t="s">
        <v>340</v>
      </c>
      <c r="AP235" t="s">
        <v>1248</v>
      </c>
      <c r="AQ235">
        <v>46.461938951587037</v>
      </c>
      <c r="AR235">
        <v>1.0081743354782846</v>
      </c>
      <c r="AS235">
        <v>5.4790506885437962</v>
      </c>
      <c r="AT235">
        <v>-46.461938951587037</v>
      </c>
      <c r="AU235">
        <v>-1.0081743354782846</v>
      </c>
      <c r="AV235" t="s">
        <v>1575</v>
      </c>
    </row>
    <row r="236" spans="1:48" x14ac:dyDescent="0.25">
      <c r="A236">
        <v>2.3900000000000044E-9</v>
      </c>
      <c r="B236" t="s">
        <v>510</v>
      </c>
      <c r="C236" s="3">
        <v>9</v>
      </c>
      <c r="D236" s="3">
        <v>2</v>
      </c>
      <c r="E236" s="3">
        <v>9</v>
      </c>
      <c r="F236" s="3">
        <v>20</v>
      </c>
      <c r="G236" s="4">
        <v>57</v>
      </c>
      <c r="H236" s="4">
        <v>51.4</v>
      </c>
      <c r="I236" s="5">
        <v>13533.7234168</v>
      </c>
      <c r="J236" s="4">
        <v>21.100164203612479</v>
      </c>
      <c r="K236" s="4">
        <v>19.388909845341377</v>
      </c>
      <c r="L236" s="4">
        <v>15.155659832246041</v>
      </c>
      <c r="M236" s="4">
        <v>14.482048857031158</v>
      </c>
      <c r="N236" s="4">
        <v>2.6510000000000002</v>
      </c>
      <c r="O236" s="4">
        <v>9.0946502057613205</v>
      </c>
      <c r="P236" s="4">
        <v>0</v>
      </c>
      <c r="Q236" s="36" t="str">
        <f t="shared" si="74"/>
        <v xml:space="preserve"> </v>
      </c>
      <c r="R236" t="str">
        <f t="shared" si="75"/>
        <v xml:space="preserve"> </v>
      </c>
      <c r="S236" s="37" t="str">
        <f t="shared" si="76"/>
        <v/>
      </c>
      <c r="T236" s="37" t="str">
        <f t="shared" si="77"/>
        <v/>
      </c>
      <c r="U236" s="37" t="str">
        <f t="shared" si="78"/>
        <v/>
      </c>
      <c r="V236" s="37" t="str">
        <f t="shared" si="79"/>
        <v/>
      </c>
      <c r="W236" s="37" t="str">
        <f t="shared" si="80"/>
        <v/>
      </c>
      <c r="X236" s="37" t="str">
        <f t="shared" si="81"/>
        <v/>
      </c>
      <c r="Y236" t="str">
        <f t="shared" si="89"/>
        <v xml:space="preserve"> </v>
      </c>
      <c r="Z236" s="1" t="str">
        <f t="shared" si="82"/>
        <v xml:space="preserve"> </v>
      </c>
      <c r="AA236" t="str">
        <f t="shared" si="90"/>
        <v xml:space="preserve"> </v>
      </c>
      <c r="AB236" s="1" t="str">
        <f t="shared" si="83"/>
        <v xml:space="preserve"> </v>
      </c>
      <c r="AC236" t="str">
        <f t="shared" si="91"/>
        <v xml:space="preserve"> </v>
      </c>
      <c r="AD236" s="1" t="str">
        <f t="shared" si="84"/>
        <v xml:space="preserve"> </v>
      </c>
      <c r="AE236" t="str">
        <f t="shared" si="92"/>
        <v xml:space="preserve"> </v>
      </c>
      <c r="AF236" t="str">
        <f t="shared" si="93"/>
        <v xml:space="preserve"> </v>
      </c>
      <c r="AG236" t="str">
        <f t="shared" si="85"/>
        <v xml:space="preserve"> </v>
      </c>
      <c r="AH236" t="str">
        <f t="shared" si="86"/>
        <v xml:space="preserve"> </v>
      </c>
      <c r="AI236" t="str">
        <f t="shared" si="94"/>
        <v xml:space="preserve"> </v>
      </c>
      <c r="AJ236" t="str">
        <f t="shared" si="95"/>
        <v xml:space="preserve"> </v>
      </c>
      <c r="AK236" t="str">
        <f t="shared" si="87"/>
        <v xml:space="preserve"> </v>
      </c>
      <c r="AL236" t="str">
        <f t="shared" si="88"/>
        <v xml:space="preserve"> </v>
      </c>
      <c r="AM236" t="str">
        <f t="shared" si="96"/>
        <v xml:space="preserve"> </v>
      </c>
      <c r="AN236" t="str">
        <f t="shared" si="97"/>
        <v xml:space="preserve"> </v>
      </c>
      <c r="AO236" t="s">
        <v>510</v>
      </c>
      <c r="AP236" t="s">
        <v>1313</v>
      </c>
      <c r="AQ236">
        <v>-13.561966239573575</v>
      </c>
      <c r="AR236">
        <v>-16.375999048889135</v>
      </c>
      <c r="AS236">
        <v>10.894941634241251</v>
      </c>
      <c r="AT236">
        <v>13.561966239573575</v>
      </c>
      <c r="AU236">
        <v>16.375999048889135</v>
      </c>
      <c r="AV236" t="s">
        <v>1576</v>
      </c>
    </row>
    <row r="237" spans="1:48" x14ac:dyDescent="0.25">
      <c r="A237">
        <v>2.4000000000000045E-9</v>
      </c>
      <c r="B237" t="s">
        <v>264</v>
      </c>
      <c r="C237" s="3">
        <v>20</v>
      </c>
      <c r="D237" s="3">
        <v>0</v>
      </c>
      <c r="E237" s="3">
        <v>6</v>
      </c>
      <c r="F237" s="3">
        <v>26</v>
      </c>
      <c r="G237" s="4">
        <v>191.5</v>
      </c>
      <c r="H237" s="4">
        <v>175.27</v>
      </c>
      <c r="I237" s="5">
        <v>124897.36747180999</v>
      </c>
      <c r="J237" s="4">
        <v>21.534586558545278</v>
      </c>
      <c r="K237" s="4">
        <v>19.858372988896441</v>
      </c>
      <c r="L237" s="4">
        <v>14.738873169838925</v>
      </c>
      <c r="M237" s="4">
        <v>14.034870168527068</v>
      </c>
      <c r="N237" s="4">
        <v>8.8260000000000005</v>
      </c>
      <c r="O237" s="4">
        <v>8.1617647058823568</v>
      </c>
      <c r="P237" s="4">
        <v>2.0608204484509614</v>
      </c>
      <c r="Q237" s="36">
        <f t="shared" si="74"/>
        <v>76.92307692547692</v>
      </c>
      <c r="R237" t="str">
        <f t="shared" si="75"/>
        <v xml:space="preserve"> </v>
      </c>
      <c r="S237" s="37" t="str">
        <f t="shared" si="76"/>
        <v/>
      </c>
      <c r="T237" s="37" t="str">
        <f t="shared" si="77"/>
        <v/>
      </c>
      <c r="U237" s="37" t="str">
        <f t="shared" si="78"/>
        <v/>
      </c>
      <c r="V237" s="37" t="str">
        <f t="shared" si="79"/>
        <v/>
      </c>
      <c r="W237" s="37" t="str">
        <f t="shared" si="80"/>
        <v/>
      </c>
      <c r="X237" s="37" t="str">
        <f t="shared" si="81"/>
        <v/>
      </c>
      <c r="Y237" t="str">
        <f t="shared" si="89"/>
        <v xml:space="preserve"> </v>
      </c>
      <c r="Z237" s="1" t="str">
        <f t="shared" si="82"/>
        <v xml:space="preserve"> </v>
      </c>
      <c r="AA237" t="str">
        <f t="shared" si="90"/>
        <v xml:space="preserve"> </v>
      </c>
      <c r="AB237" s="1" t="str">
        <f t="shared" si="83"/>
        <v xml:space="preserve"> </v>
      </c>
      <c r="AC237" t="str">
        <f t="shared" si="91"/>
        <v xml:space="preserve"> </v>
      </c>
      <c r="AD237" s="1" t="str">
        <f t="shared" si="84"/>
        <v xml:space="preserve"> </v>
      </c>
      <c r="AE237">
        <f t="shared" si="92"/>
        <v>46</v>
      </c>
      <c r="AF237" t="str">
        <f t="shared" si="93"/>
        <v xml:space="preserve"> </v>
      </c>
      <c r="AG237">
        <f t="shared" si="85"/>
        <v>2.0608204508509615</v>
      </c>
      <c r="AH237" t="str">
        <f t="shared" si="86"/>
        <v xml:space="preserve"> </v>
      </c>
      <c r="AI237">
        <f t="shared" si="94"/>
        <v>181</v>
      </c>
      <c r="AJ237" t="str">
        <f t="shared" si="95"/>
        <v xml:space="preserve"> </v>
      </c>
      <c r="AK237" t="str">
        <f t="shared" si="87"/>
        <v xml:space="preserve"> </v>
      </c>
      <c r="AL237" t="str">
        <f t="shared" si="88"/>
        <v xml:space="preserve"> </v>
      </c>
      <c r="AM237" t="str">
        <f t="shared" si="96"/>
        <v xml:space="preserve"> </v>
      </c>
      <c r="AN237" t="str">
        <f t="shared" si="97"/>
        <v xml:space="preserve"> </v>
      </c>
      <c r="AO237" t="s">
        <v>264</v>
      </c>
      <c r="AP237" t="s">
        <v>1244</v>
      </c>
      <c r="AQ237">
        <v>-15.900045523153207</v>
      </c>
      <c r="AR237">
        <v>-13.175612872057663</v>
      </c>
      <c r="AS237">
        <v>9.2599988589034066</v>
      </c>
      <c r="AT237">
        <v>15.900045523153207</v>
      </c>
      <c r="AU237">
        <v>13.175612872057663</v>
      </c>
      <c r="AV237" t="s">
        <v>1577</v>
      </c>
    </row>
    <row r="238" spans="1:48" x14ac:dyDescent="0.25">
      <c r="A238">
        <v>2.4100000000000047E-9</v>
      </c>
      <c r="B238" t="s">
        <v>342</v>
      </c>
      <c r="C238" s="3">
        <v>11</v>
      </c>
      <c r="D238" s="3">
        <v>4</v>
      </c>
      <c r="E238" s="3">
        <v>10</v>
      </c>
      <c r="F238" s="3">
        <v>25</v>
      </c>
      <c r="G238" s="4">
        <v>46.5</v>
      </c>
      <c r="H238" s="4">
        <v>41.9</v>
      </c>
      <c r="I238" s="5">
        <v>4561.9733673999999</v>
      </c>
      <c r="J238" s="4">
        <v>27.084680025856496</v>
      </c>
      <c r="K238" s="4" t="s">
        <v>1238</v>
      </c>
      <c r="L238" s="4">
        <v>5.8090371673553696</v>
      </c>
      <c r="M238" s="4">
        <v>7.414751422718326</v>
      </c>
      <c r="N238" s="4">
        <v>0.49399999999999999</v>
      </c>
      <c r="O238" s="4" t="s">
        <v>132</v>
      </c>
      <c r="P238" s="4">
        <v>6.2863961813842479</v>
      </c>
      <c r="Q238" s="36" t="str">
        <f t="shared" si="74"/>
        <v xml:space="preserve"> </v>
      </c>
      <c r="R238" t="str">
        <f t="shared" si="75"/>
        <v xml:space="preserve"> </v>
      </c>
      <c r="S238" s="37" t="str">
        <f t="shared" si="76"/>
        <v/>
      </c>
      <c r="T238" s="37" t="str">
        <f t="shared" si="77"/>
        <v/>
      </c>
      <c r="U238" s="37" t="str">
        <f t="shared" si="78"/>
        <v/>
      </c>
      <c r="V238" s="37" t="str">
        <f t="shared" si="79"/>
        <v/>
      </c>
      <c r="W238" s="37" t="str">
        <f t="shared" si="80"/>
        <v/>
      </c>
      <c r="X238" s="37">
        <f t="shared" si="81"/>
        <v>-0.55394056653030366</v>
      </c>
      <c r="Y238" t="str">
        <f t="shared" si="89"/>
        <v xml:space="preserve"> </v>
      </c>
      <c r="Z238" s="1" t="str">
        <f t="shared" si="82"/>
        <v xml:space="preserve"> </v>
      </c>
      <c r="AA238" t="str">
        <f t="shared" si="90"/>
        <v xml:space="preserve"> </v>
      </c>
      <c r="AB238" s="1">
        <f t="shared" si="83"/>
        <v>26</v>
      </c>
      <c r="AC238" t="str">
        <f t="shared" si="91"/>
        <v xml:space="preserve"> </v>
      </c>
      <c r="AD238" s="1" t="str">
        <f t="shared" si="84"/>
        <v xml:space="preserve"> </v>
      </c>
      <c r="AE238" t="str">
        <f t="shared" si="92"/>
        <v xml:space="preserve"> </v>
      </c>
      <c r="AF238" t="str">
        <f t="shared" si="93"/>
        <v xml:space="preserve"> </v>
      </c>
      <c r="AG238">
        <f t="shared" si="85"/>
        <v>6.2863961837942481</v>
      </c>
      <c r="AH238" t="str">
        <f t="shared" si="86"/>
        <v xml:space="preserve"> </v>
      </c>
      <c r="AI238">
        <f t="shared" si="94"/>
        <v>11</v>
      </c>
      <c r="AJ238" t="str">
        <f t="shared" si="95"/>
        <v xml:space="preserve"> </v>
      </c>
      <c r="AK238" t="str">
        <f t="shared" si="87"/>
        <v xml:space="preserve"> </v>
      </c>
      <c r="AL238" t="str">
        <f t="shared" si="88"/>
        <v xml:space="preserve"> </v>
      </c>
      <c r="AM238" t="str">
        <f t="shared" si="96"/>
        <v xml:space="preserve"> </v>
      </c>
      <c r="AN238" t="str">
        <f t="shared" si="97"/>
        <v xml:space="preserve"> </v>
      </c>
      <c r="AO238" t="s">
        <v>342</v>
      </c>
      <c r="AP238" t="s">
        <v>1295</v>
      </c>
      <c r="AQ238">
        <v>-45.770880691979343</v>
      </c>
      <c r="AR238">
        <v>55.394056653030368</v>
      </c>
      <c r="AS238">
        <v>10.978520286396186</v>
      </c>
      <c r="AT238">
        <v>45.770880691979343</v>
      </c>
      <c r="AU238">
        <v>-55.394056653030368</v>
      </c>
      <c r="AV238" t="s">
        <v>1578</v>
      </c>
    </row>
    <row r="239" spans="1:48" x14ac:dyDescent="0.25">
      <c r="A239">
        <v>2.4200000000000049E-9</v>
      </c>
      <c r="B239" t="s">
        <v>269</v>
      </c>
      <c r="C239" s="3">
        <v>7</v>
      </c>
      <c r="D239" s="3">
        <v>2</v>
      </c>
      <c r="E239" s="3">
        <v>15</v>
      </c>
      <c r="F239" s="3">
        <v>24</v>
      </c>
      <c r="G239" s="4">
        <v>17</v>
      </c>
      <c r="H239" s="4">
        <v>13.71</v>
      </c>
      <c r="I239" s="5">
        <v>17726.013993030003</v>
      </c>
      <c r="J239" s="4">
        <v>7.8567335243553007</v>
      </c>
      <c r="K239" s="4">
        <v>7.3868534482758621</v>
      </c>
      <c r="L239" s="4">
        <v>5.2791535915536612</v>
      </c>
      <c r="M239" s="4">
        <v>5.3380905274055319</v>
      </c>
      <c r="N239" s="4">
        <v>1.8560000000000001</v>
      </c>
      <c r="O239" s="4">
        <v>4.8587570621468972</v>
      </c>
      <c r="P239" s="4">
        <v>3.5302698760029174</v>
      </c>
      <c r="Q239" s="36" t="str">
        <f t="shared" si="74"/>
        <v xml:space="preserve"> </v>
      </c>
      <c r="R239" t="str">
        <f t="shared" si="75"/>
        <v xml:space="preserve"> </v>
      </c>
      <c r="S239" s="37">
        <f t="shared" si="76"/>
        <v>0.23997082663590066</v>
      </c>
      <c r="T239" s="37" t="str">
        <f t="shared" si="77"/>
        <v/>
      </c>
      <c r="U239" s="37" t="str">
        <f t="shared" si="78"/>
        <v/>
      </c>
      <c r="V239" s="37">
        <f t="shared" si="79"/>
        <v>-0.57714731570979527</v>
      </c>
      <c r="W239" s="37" t="str">
        <f t="shared" si="80"/>
        <v/>
      </c>
      <c r="X239" s="37">
        <f t="shared" si="81"/>
        <v>-0.59462881844152582</v>
      </c>
      <c r="Y239" t="str">
        <f t="shared" si="89"/>
        <v xml:space="preserve"> </v>
      </c>
      <c r="Z239" s="1">
        <f t="shared" si="82"/>
        <v>18</v>
      </c>
      <c r="AA239" t="str">
        <f t="shared" si="90"/>
        <v xml:space="preserve"> </v>
      </c>
      <c r="AB239" s="1">
        <f t="shared" si="83"/>
        <v>21</v>
      </c>
      <c r="AC239">
        <f t="shared" si="91"/>
        <v>52</v>
      </c>
      <c r="AD239" s="1" t="str">
        <f t="shared" si="84"/>
        <v xml:space="preserve"> </v>
      </c>
      <c r="AE239" t="str">
        <f t="shared" si="92"/>
        <v xml:space="preserve"> </v>
      </c>
      <c r="AF239" t="str">
        <f t="shared" si="93"/>
        <v xml:space="preserve"> </v>
      </c>
      <c r="AG239">
        <f t="shared" si="85"/>
        <v>3.5302698784229176</v>
      </c>
      <c r="AH239" t="str">
        <f t="shared" si="86"/>
        <v xml:space="preserve"> </v>
      </c>
      <c r="AI239">
        <f t="shared" si="94"/>
        <v>67</v>
      </c>
      <c r="AJ239" t="str">
        <f t="shared" si="95"/>
        <v xml:space="preserve"> </v>
      </c>
      <c r="AK239" t="str">
        <f t="shared" si="87"/>
        <v xml:space="preserve"> </v>
      </c>
      <c r="AL239" t="str">
        <f t="shared" si="88"/>
        <v xml:space="preserve"> </v>
      </c>
      <c r="AM239" t="str">
        <f t="shared" si="96"/>
        <v xml:space="preserve"> </v>
      </c>
      <c r="AN239" t="str">
        <f t="shared" si="97"/>
        <v xml:space="preserve"> </v>
      </c>
      <c r="AO239" t="s">
        <v>269</v>
      </c>
      <c r="AP239" t="s">
        <v>1293</v>
      </c>
      <c r="AQ239">
        <v>57.714731570979524</v>
      </c>
      <c r="AR239">
        <v>59.462881844152584</v>
      </c>
      <c r="AS239">
        <v>23.997082421590065</v>
      </c>
      <c r="AT239">
        <v>-57.714731570979524</v>
      </c>
      <c r="AU239">
        <v>-59.462881844152584</v>
      </c>
      <c r="AV239" t="s">
        <v>1579</v>
      </c>
    </row>
    <row r="240" spans="1:48" x14ac:dyDescent="0.25">
      <c r="A240">
        <v>2.4300000000000051E-9</v>
      </c>
      <c r="B240" t="s">
        <v>238</v>
      </c>
      <c r="C240" s="3">
        <v>2</v>
      </c>
      <c r="D240" s="3">
        <v>0</v>
      </c>
      <c r="E240" s="3">
        <v>12</v>
      </c>
      <c r="F240" s="3">
        <v>14</v>
      </c>
      <c r="G240" s="4">
        <v>21</v>
      </c>
      <c r="H240" s="4">
        <v>22.1</v>
      </c>
      <c r="I240" s="5">
        <v>32115.443396400002</v>
      </c>
      <c r="J240" s="4">
        <v>9.9954771596562662</v>
      </c>
      <c r="K240" s="4">
        <v>9.6296296296296298</v>
      </c>
      <c r="L240" s="4">
        <v>6.6114158327597732</v>
      </c>
      <c r="M240" s="4">
        <v>6.7371821009072912</v>
      </c>
      <c r="N240" s="4">
        <v>2.2949999999999999</v>
      </c>
      <c r="O240" s="4">
        <v>2.4553571428571299</v>
      </c>
      <c r="P240" s="4">
        <v>3.1855203619909496</v>
      </c>
      <c r="Q240" s="36" t="str">
        <f t="shared" si="74"/>
        <v xml:space="preserve"> </v>
      </c>
      <c r="R240" t="str">
        <f t="shared" si="75"/>
        <v xml:space="preserve"> </v>
      </c>
      <c r="S240" s="37" t="str">
        <f t="shared" si="76"/>
        <v/>
      </c>
      <c r="T240" s="37" t="str">
        <f t="shared" si="77"/>
        <v/>
      </c>
      <c r="U240" s="37" t="str">
        <f t="shared" si="78"/>
        <v/>
      </c>
      <c r="V240" s="37">
        <f t="shared" si="79"/>
        <v>-0.46203923874726216</v>
      </c>
      <c r="W240" s="37" t="str">
        <f t="shared" si="80"/>
        <v/>
      </c>
      <c r="X240" s="37">
        <f t="shared" si="81"/>
        <v>-0.49232819212000167</v>
      </c>
      <c r="Y240" t="str">
        <f t="shared" si="89"/>
        <v xml:space="preserve"> </v>
      </c>
      <c r="Z240" s="1">
        <f t="shared" si="82"/>
        <v>47</v>
      </c>
      <c r="AA240" t="str">
        <f t="shared" si="90"/>
        <v xml:space="preserve"> </v>
      </c>
      <c r="AB240" s="1">
        <f t="shared" si="83"/>
        <v>35</v>
      </c>
      <c r="AC240" t="str">
        <f t="shared" si="91"/>
        <v xml:space="preserve"> </v>
      </c>
      <c r="AD240" s="1" t="str">
        <f t="shared" si="84"/>
        <v xml:space="preserve"> </v>
      </c>
      <c r="AE240" t="str">
        <f t="shared" si="92"/>
        <v xml:space="preserve"> </v>
      </c>
      <c r="AF240" t="str">
        <f t="shared" si="93"/>
        <v xml:space="preserve"> </v>
      </c>
      <c r="AG240">
        <f t="shared" si="85"/>
        <v>3.1855203644209498</v>
      </c>
      <c r="AH240" t="str">
        <f t="shared" si="86"/>
        <v xml:space="preserve"> </v>
      </c>
      <c r="AI240">
        <f t="shared" si="94"/>
        <v>92</v>
      </c>
      <c r="AJ240" t="str">
        <f t="shared" si="95"/>
        <v xml:space="preserve"> </v>
      </c>
      <c r="AK240" t="str">
        <f t="shared" si="87"/>
        <v xml:space="preserve"> </v>
      </c>
      <c r="AL240" t="str">
        <f t="shared" si="88"/>
        <v xml:space="preserve"> </v>
      </c>
      <c r="AM240" t="str">
        <f t="shared" si="96"/>
        <v xml:space="preserve"> </v>
      </c>
      <c r="AN240" t="str">
        <f t="shared" si="97"/>
        <v xml:space="preserve"> </v>
      </c>
      <c r="AO240" t="s">
        <v>238</v>
      </c>
      <c r="AP240" t="s">
        <v>1293</v>
      </c>
      <c r="AQ240">
        <v>46.203923874726215</v>
      </c>
      <c r="AR240">
        <v>49.232819212000166</v>
      </c>
      <c r="AS240">
        <v>-4.9773755656108642</v>
      </c>
      <c r="AT240">
        <v>-46.203923874726215</v>
      </c>
      <c r="AU240">
        <v>-49.232819212000166</v>
      </c>
      <c r="AV240" t="s">
        <v>1580</v>
      </c>
    </row>
    <row r="241" spans="1:48" x14ac:dyDescent="0.25">
      <c r="A241">
        <v>2.4400000000000052E-9</v>
      </c>
      <c r="B241" t="s">
        <v>290</v>
      </c>
      <c r="C241" s="3">
        <v>1</v>
      </c>
      <c r="D241" s="3">
        <v>2</v>
      </c>
      <c r="E241" s="3">
        <v>6</v>
      </c>
      <c r="F241" s="3">
        <v>9</v>
      </c>
      <c r="G241" s="4">
        <v>25</v>
      </c>
      <c r="H241" s="4">
        <v>22.88</v>
      </c>
      <c r="I241" s="5">
        <v>4467.2290748799996</v>
      </c>
      <c r="J241" s="4">
        <v>11.360476663356502</v>
      </c>
      <c r="K241" s="4">
        <v>9.5812395309882739</v>
      </c>
      <c r="L241" s="4">
        <v>7.5578633404939399</v>
      </c>
      <c r="M241" s="4">
        <v>7.3794732215267071</v>
      </c>
      <c r="N241" s="4">
        <v>2.3879999999999999</v>
      </c>
      <c r="O241" s="4">
        <v>11.069767441860465</v>
      </c>
      <c r="P241" s="4">
        <v>4.5017482517482517</v>
      </c>
      <c r="Q241" s="36" t="str">
        <f t="shared" si="74"/>
        <v xml:space="preserve"> </v>
      </c>
      <c r="R241" t="str">
        <f t="shared" si="75"/>
        <v xml:space="preserve"> </v>
      </c>
      <c r="S241" s="37" t="str">
        <f t="shared" si="76"/>
        <v/>
      </c>
      <c r="T241" s="37" t="str">
        <f t="shared" si="77"/>
        <v/>
      </c>
      <c r="U241" s="37" t="str">
        <f t="shared" si="78"/>
        <v/>
      </c>
      <c r="V241" s="37">
        <f t="shared" si="79"/>
        <v>-0.38857439455912934</v>
      </c>
      <c r="W241" s="37" t="str">
        <f t="shared" si="80"/>
        <v/>
      </c>
      <c r="X241" s="37">
        <f t="shared" si="81"/>
        <v>-0.41965318127979623</v>
      </c>
      <c r="Y241" t="str">
        <f t="shared" si="89"/>
        <v xml:space="preserve"> </v>
      </c>
      <c r="Z241" s="1">
        <f t="shared" si="82"/>
        <v>70</v>
      </c>
      <c r="AA241" t="str">
        <f t="shared" si="90"/>
        <v xml:space="preserve"> </v>
      </c>
      <c r="AB241" s="1">
        <f t="shared" si="83"/>
        <v>57</v>
      </c>
      <c r="AC241" t="str">
        <f t="shared" si="91"/>
        <v xml:space="preserve"> </v>
      </c>
      <c r="AD241" s="1" t="str">
        <f t="shared" si="84"/>
        <v xml:space="preserve"> </v>
      </c>
      <c r="AE241" t="str">
        <f t="shared" si="92"/>
        <v xml:space="preserve"> </v>
      </c>
      <c r="AF241" t="str">
        <f t="shared" si="93"/>
        <v xml:space="preserve"> </v>
      </c>
      <c r="AG241">
        <f t="shared" si="85"/>
        <v>4.5017482541882519</v>
      </c>
      <c r="AH241" t="str">
        <f t="shared" si="86"/>
        <v xml:space="preserve"> </v>
      </c>
      <c r="AI241">
        <f t="shared" si="94"/>
        <v>35</v>
      </c>
      <c r="AJ241" t="str">
        <f t="shared" si="95"/>
        <v xml:space="preserve"> </v>
      </c>
      <c r="AK241" t="str">
        <f t="shared" si="87"/>
        <v xml:space="preserve"> </v>
      </c>
      <c r="AL241" t="str">
        <f t="shared" si="88"/>
        <v xml:space="preserve"> </v>
      </c>
      <c r="AM241" t="str">
        <f t="shared" si="96"/>
        <v xml:space="preserve"> </v>
      </c>
      <c r="AN241" t="str">
        <f t="shared" si="97"/>
        <v xml:space="preserve"> </v>
      </c>
      <c r="AO241" t="s">
        <v>290</v>
      </c>
      <c r="AP241" t="s">
        <v>1248</v>
      </c>
      <c r="AQ241">
        <v>38.857439455912932</v>
      </c>
      <c r="AR241">
        <v>41.965318127979621</v>
      </c>
      <c r="AS241">
        <v>9.2657342657342703</v>
      </c>
      <c r="AT241">
        <v>-38.857439455912932</v>
      </c>
      <c r="AU241">
        <v>-41.965318127979621</v>
      </c>
      <c r="AV241" t="s">
        <v>1581</v>
      </c>
    </row>
    <row r="242" spans="1:48" x14ac:dyDescent="0.25">
      <c r="A242">
        <v>2.4500000000000054E-9</v>
      </c>
      <c r="B242" t="s">
        <v>346</v>
      </c>
      <c r="C242" s="3">
        <v>1</v>
      </c>
      <c r="D242" s="3">
        <v>5</v>
      </c>
      <c r="E242" s="3">
        <v>8</v>
      </c>
      <c r="F242" s="3">
        <v>14</v>
      </c>
      <c r="G242" s="4">
        <v>42</v>
      </c>
      <c r="H242" s="4">
        <v>44.57</v>
      </c>
      <c r="I242" s="5">
        <v>23833.216635510002</v>
      </c>
      <c r="J242" s="4">
        <v>25.600229753015508</v>
      </c>
      <c r="K242" s="4">
        <v>25.46857142857143</v>
      </c>
      <c r="L242" s="4">
        <v>17.519002374408174</v>
      </c>
      <c r="M242" s="4">
        <v>17.110964040344978</v>
      </c>
      <c r="N242" s="4">
        <v>1.75</v>
      </c>
      <c r="O242" s="4">
        <v>-2.7777777777777799</v>
      </c>
      <c r="P242" s="4">
        <v>2.0731433699798072</v>
      </c>
      <c r="Q242" s="36" t="str">
        <f t="shared" si="74"/>
        <v xml:space="preserve"> </v>
      </c>
      <c r="R242" t="str">
        <f t="shared" si="75"/>
        <v xml:space="preserve"> </v>
      </c>
      <c r="S242" s="37" t="str">
        <f t="shared" si="76"/>
        <v/>
      </c>
      <c r="T242" s="37" t="str">
        <f t="shared" si="77"/>
        <v/>
      </c>
      <c r="U242" s="37" t="str">
        <f t="shared" si="78"/>
        <v/>
      </c>
      <c r="V242" s="37" t="str">
        <f t="shared" si="79"/>
        <v/>
      </c>
      <c r="W242" s="37" t="str">
        <f t="shared" si="80"/>
        <v/>
      </c>
      <c r="X242" s="37" t="str">
        <f t="shared" si="81"/>
        <v/>
      </c>
      <c r="Y242" t="str">
        <f t="shared" si="89"/>
        <v xml:space="preserve"> </v>
      </c>
      <c r="Z242" s="1" t="str">
        <f t="shared" si="82"/>
        <v xml:space="preserve"> </v>
      </c>
      <c r="AA242" t="str">
        <f t="shared" si="90"/>
        <v xml:space="preserve"> </v>
      </c>
      <c r="AB242" s="1" t="str">
        <f t="shared" si="83"/>
        <v xml:space="preserve"> </v>
      </c>
      <c r="AC242" t="str">
        <f t="shared" si="91"/>
        <v xml:space="preserve"> </v>
      </c>
      <c r="AD242" s="1" t="str">
        <f t="shared" si="84"/>
        <v xml:space="preserve"> </v>
      </c>
      <c r="AE242" t="str">
        <f t="shared" si="92"/>
        <v xml:space="preserve"> </v>
      </c>
      <c r="AF242" t="str">
        <f t="shared" si="93"/>
        <v xml:space="preserve"> </v>
      </c>
      <c r="AG242">
        <f t="shared" si="85"/>
        <v>2.0731433724298074</v>
      </c>
      <c r="AH242" t="str">
        <f t="shared" si="86"/>
        <v xml:space="preserve"> </v>
      </c>
      <c r="AI242">
        <f t="shared" si="94"/>
        <v>180</v>
      </c>
      <c r="AJ242" t="str">
        <f t="shared" si="95"/>
        <v xml:space="preserve"> </v>
      </c>
      <c r="AK242" t="str">
        <f t="shared" si="87"/>
        <v xml:space="preserve"> </v>
      </c>
      <c r="AL242" t="str">
        <f t="shared" si="88"/>
        <v xml:space="preserve"> </v>
      </c>
      <c r="AM242" t="str">
        <f t="shared" si="96"/>
        <v xml:space="preserve"> </v>
      </c>
      <c r="AN242" t="str">
        <f t="shared" si="97"/>
        <v xml:space="preserve"> </v>
      </c>
      <c r="AO242" t="s">
        <v>346</v>
      </c>
      <c r="AP242" t="s">
        <v>1239</v>
      </c>
      <c r="AQ242">
        <v>-37.781507237727617</v>
      </c>
      <c r="AR242">
        <v>-34.523433900499924</v>
      </c>
      <c r="AS242">
        <v>-5.766210455463316</v>
      </c>
      <c r="AT242">
        <v>37.781507237727617</v>
      </c>
      <c r="AU242">
        <v>34.523433900499924</v>
      </c>
      <c r="AV242" t="s">
        <v>1582</v>
      </c>
    </row>
    <row r="243" spans="1:48" x14ac:dyDescent="0.25">
      <c r="A243">
        <v>2.4600000000000056E-9</v>
      </c>
      <c r="B243" t="s">
        <v>567</v>
      </c>
      <c r="C243" s="3">
        <v>5</v>
      </c>
      <c r="D243" s="3">
        <v>3</v>
      </c>
      <c r="E243" s="3">
        <v>10</v>
      </c>
      <c r="F243" s="3">
        <v>18</v>
      </c>
      <c r="G243" s="4">
        <v>69</v>
      </c>
      <c r="H243" s="4">
        <v>64.930000000000007</v>
      </c>
      <c r="I243" s="5">
        <v>9310.3454896500007</v>
      </c>
      <c r="J243" s="4">
        <v>18.820289855072463</v>
      </c>
      <c r="K243" s="4">
        <v>17.477792732166893</v>
      </c>
      <c r="L243" s="4">
        <v>11.99475135350257</v>
      </c>
      <c r="M243" s="4">
        <v>11.586122845371495</v>
      </c>
      <c r="N243" s="4">
        <v>3.7149999999999999</v>
      </c>
      <c r="O243" s="4">
        <v>5.8404558404558289</v>
      </c>
      <c r="P243" s="4" t="s">
        <v>137</v>
      </c>
      <c r="Q243" s="36" t="str">
        <f t="shared" si="74"/>
        <v xml:space="preserve"> </v>
      </c>
      <c r="R243" t="str">
        <f t="shared" si="75"/>
        <v xml:space="preserve"> </v>
      </c>
      <c r="S243" s="37" t="str">
        <f t="shared" si="76"/>
        <v/>
      </c>
      <c r="T243" s="37" t="str">
        <f t="shared" si="77"/>
        <v/>
      </c>
      <c r="U243" s="37" t="str">
        <f t="shared" si="78"/>
        <v/>
      </c>
      <c r="V243" s="37" t="str">
        <f t="shared" si="79"/>
        <v/>
      </c>
      <c r="W243" s="37" t="str">
        <f t="shared" si="80"/>
        <v/>
      </c>
      <c r="X243" s="37" t="str">
        <f t="shared" si="81"/>
        <v/>
      </c>
      <c r="Y243" t="str">
        <f t="shared" si="89"/>
        <v xml:space="preserve"> </v>
      </c>
      <c r="Z243" s="1" t="str">
        <f t="shared" si="82"/>
        <v xml:space="preserve"> </v>
      </c>
      <c r="AA243" t="str">
        <f t="shared" si="90"/>
        <v xml:space="preserve"> </v>
      </c>
      <c r="AB243" s="1" t="str">
        <f t="shared" si="83"/>
        <v xml:space="preserve"> </v>
      </c>
      <c r="AC243" t="str">
        <f t="shared" si="91"/>
        <v xml:space="preserve"> </v>
      </c>
      <c r="AD243" s="1" t="str">
        <f t="shared" si="84"/>
        <v xml:space="preserve"> </v>
      </c>
      <c r="AE243" t="str">
        <f t="shared" si="92"/>
        <v xml:space="preserve"> </v>
      </c>
      <c r="AF243" t="str">
        <f t="shared" si="93"/>
        <v xml:space="preserve"> </v>
      </c>
      <c r="AG243" t="str">
        <f t="shared" si="85"/>
        <v xml:space="preserve"> </v>
      </c>
      <c r="AH243" t="str">
        <f t="shared" si="86"/>
        <v xml:space="preserve"> </v>
      </c>
      <c r="AI243" t="str">
        <f t="shared" si="94"/>
        <v xml:space="preserve"> </v>
      </c>
      <c r="AJ243" t="str">
        <f t="shared" si="95"/>
        <v xml:space="preserve"> </v>
      </c>
      <c r="AK243" t="str">
        <f t="shared" si="87"/>
        <v xml:space="preserve"> </v>
      </c>
      <c r="AL243" t="str">
        <f t="shared" si="88"/>
        <v xml:space="preserve"> </v>
      </c>
      <c r="AM243" t="str">
        <f t="shared" si="96"/>
        <v xml:space="preserve"> </v>
      </c>
      <c r="AN243" t="str">
        <f t="shared" si="97"/>
        <v xml:space="preserve"> </v>
      </c>
      <c r="AO243" t="s">
        <v>567</v>
      </c>
      <c r="AP243" t="s">
        <v>1313</v>
      </c>
      <c r="AQ243">
        <v>-1.2915871420002611</v>
      </c>
      <c r="AR243">
        <v>7.8957176686640711</v>
      </c>
      <c r="AS243">
        <v>6.2682889265362585</v>
      </c>
      <c r="AT243">
        <v>1.2915871420002611</v>
      </c>
      <c r="AU243">
        <v>-7.8957176686640711</v>
      </c>
      <c r="AV243" t="s">
        <v>1583</v>
      </c>
    </row>
    <row r="244" spans="1:48" x14ac:dyDescent="0.25">
      <c r="A244">
        <v>2.4700000000000057E-9</v>
      </c>
      <c r="B244" t="s">
        <v>374</v>
      </c>
      <c r="C244" s="3">
        <v>9</v>
      </c>
      <c r="D244" s="3">
        <v>5</v>
      </c>
      <c r="E244" s="3">
        <v>9</v>
      </c>
      <c r="F244" s="3">
        <v>23</v>
      </c>
      <c r="G244" s="4">
        <v>19</v>
      </c>
      <c r="H244" s="4">
        <v>16.43</v>
      </c>
      <c r="I244" s="5">
        <v>11721.162</v>
      </c>
      <c r="J244" s="4">
        <v>12.045454545454545</v>
      </c>
      <c r="K244" s="4">
        <v>17.85869565217391</v>
      </c>
      <c r="L244" s="4">
        <v>9.2827354305881382</v>
      </c>
      <c r="M244" s="4">
        <v>10.265861630307914</v>
      </c>
      <c r="N244" s="4">
        <v>0.92</v>
      </c>
      <c r="O244" s="4">
        <v>10.977080820265375</v>
      </c>
      <c r="P244" s="4">
        <v>5.2282410225197813</v>
      </c>
      <c r="Q244" s="36" t="str">
        <f t="shared" si="74"/>
        <v xml:space="preserve"> </v>
      </c>
      <c r="R244" t="str">
        <f t="shared" si="75"/>
        <v xml:space="preserve"> </v>
      </c>
      <c r="S244" s="37">
        <f t="shared" si="76"/>
        <v>0.15642118323688983</v>
      </c>
      <c r="T244" s="37" t="str">
        <f t="shared" si="77"/>
        <v/>
      </c>
      <c r="U244" s="37" t="str">
        <f t="shared" si="78"/>
        <v/>
      </c>
      <c r="V244" s="37">
        <f t="shared" si="79"/>
        <v>-0.35170859845866353</v>
      </c>
      <c r="W244" s="37" t="str">
        <f t="shared" si="80"/>
        <v/>
      </c>
      <c r="X244" s="37" t="str">
        <f t="shared" si="81"/>
        <v/>
      </c>
      <c r="Y244" t="str">
        <f t="shared" si="89"/>
        <v xml:space="preserve"> </v>
      </c>
      <c r="Z244" s="1">
        <f t="shared" si="82"/>
        <v>84</v>
      </c>
      <c r="AA244" t="str">
        <f t="shared" si="90"/>
        <v xml:space="preserve"> </v>
      </c>
      <c r="AB244" s="1" t="str">
        <f t="shared" si="83"/>
        <v xml:space="preserve"> </v>
      </c>
      <c r="AC244">
        <f t="shared" si="91"/>
        <v>126</v>
      </c>
      <c r="AD244" s="1" t="str">
        <f t="shared" si="84"/>
        <v xml:space="preserve"> </v>
      </c>
      <c r="AE244" t="str">
        <f t="shared" si="92"/>
        <v xml:space="preserve"> </v>
      </c>
      <c r="AF244" t="str">
        <f t="shared" si="93"/>
        <v xml:space="preserve"> </v>
      </c>
      <c r="AG244">
        <f t="shared" si="85"/>
        <v>5.2282410249897815</v>
      </c>
      <c r="AH244" t="str">
        <f t="shared" si="86"/>
        <v xml:space="preserve"> </v>
      </c>
      <c r="AI244">
        <f t="shared" si="94"/>
        <v>20</v>
      </c>
      <c r="AJ244" t="str">
        <f t="shared" si="95"/>
        <v xml:space="preserve"> </v>
      </c>
      <c r="AK244" t="str">
        <f t="shared" si="87"/>
        <v xml:space="preserve"> </v>
      </c>
      <c r="AL244" t="str">
        <f t="shared" si="88"/>
        <v xml:space="preserve"> </v>
      </c>
      <c r="AM244" t="str">
        <f t="shared" si="96"/>
        <v xml:space="preserve"> </v>
      </c>
      <c r="AN244" t="str">
        <f t="shared" si="97"/>
        <v xml:space="preserve"> </v>
      </c>
      <c r="AO244" t="s">
        <v>374</v>
      </c>
      <c r="AP244" t="s">
        <v>1254</v>
      </c>
      <c r="AQ244">
        <v>35.170859845866353</v>
      </c>
      <c r="AR244">
        <v>28.720516190081447</v>
      </c>
      <c r="AS244">
        <v>15.642118076688982</v>
      </c>
      <c r="AT244">
        <v>-35.170859845866353</v>
      </c>
      <c r="AU244">
        <v>-28.720516190081447</v>
      </c>
      <c r="AV244" t="s">
        <v>1584</v>
      </c>
    </row>
    <row r="245" spans="1:48" x14ac:dyDescent="0.25">
      <c r="A245">
        <v>2.4800000000000059E-9</v>
      </c>
      <c r="B245" t="s">
        <v>344</v>
      </c>
      <c r="C245" s="3">
        <v>1</v>
      </c>
      <c r="D245" s="3">
        <v>2</v>
      </c>
      <c r="E245" s="3">
        <v>16</v>
      </c>
      <c r="F245" s="3">
        <v>19</v>
      </c>
      <c r="G245" s="4">
        <v>152</v>
      </c>
      <c r="H245" s="4">
        <v>158.94</v>
      </c>
      <c r="I245" s="5">
        <v>33337.603172339994</v>
      </c>
      <c r="J245" s="4">
        <v>27.680250783699059</v>
      </c>
      <c r="K245" s="4">
        <v>25.714285714285715</v>
      </c>
      <c r="L245" s="4">
        <v>18.683478304641092</v>
      </c>
      <c r="M245" s="4">
        <v>17.685291131242892</v>
      </c>
      <c r="N245" s="4">
        <v>6.181</v>
      </c>
      <c r="O245" s="4">
        <v>6.9377162629757754</v>
      </c>
      <c r="P245" s="4">
        <v>2.0039008430854413</v>
      </c>
      <c r="Q245" s="36" t="str">
        <f t="shared" si="74"/>
        <v xml:space="preserve"> </v>
      </c>
      <c r="R245" t="str">
        <f t="shared" si="75"/>
        <v xml:space="preserve"> </v>
      </c>
      <c r="S245" s="37" t="str">
        <f t="shared" si="76"/>
        <v/>
      </c>
      <c r="T245" s="37" t="str">
        <f t="shared" si="77"/>
        <v/>
      </c>
      <c r="U245" s="37" t="str">
        <f t="shared" si="78"/>
        <v/>
      </c>
      <c r="V245" s="37" t="str">
        <f t="shared" si="79"/>
        <v/>
      </c>
      <c r="W245" s="37" t="str">
        <f t="shared" si="80"/>
        <v/>
      </c>
      <c r="X245" s="37" t="str">
        <f t="shared" si="81"/>
        <v/>
      </c>
      <c r="Y245" t="str">
        <f t="shared" si="89"/>
        <v xml:space="preserve"> </v>
      </c>
      <c r="Z245" s="1" t="str">
        <f t="shared" si="82"/>
        <v xml:space="preserve"> </v>
      </c>
      <c r="AA245" t="str">
        <f t="shared" si="90"/>
        <v xml:space="preserve"> </v>
      </c>
      <c r="AB245" s="1" t="str">
        <f t="shared" si="83"/>
        <v xml:space="preserve"> </v>
      </c>
      <c r="AC245" t="str">
        <f t="shared" si="91"/>
        <v xml:space="preserve"> </v>
      </c>
      <c r="AD245" s="1" t="str">
        <f t="shared" si="84"/>
        <v xml:space="preserve"> </v>
      </c>
      <c r="AE245" t="str">
        <f t="shared" si="92"/>
        <v xml:space="preserve"> </v>
      </c>
      <c r="AF245" t="str">
        <f t="shared" si="93"/>
        <v xml:space="preserve"> </v>
      </c>
      <c r="AG245">
        <f t="shared" si="85"/>
        <v>2.0039008455654415</v>
      </c>
      <c r="AH245" t="str">
        <f t="shared" si="86"/>
        <v xml:space="preserve"> </v>
      </c>
      <c r="AI245">
        <f t="shared" si="94"/>
        <v>189</v>
      </c>
      <c r="AJ245" t="str">
        <f t="shared" si="95"/>
        <v xml:space="preserve"> </v>
      </c>
      <c r="AK245" t="str">
        <f t="shared" si="87"/>
        <v xml:space="preserve"> </v>
      </c>
      <c r="AL245" t="str">
        <f t="shared" si="88"/>
        <v xml:space="preserve"> </v>
      </c>
      <c r="AM245" t="str">
        <f t="shared" si="96"/>
        <v xml:space="preserve"> </v>
      </c>
      <c r="AN245" t="str">
        <f t="shared" si="97"/>
        <v xml:space="preserve"> </v>
      </c>
      <c r="AO245" t="s">
        <v>344</v>
      </c>
      <c r="AP245" t="s">
        <v>1239</v>
      </c>
      <c r="AQ245">
        <v>-48.97626741990895</v>
      </c>
      <c r="AR245">
        <v>-43.465113197161529</v>
      </c>
      <c r="AS245">
        <v>-4.3664275827356214</v>
      </c>
      <c r="AT245">
        <v>48.97626741990895</v>
      </c>
      <c r="AU245">
        <v>43.465113197161529</v>
      </c>
      <c r="AV245" t="s">
        <v>1585</v>
      </c>
    </row>
    <row r="246" spans="1:48" x14ac:dyDescent="0.25">
      <c r="A246">
        <v>2.4900000000000061E-9</v>
      </c>
      <c r="B246" t="s">
        <v>350</v>
      </c>
      <c r="C246" s="3">
        <v>17</v>
      </c>
      <c r="D246" s="3">
        <v>0</v>
      </c>
      <c r="E246" s="3">
        <v>7</v>
      </c>
      <c r="F246" s="3">
        <v>24</v>
      </c>
      <c r="G246" s="4">
        <v>405.5</v>
      </c>
      <c r="H246" s="4">
        <v>346.16</v>
      </c>
      <c r="I246" s="5">
        <v>45729.985001519999</v>
      </c>
      <c r="J246" s="4">
        <v>19.481118802408687</v>
      </c>
      <c r="K246" s="4">
        <v>18.602751504729149</v>
      </c>
      <c r="L246" s="4">
        <v>9.7197835325365212</v>
      </c>
      <c r="M246" s="4">
        <v>8.7660301401128145</v>
      </c>
      <c r="N246" s="4">
        <v>18.608000000000001</v>
      </c>
      <c r="O246" s="4">
        <v>4.129826524902068</v>
      </c>
      <c r="P246" s="4">
        <v>0.68783221631615443</v>
      </c>
      <c r="Q246" s="36">
        <f t="shared" si="74"/>
        <v>70.833333335823326</v>
      </c>
      <c r="R246" t="str">
        <f t="shared" si="75"/>
        <v xml:space="preserve"> </v>
      </c>
      <c r="S246" s="37">
        <f t="shared" si="76"/>
        <v>0.17142362162565974</v>
      </c>
      <c r="T246" s="37" t="str">
        <f t="shared" si="77"/>
        <v/>
      </c>
      <c r="U246" s="37" t="str">
        <f t="shared" si="78"/>
        <v/>
      </c>
      <c r="V246" s="37" t="str">
        <f t="shared" si="79"/>
        <v/>
      </c>
      <c r="W246" s="37" t="str">
        <f t="shared" si="80"/>
        <v/>
      </c>
      <c r="X246" s="37" t="str">
        <f t="shared" si="81"/>
        <v/>
      </c>
      <c r="Y246" t="str">
        <f t="shared" si="89"/>
        <v xml:space="preserve"> </v>
      </c>
      <c r="Z246" s="1" t="str">
        <f t="shared" si="82"/>
        <v xml:space="preserve"> </v>
      </c>
      <c r="AA246" t="str">
        <f t="shared" si="90"/>
        <v xml:space="preserve"> </v>
      </c>
      <c r="AB246" s="1" t="str">
        <f t="shared" si="83"/>
        <v xml:space="preserve"> </v>
      </c>
      <c r="AC246">
        <f t="shared" si="91"/>
        <v>106</v>
      </c>
      <c r="AD246" s="1" t="str">
        <f t="shared" si="84"/>
        <v xml:space="preserve"> </v>
      </c>
      <c r="AE246">
        <f t="shared" si="92"/>
        <v>69</v>
      </c>
      <c r="AF246" t="str">
        <f t="shared" si="93"/>
        <v xml:space="preserve"> </v>
      </c>
      <c r="AG246" t="str">
        <f t="shared" si="85"/>
        <v xml:space="preserve"> </v>
      </c>
      <c r="AH246" t="str">
        <f t="shared" si="86"/>
        <v xml:space="preserve"> </v>
      </c>
      <c r="AI246" t="str">
        <f t="shared" si="94"/>
        <v xml:space="preserve"> </v>
      </c>
      <c r="AJ246" t="str">
        <f t="shared" si="95"/>
        <v xml:space="preserve"> </v>
      </c>
      <c r="AK246" t="str">
        <f t="shared" si="87"/>
        <v xml:space="preserve"> </v>
      </c>
      <c r="AL246" t="str">
        <f t="shared" si="88"/>
        <v xml:space="preserve"> </v>
      </c>
      <c r="AM246" t="str">
        <f t="shared" si="96"/>
        <v xml:space="preserve"> </v>
      </c>
      <c r="AN246" t="str">
        <f t="shared" si="97"/>
        <v xml:space="preserve"> </v>
      </c>
      <c r="AO246" t="s">
        <v>350</v>
      </c>
      <c r="AP246" t="s">
        <v>1313</v>
      </c>
      <c r="AQ246">
        <v>-4.8481961751508873</v>
      </c>
      <c r="AR246">
        <v>25.364548184752699</v>
      </c>
      <c r="AS246">
        <v>17.142361913565974</v>
      </c>
      <c r="AT246">
        <v>4.8481961751508873</v>
      </c>
      <c r="AU246">
        <v>-25.364548184752699</v>
      </c>
      <c r="AV246" t="s">
        <v>1586</v>
      </c>
    </row>
    <row r="247" spans="1:48" x14ac:dyDescent="0.25">
      <c r="A247">
        <v>2.5000000000000063E-9</v>
      </c>
      <c r="B247" t="s">
        <v>240</v>
      </c>
      <c r="C247" s="3">
        <v>6</v>
      </c>
      <c r="D247" s="3">
        <v>3</v>
      </c>
      <c r="E247" s="3">
        <v>14</v>
      </c>
      <c r="F247" s="3">
        <v>23</v>
      </c>
      <c r="G247" s="4">
        <v>152.5</v>
      </c>
      <c r="H247" s="4">
        <v>146.43</v>
      </c>
      <c r="I247" s="5">
        <v>129683.89238922001</v>
      </c>
      <c r="J247" s="4">
        <v>11.44073755762169</v>
      </c>
      <c r="K247" s="4">
        <v>10.952950856458973</v>
      </c>
      <c r="L247" s="4">
        <v>10.082984239113713</v>
      </c>
      <c r="M247" s="4">
        <v>9.9475939457061315</v>
      </c>
      <c r="N247" s="4">
        <v>13.369</v>
      </c>
      <c r="O247" s="4">
        <v>4.3637782982045215</v>
      </c>
      <c r="P247" s="4">
        <v>4.5762480366045208</v>
      </c>
      <c r="Q247" s="36" t="str">
        <f t="shared" si="74"/>
        <v xml:space="preserve"> </v>
      </c>
      <c r="R247" t="str">
        <f t="shared" si="75"/>
        <v xml:space="preserve"> </v>
      </c>
      <c r="S247" s="37" t="str">
        <f t="shared" si="76"/>
        <v/>
      </c>
      <c r="T247" s="37" t="str">
        <f t="shared" si="77"/>
        <v/>
      </c>
      <c r="U247" s="37" t="str">
        <f t="shared" si="78"/>
        <v/>
      </c>
      <c r="V247" s="37">
        <f t="shared" si="79"/>
        <v>-0.38425471966136682</v>
      </c>
      <c r="W247" s="37" t="str">
        <f t="shared" si="80"/>
        <v/>
      </c>
      <c r="X247" s="37" t="str">
        <f t="shared" si="81"/>
        <v/>
      </c>
      <c r="Y247" t="str">
        <f t="shared" si="89"/>
        <v xml:space="preserve"> </v>
      </c>
      <c r="Z247" s="1">
        <f t="shared" si="82"/>
        <v>73</v>
      </c>
      <c r="AA247" t="str">
        <f t="shared" si="90"/>
        <v xml:space="preserve"> </v>
      </c>
      <c r="AB247" s="1" t="str">
        <f t="shared" si="83"/>
        <v xml:space="preserve"> </v>
      </c>
      <c r="AC247" t="str">
        <f t="shared" si="91"/>
        <v xml:space="preserve"> </v>
      </c>
      <c r="AD247" s="1" t="str">
        <f t="shared" si="84"/>
        <v xml:space="preserve"> </v>
      </c>
      <c r="AE247" t="str">
        <f t="shared" si="92"/>
        <v xml:space="preserve"> </v>
      </c>
      <c r="AF247" t="str">
        <f t="shared" si="93"/>
        <v xml:space="preserve"> </v>
      </c>
      <c r="AG247">
        <f t="shared" si="85"/>
        <v>4.576248039104521</v>
      </c>
      <c r="AH247" t="str">
        <f t="shared" si="86"/>
        <v xml:space="preserve"> </v>
      </c>
      <c r="AI247">
        <f t="shared" si="94"/>
        <v>34</v>
      </c>
      <c r="AJ247" t="str">
        <f t="shared" si="95"/>
        <v xml:space="preserve"> </v>
      </c>
      <c r="AK247" t="str">
        <f t="shared" si="87"/>
        <v xml:space="preserve"> </v>
      </c>
      <c r="AL247" t="str">
        <f t="shared" si="88"/>
        <v xml:space="preserve"> </v>
      </c>
      <c r="AM247" t="str">
        <f t="shared" si="96"/>
        <v xml:space="preserve"> </v>
      </c>
      <c r="AN247" t="str">
        <f t="shared" si="97"/>
        <v xml:space="preserve"> </v>
      </c>
      <c r="AO247" t="s">
        <v>240</v>
      </c>
      <c r="AP247" t="s">
        <v>1293</v>
      </c>
      <c r="AQ247">
        <v>38.425471966136683</v>
      </c>
      <c r="AR247">
        <v>22.575633313936471</v>
      </c>
      <c r="AS247">
        <v>4.1453254114593996</v>
      </c>
      <c r="AT247">
        <v>-38.425471966136683</v>
      </c>
      <c r="AU247">
        <v>-22.575633313936471</v>
      </c>
      <c r="AV247" t="s">
        <v>1587</v>
      </c>
    </row>
    <row r="248" spans="1:48" x14ac:dyDescent="0.25">
      <c r="A248">
        <v>2.5100000000000064E-9</v>
      </c>
      <c r="B248" t="s">
        <v>605</v>
      </c>
      <c r="C248" s="3">
        <v>17</v>
      </c>
      <c r="D248" s="3">
        <v>1</v>
      </c>
      <c r="E248" s="3">
        <v>2</v>
      </c>
      <c r="F248" s="3">
        <v>20</v>
      </c>
      <c r="G248" s="4">
        <v>104</v>
      </c>
      <c r="H248" s="4">
        <v>93.85</v>
      </c>
      <c r="I248" s="5">
        <v>51941.293386599995</v>
      </c>
      <c r="J248" s="4">
        <v>24.194379994844031</v>
      </c>
      <c r="K248" s="4">
        <v>22.334602570204662</v>
      </c>
      <c r="L248" s="4">
        <v>17.596092856876698</v>
      </c>
      <c r="M248" s="4">
        <v>16.66171561639969</v>
      </c>
      <c r="N248" s="4">
        <v>4.202</v>
      </c>
      <c r="O248" s="4">
        <v>8.2989690721649509</v>
      </c>
      <c r="P248" s="4">
        <v>1.2551944592434736</v>
      </c>
      <c r="Q248" s="36">
        <f t="shared" si="74"/>
        <v>85.000000002510006</v>
      </c>
      <c r="R248" t="str">
        <f t="shared" si="75"/>
        <v xml:space="preserve"> </v>
      </c>
      <c r="S248" s="37" t="str">
        <f t="shared" si="76"/>
        <v/>
      </c>
      <c r="T248" s="37" t="str">
        <f t="shared" si="77"/>
        <v/>
      </c>
      <c r="U248" s="37" t="str">
        <f t="shared" si="78"/>
        <v/>
      </c>
      <c r="V248" s="37" t="str">
        <f t="shared" si="79"/>
        <v/>
      </c>
      <c r="W248" s="37" t="str">
        <f t="shared" si="80"/>
        <v/>
      </c>
      <c r="X248" s="37" t="str">
        <f t="shared" si="81"/>
        <v/>
      </c>
      <c r="Y248" t="str">
        <f t="shared" si="89"/>
        <v xml:space="preserve"> </v>
      </c>
      <c r="Z248" s="1" t="str">
        <f t="shared" si="82"/>
        <v xml:space="preserve"> </v>
      </c>
      <c r="AA248" t="str">
        <f t="shared" si="90"/>
        <v xml:space="preserve"> </v>
      </c>
      <c r="AB248" s="1" t="str">
        <f t="shared" si="83"/>
        <v xml:space="preserve"> </v>
      </c>
      <c r="AC248" t="str">
        <f t="shared" si="91"/>
        <v xml:space="preserve"> </v>
      </c>
      <c r="AD248" s="1" t="str">
        <f t="shared" si="84"/>
        <v xml:space="preserve"> </v>
      </c>
      <c r="AE248">
        <f t="shared" si="92"/>
        <v>22</v>
      </c>
      <c r="AF248" t="str">
        <f t="shared" si="93"/>
        <v xml:space="preserve"> </v>
      </c>
      <c r="AG248" t="str">
        <f t="shared" si="85"/>
        <v xml:space="preserve"> </v>
      </c>
      <c r="AH248" t="str">
        <f t="shared" si="86"/>
        <v xml:space="preserve"> </v>
      </c>
      <c r="AI248" t="str">
        <f t="shared" si="94"/>
        <v xml:space="preserve"> </v>
      </c>
      <c r="AJ248" t="str">
        <f t="shared" si="95"/>
        <v xml:space="preserve"> </v>
      </c>
      <c r="AK248" t="str">
        <f t="shared" si="87"/>
        <v xml:space="preserve"> </v>
      </c>
      <c r="AL248" t="str">
        <f t="shared" si="88"/>
        <v xml:space="preserve"> </v>
      </c>
      <c r="AM248" t="str">
        <f t="shared" si="96"/>
        <v xml:space="preserve"> </v>
      </c>
      <c r="AN248" t="str">
        <f t="shared" si="97"/>
        <v xml:space="preserve"> </v>
      </c>
      <c r="AO248" t="s">
        <v>605</v>
      </c>
      <c r="AP248" t="s">
        <v>1246</v>
      </c>
      <c r="AQ248">
        <v>-30.21516504082431</v>
      </c>
      <c r="AR248">
        <v>-35.115389777956807</v>
      </c>
      <c r="AS248">
        <v>10.815130527437411</v>
      </c>
      <c r="AT248">
        <v>30.21516504082431</v>
      </c>
      <c r="AU248">
        <v>35.115389777956807</v>
      </c>
      <c r="AV248" t="s">
        <v>1588</v>
      </c>
    </row>
    <row r="249" spans="1:48" x14ac:dyDescent="0.25">
      <c r="A249">
        <v>2.5200000000000066E-9</v>
      </c>
      <c r="B249" t="s">
        <v>489</v>
      </c>
      <c r="C249" s="3">
        <v>6</v>
      </c>
      <c r="D249" s="3">
        <v>1</v>
      </c>
      <c r="E249" s="3">
        <v>2</v>
      </c>
      <c r="F249" s="3">
        <v>9</v>
      </c>
      <c r="G249" s="4">
        <v>301.5</v>
      </c>
      <c r="H249" s="4">
        <v>269.81</v>
      </c>
      <c r="I249" s="5">
        <v>23022.790708020002</v>
      </c>
      <c r="J249" s="4" t="s">
        <v>1238</v>
      </c>
      <c r="K249" s="4" t="s">
        <v>1238</v>
      </c>
      <c r="L249" s="4">
        <v>36.90482853955848</v>
      </c>
      <c r="M249" s="4">
        <v>32.641122875198036</v>
      </c>
      <c r="N249" s="4">
        <v>5.4980000000000002</v>
      </c>
      <c r="O249" s="4">
        <v>12.525583299222271</v>
      </c>
      <c r="P249" s="4" t="s">
        <v>137</v>
      </c>
      <c r="Q249" s="36" t="str">
        <f t="shared" si="74"/>
        <v xml:space="preserve"> </v>
      </c>
      <c r="R249" t="str">
        <f t="shared" si="75"/>
        <v xml:space="preserve"> </v>
      </c>
      <c r="S249" s="37" t="str">
        <f t="shared" si="76"/>
        <v/>
      </c>
      <c r="T249" s="37" t="str">
        <f t="shared" si="77"/>
        <v/>
      </c>
      <c r="U249" s="37" t="str">
        <f t="shared" si="78"/>
        <v xml:space="preserve"> </v>
      </c>
      <c r="V249" s="37" t="str">
        <f t="shared" si="79"/>
        <v xml:space="preserve"> </v>
      </c>
      <c r="W249" s="37" t="str">
        <f t="shared" si="80"/>
        <v/>
      </c>
      <c r="X249" s="37" t="str">
        <f t="shared" si="81"/>
        <v/>
      </c>
      <c r="Y249" t="str">
        <f t="shared" si="89"/>
        <v xml:space="preserve"> </v>
      </c>
      <c r="Z249" s="1" t="str">
        <f t="shared" si="82"/>
        <v xml:space="preserve"> </v>
      </c>
      <c r="AA249" t="str">
        <f t="shared" si="90"/>
        <v xml:space="preserve"> </v>
      </c>
      <c r="AB249" s="1" t="str">
        <f t="shared" si="83"/>
        <v xml:space="preserve"> </v>
      </c>
      <c r="AC249" t="str">
        <f t="shared" si="91"/>
        <v xml:space="preserve"> </v>
      </c>
      <c r="AD249" s="1" t="str">
        <f t="shared" si="84"/>
        <v xml:space="preserve"> </v>
      </c>
      <c r="AE249" t="str">
        <f t="shared" si="92"/>
        <v xml:space="preserve"> </v>
      </c>
      <c r="AF249" t="str">
        <f t="shared" si="93"/>
        <v xml:space="preserve"> </v>
      </c>
      <c r="AG249" t="str">
        <f t="shared" si="85"/>
        <v xml:space="preserve"> </v>
      </c>
      <c r="AH249" t="str">
        <f t="shared" si="86"/>
        <v xml:space="preserve"> </v>
      </c>
      <c r="AI249" t="str">
        <f t="shared" si="94"/>
        <v xml:space="preserve"> </v>
      </c>
      <c r="AJ249" t="str">
        <f t="shared" si="95"/>
        <v xml:space="preserve"> </v>
      </c>
      <c r="AK249" t="str">
        <f t="shared" si="87"/>
        <v xml:space="preserve"> </v>
      </c>
      <c r="AL249" t="str">
        <f t="shared" si="88"/>
        <v xml:space="preserve"> </v>
      </c>
      <c r="AM249" t="str">
        <f t="shared" si="96"/>
        <v xml:space="preserve"> </v>
      </c>
      <c r="AN249" t="str">
        <f t="shared" si="97"/>
        <v xml:space="preserve"> </v>
      </c>
      <c r="AO249" t="s">
        <v>489</v>
      </c>
      <c r="AP249" t="s">
        <v>1313</v>
      </c>
      <c r="AQ249" t="e">
        <v>#VALUE!</v>
      </c>
      <c r="AR249">
        <v>-183.38167645338257</v>
      </c>
      <c r="AS249">
        <v>11.745302249731292</v>
      </c>
      <c r="AT249" t="e">
        <v>#VALUE!</v>
      </c>
      <c r="AU249">
        <v>183.38167645338257</v>
      </c>
      <c r="AV249" t="s">
        <v>1589</v>
      </c>
    </row>
    <row r="250" spans="1:48" x14ac:dyDescent="0.25">
      <c r="A250">
        <v>2.5300000000000068E-9</v>
      </c>
      <c r="B250" t="s">
        <v>356</v>
      </c>
      <c r="C250" s="3">
        <v>5</v>
      </c>
      <c r="D250" s="3">
        <v>4</v>
      </c>
      <c r="E250" s="3">
        <v>7</v>
      </c>
      <c r="F250" s="3">
        <v>16</v>
      </c>
      <c r="G250" s="4">
        <v>135</v>
      </c>
      <c r="H250" s="4">
        <v>127.91</v>
      </c>
      <c r="I250" s="5">
        <v>13657.74655602</v>
      </c>
      <c r="J250" s="4">
        <v>20.717525105280206</v>
      </c>
      <c r="K250" s="4">
        <v>20.436171912446078</v>
      </c>
      <c r="L250" s="4">
        <v>15.916362777214882</v>
      </c>
      <c r="M250" s="4">
        <v>15.187419630911331</v>
      </c>
      <c r="N250" s="4">
        <v>6.2590000000000003</v>
      </c>
      <c r="O250" s="4">
        <v>1.4424635332252904</v>
      </c>
      <c r="P250" s="4">
        <v>2.3610351028066612</v>
      </c>
      <c r="Q250" s="36" t="str">
        <f t="shared" si="74"/>
        <v xml:space="preserve"> </v>
      </c>
      <c r="R250" t="str">
        <f t="shared" si="75"/>
        <v xml:space="preserve"> </v>
      </c>
      <c r="S250" s="37" t="str">
        <f t="shared" si="76"/>
        <v/>
      </c>
      <c r="T250" s="37" t="str">
        <f t="shared" si="77"/>
        <v/>
      </c>
      <c r="U250" s="37" t="str">
        <f t="shared" si="78"/>
        <v/>
      </c>
      <c r="V250" s="37" t="str">
        <f t="shared" si="79"/>
        <v/>
      </c>
      <c r="W250" s="37" t="str">
        <f t="shared" si="80"/>
        <v/>
      </c>
      <c r="X250" s="37" t="str">
        <f t="shared" si="81"/>
        <v/>
      </c>
      <c r="Y250" t="str">
        <f t="shared" si="89"/>
        <v xml:space="preserve"> </v>
      </c>
      <c r="Z250" s="1" t="str">
        <f t="shared" si="82"/>
        <v xml:space="preserve"> </v>
      </c>
      <c r="AA250" t="str">
        <f t="shared" si="90"/>
        <v xml:space="preserve"> </v>
      </c>
      <c r="AB250" s="1" t="str">
        <f t="shared" si="83"/>
        <v xml:space="preserve"> </v>
      </c>
      <c r="AC250" t="str">
        <f t="shared" si="91"/>
        <v xml:space="preserve"> </v>
      </c>
      <c r="AD250" s="1" t="str">
        <f t="shared" si="84"/>
        <v xml:space="preserve"> </v>
      </c>
      <c r="AE250" t="str">
        <f t="shared" si="92"/>
        <v xml:space="preserve"> </v>
      </c>
      <c r="AF250" t="str">
        <f t="shared" si="93"/>
        <v xml:space="preserve"> </v>
      </c>
      <c r="AG250">
        <f t="shared" si="85"/>
        <v>2.3610351053366614</v>
      </c>
      <c r="AH250" t="str">
        <f t="shared" si="86"/>
        <v xml:space="preserve"> </v>
      </c>
      <c r="AI250">
        <f t="shared" si="94"/>
        <v>165</v>
      </c>
      <c r="AJ250" t="str">
        <f t="shared" si="95"/>
        <v xml:space="preserve"> </v>
      </c>
      <c r="AK250" t="str">
        <f t="shared" si="87"/>
        <v xml:space="preserve"> </v>
      </c>
      <c r="AL250" t="str">
        <f t="shared" si="88"/>
        <v xml:space="preserve"> </v>
      </c>
      <c r="AM250" t="str">
        <f t="shared" si="96"/>
        <v xml:space="preserve"> </v>
      </c>
      <c r="AN250" t="str">
        <f t="shared" si="97"/>
        <v xml:space="preserve"> </v>
      </c>
      <c r="AO250" t="s">
        <v>356</v>
      </c>
      <c r="AP250" t="s">
        <v>1242</v>
      </c>
      <c r="AQ250">
        <v>-11.502586608806965</v>
      </c>
      <c r="AR250">
        <v>-22.217220492235647</v>
      </c>
      <c r="AS250">
        <v>5.5429598936752367</v>
      </c>
      <c r="AT250">
        <v>11.502586608806965</v>
      </c>
      <c r="AU250">
        <v>22.217220492235647</v>
      </c>
      <c r="AV250" t="s">
        <v>1590</v>
      </c>
    </row>
    <row r="251" spans="1:48" x14ac:dyDescent="0.25">
      <c r="A251">
        <v>2.5400000000000069E-9</v>
      </c>
      <c r="B251" t="s">
        <v>664</v>
      </c>
      <c r="C251" s="3">
        <v>13</v>
      </c>
      <c r="D251" s="3">
        <v>2</v>
      </c>
      <c r="E251" s="3">
        <v>5</v>
      </c>
      <c r="F251" s="3">
        <v>20</v>
      </c>
      <c r="G251" s="4">
        <v>340</v>
      </c>
      <c r="H251" s="4">
        <v>281.12</v>
      </c>
      <c r="I251" s="5">
        <v>41324.639999999999</v>
      </c>
      <c r="J251" s="4" t="s">
        <v>1238</v>
      </c>
      <c r="K251" s="4" t="s">
        <v>1238</v>
      </c>
      <c r="L251" s="4">
        <v>32.349422042409515</v>
      </c>
      <c r="M251" s="4">
        <v>29.281402329067152</v>
      </c>
      <c r="N251" s="4">
        <v>6.9030000000000005</v>
      </c>
      <c r="O251" s="4">
        <v>5.068493150684934</v>
      </c>
      <c r="P251" s="4">
        <v>0</v>
      </c>
      <c r="Q251" s="36" t="str">
        <f t="shared" si="74"/>
        <v xml:space="preserve"> </v>
      </c>
      <c r="R251" t="str">
        <f t="shared" si="75"/>
        <v xml:space="preserve"> </v>
      </c>
      <c r="S251" s="37">
        <f t="shared" si="76"/>
        <v>0.20944792513533295</v>
      </c>
      <c r="T251" s="37" t="str">
        <f t="shared" si="77"/>
        <v/>
      </c>
      <c r="U251" s="37" t="str">
        <f t="shared" si="78"/>
        <v xml:space="preserve"> </v>
      </c>
      <c r="V251" s="37" t="str">
        <f t="shared" si="79"/>
        <v xml:space="preserve"> </v>
      </c>
      <c r="W251" s="37" t="str">
        <f t="shared" si="80"/>
        <v/>
      </c>
      <c r="X251" s="37" t="str">
        <f t="shared" si="81"/>
        <v/>
      </c>
      <c r="Y251" t="str">
        <f t="shared" si="89"/>
        <v xml:space="preserve"> </v>
      </c>
      <c r="Z251" s="1" t="str">
        <f t="shared" si="82"/>
        <v xml:space="preserve"> </v>
      </c>
      <c r="AA251" t="str">
        <f t="shared" si="90"/>
        <v xml:space="preserve"> </v>
      </c>
      <c r="AB251" s="1" t="str">
        <f t="shared" si="83"/>
        <v xml:space="preserve"> </v>
      </c>
      <c r="AC251">
        <f t="shared" si="91"/>
        <v>76</v>
      </c>
      <c r="AD251" s="1" t="str">
        <f t="shared" si="84"/>
        <v xml:space="preserve"> </v>
      </c>
      <c r="AE251" t="str">
        <f t="shared" si="92"/>
        <v xml:space="preserve"> </v>
      </c>
      <c r="AF251" t="str">
        <f t="shared" si="93"/>
        <v xml:space="preserve"> </v>
      </c>
      <c r="AG251" t="str">
        <f t="shared" si="85"/>
        <v xml:space="preserve"> </v>
      </c>
      <c r="AH251" t="str">
        <f t="shared" si="86"/>
        <v xml:space="preserve"> </v>
      </c>
      <c r="AI251" t="str">
        <f t="shared" si="94"/>
        <v xml:space="preserve"> </v>
      </c>
      <c r="AJ251" t="str">
        <f t="shared" si="95"/>
        <v xml:space="preserve"> </v>
      </c>
      <c r="AK251" t="str">
        <f t="shared" si="87"/>
        <v xml:space="preserve"> </v>
      </c>
      <c r="AL251" t="str">
        <f t="shared" si="88"/>
        <v xml:space="preserve"> </v>
      </c>
      <c r="AM251" t="str">
        <f t="shared" si="96"/>
        <v xml:space="preserve"> </v>
      </c>
      <c r="AN251" t="str">
        <f t="shared" si="97"/>
        <v xml:space="preserve"> </v>
      </c>
      <c r="AO251" t="s">
        <v>664</v>
      </c>
      <c r="AP251" t="s">
        <v>1313</v>
      </c>
      <c r="AQ251" t="e">
        <v>#VALUE!</v>
      </c>
      <c r="AR251">
        <v>-148.40200628082067</v>
      </c>
      <c r="AS251">
        <v>20.944792259533294</v>
      </c>
      <c r="AT251" t="e">
        <v>#VALUE!</v>
      </c>
      <c r="AU251">
        <v>148.40200628082067</v>
      </c>
      <c r="AV251" t="s">
        <v>1591</v>
      </c>
    </row>
    <row r="252" spans="1:48" x14ac:dyDescent="0.25">
      <c r="A252">
        <v>2.5500000000000071E-9</v>
      </c>
      <c r="B252" t="s">
        <v>517</v>
      </c>
      <c r="C252" s="3">
        <v>9</v>
      </c>
      <c r="D252" s="3">
        <v>0</v>
      </c>
      <c r="E252" s="3">
        <v>11</v>
      </c>
      <c r="F252" s="3">
        <v>20</v>
      </c>
      <c r="G252" s="4">
        <v>86</v>
      </c>
      <c r="H252" s="4">
        <v>78.87</v>
      </c>
      <c r="I252" s="5">
        <v>17097.086366579999</v>
      </c>
      <c r="J252" s="4">
        <v>28.890109890109891</v>
      </c>
      <c r="K252" s="4">
        <v>27.908704883227177</v>
      </c>
      <c r="L252" s="4">
        <v>28.35033866687289</v>
      </c>
      <c r="M252" s="4">
        <v>21.51813027916965</v>
      </c>
      <c r="N252" s="4">
        <v>2.8260000000000001</v>
      </c>
      <c r="O252" s="4">
        <v>-0.1413427561837457</v>
      </c>
      <c r="P252" s="4" t="s">
        <v>137</v>
      </c>
      <c r="Q252" s="36" t="str">
        <f t="shared" si="74"/>
        <v xml:space="preserve"> </v>
      </c>
      <c r="R252" t="str">
        <f t="shared" si="75"/>
        <v xml:space="preserve"> </v>
      </c>
      <c r="S252" s="37" t="str">
        <f t="shared" si="76"/>
        <v/>
      </c>
      <c r="T252" s="37" t="str">
        <f t="shared" si="77"/>
        <v/>
      </c>
      <c r="U252" s="37" t="str">
        <f t="shared" si="78"/>
        <v/>
      </c>
      <c r="V252" s="37" t="str">
        <f t="shared" si="79"/>
        <v/>
      </c>
      <c r="W252" s="37" t="str">
        <f t="shared" si="80"/>
        <v/>
      </c>
      <c r="X252" s="37" t="str">
        <f t="shared" si="81"/>
        <v/>
      </c>
      <c r="Y252" t="str">
        <f t="shared" si="89"/>
        <v xml:space="preserve"> </v>
      </c>
      <c r="Z252" s="1" t="str">
        <f t="shared" si="82"/>
        <v xml:space="preserve"> </v>
      </c>
      <c r="AA252" t="str">
        <f t="shared" si="90"/>
        <v xml:space="preserve"> </v>
      </c>
      <c r="AB252" s="1" t="str">
        <f t="shared" si="83"/>
        <v xml:space="preserve"> </v>
      </c>
      <c r="AC252" t="str">
        <f t="shared" si="91"/>
        <v xml:space="preserve"> </v>
      </c>
      <c r="AD252" s="1" t="str">
        <f t="shared" si="84"/>
        <v xml:space="preserve"> </v>
      </c>
      <c r="AE252" t="str">
        <f t="shared" si="92"/>
        <v xml:space="preserve"> </v>
      </c>
      <c r="AF252" t="str">
        <f t="shared" si="93"/>
        <v xml:space="preserve"> </v>
      </c>
      <c r="AG252" t="str">
        <f t="shared" si="85"/>
        <v xml:space="preserve"> </v>
      </c>
      <c r="AH252" t="str">
        <f t="shared" si="86"/>
        <v xml:space="preserve"> </v>
      </c>
      <c r="AI252" t="str">
        <f t="shared" si="94"/>
        <v xml:space="preserve"> </v>
      </c>
      <c r="AJ252" t="str">
        <f t="shared" si="95"/>
        <v xml:space="preserve"> </v>
      </c>
      <c r="AK252" t="str">
        <f t="shared" si="87"/>
        <v xml:space="preserve"> </v>
      </c>
      <c r="AL252" t="str">
        <f t="shared" si="88"/>
        <v xml:space="preserve"> </v>
      </c>
      <c r="AM252" t="str">
        <f t="shared" si="96"/>
        <v xml:space="preserve"> </v>
      </c>
      <c r="AN252" t="str">
        <f t="shared" si="97"/>
        <v xml:space="preserve"> </v>
      </c>
      <c r="AO252" t="s">
        <v>517</v>
      </c>
      <c r="AP252" t="s">
        <v>1313</v>
      </c>
      <c r="AQ252">
        <v>-55.487779731900552</v>
      </c>
      <c r="AR252">
        <v>-117.69418304783463</v>
      </c>
      <c r="AS252">
        <v>9.0401927222010912</v>
      </c>
      <c r="AT252">
        <v>55.487779731900552</v>
      </c>
      <c r="AU252">
        <v>117.69418304783463</v>
      </c>
      <c r="AV252" t="s">
        <v>1592</v>
      </c>
    </row>
    <row r="253" spans="1:48" x14ac:dyDescent="0.25">
      <c r="A253">
        <v>2.5600000000000073E-9</v>
      </c>
      <c r="B253" t="s">
        <v>1216</v>
      </c>
      <c r="C253" s="3">
        <v>12</v>
      </c>
      <c r="D253" s="3">
        <v>2</v>
      </c>
      <c r="E253" s="3">
        <v>6</v>
      </c>
      <c r="F253" s="3">
        <v>20</v>
      </c>
      <c r="G253" s="4">
        <v>85</v>
      </c>
      <c r="H253" s="4">
        <v>77.45</v>
      </c>
      <c r="I253" s="5">
        <v>30433.8746464</v>
      </c>
      <c r="J253" s="4">
        <v>29.984514130855594</v>
      </c>
      <c r="K253" s="4">
        <v>26.995468804461485</v>
      </c>
      <c r="L253" s="4">
        <v>20.025136609553321</v>
      </c>
      <c r="M253" s="4">
        <v>18.834481842926376</v>
      </c>
      <c r="N253" s="4">
        <v>2.8690000000000002</v>
      </c>
      <c r="O253" s="4">
        <v>9.0874524714829032</v>
      </c>
      <c r="P253" s="4">
        <v>0.54744996772111032</v>
      </c>
      <c r="Q253" s="36" t="str">
        <f t="shared" si="74"/>
        <v xml:space="preserve"> </v>
      </c>
      <c r="R253" t="str">
        <f t="shared" si="75"/>
        <v xml:space="preserve"> </v>
      </c>
      <c r="S253" s="37" t="str">
        <f t="shared" si="76"/>
        <v/>
      </c>
      <c r="T253" s="37" t="str">
        <f t="shared" si="77"/>
        <v/>
      </c>
      <c r="U253" s="37" t="str">
        <f t="shared" si="78"/>
        <v/>
      </c>
      <c r="V253" s="37" t="str">
        <f t="shared" si="79"/>
        <v/>
      </c>
      <c r="W253" s="37" t="str">
        <f t="shared" si="80"/>
        <v/>
      </c>
      <c r="X253" s="37" t="str">
        <f t="shared" si="81"/>
        <v/>
      </c>
      <c r="Y253" t="str">
        <f t="shared" si="89"/>
        <v xml:space="preserve"> </v>
      </c>
      <c r="Z253" s="1" t="str">
        <f t="shared" si="82"/>
        <v xml:space="preserve"> </v>
      </c>
      <c r="AA253" t="str">
        <f t="shared" si="90"/>
        <v xml:space="preserve"> </v>
      </c>
      <c r="AB253" s="1" t="str">
        <f t="shared" si="83"/>
        <v xml:space="preserve"> </v>
      </c>
      <c r="AC253" t="str">
        <f t="shared" si="91"/>
        <v xml:space="preserve"> </v>
      </c>
      <c r="AD253" s="1" t="str">
        <f t="shared" si="84"/>
        <v xml:space="preserve"> </v>
      </c>
      <c r="AE253" t="str">
        <f t="shared" si="92"/>
        <v xml:space="preserve"> </v>
      </c>
      <c r="AF253" t="str">
        <f t="shared" si="93"/>
        <v xml:space="preserve"> </v>
      </c>
      <c r="AG253" t="str">
        <f t="shared" si="85"/>
        <v xml:space="preserve"> </v>
      </c>
      <c r="AH253" t="str">
        <f t="shared" si="86"/>
        <v xml:space="preserve"> </v>
      </c>
      <c r="AI253" t="str">
        <f t="shared" si="94"/>
        <v xml:space="preserve"> </v>
      </c>
      <c r="AJ253" t="str">
        <f t="shared" si="95"/>
        <v xml:space="preserve"> </v>
      </c>
      <c r="AK253" t="str">
        <f t="shared" si="87"/>
        <v xml:space="preserve"> </v>
      </c>
      <c r="AL253" t="str">
        <f t="shared" si="88"/>
        <v xml:space="preserve"> </v>
      </c>
      <c r="AM253" t="str">
        <f t="shared" si="96"/>
        <v xml:space="preserve"> </v>
      </c>
      <c r="AN253" t="str">
        <f t="shared" si="97"/>
        <v xml:space="preserve"> </v>
      </c>
      <c r="AO253" t="s">
        <v>1216</v>
      </c>
      <c r="AP253" t="s">
        <v>1244</v>
      </c>
      <c r="AQ253">
        <v>-61.377909128084674</v>
      </c>
      <c r="AR253">
        <v>-53.767325528702138</v>
      </c>
      <c r="AS253">
        <v>9.7482246610716583</v>
      </c>
      <c r="AT253">
        <v>61.377909128084674</v>
      </c>
      <c r="AU253">
        <v>53.767325528702138</v>
      </c>
      <c r="AV253" t="s">
        <v>1593</v>
      </c>
    </row>
    <row r="254" spans="1:48" x14ac:dyDescent="0.25">
      <c r="A254">
        <v>2.5700000000000075E-9</v>
      </c>
      <c r="B254" t="s">
        <v>257</v>
      </c>
      <c r="C254" s="3">
        <v>16</v>
      </c>
      <c r="D254" s="3">
        <v>10</v>
      </c>
      <c r="E254" s="3">
        <v>20</v>
      </c>
      <c r="F254" s="3">
        <v>46</v>
      </c>
      <c r="G254" s="4">
        <v>68</v>
      </c>
      <c r="H254" s="4">
        <v>61.76</v>
      </c>
      <c r="I254" s="5">
        <v>264147.52</v>
      </c>
      <c r="J254" s="4">
        <v>13.388250596141338</v>
      </c>
      <c r="K254" s="4">
        <v>12.404097208274754</v>
      </c>
      <c r="L254" s="4">
        <v>8.5441639636516697</v>
      </c>
      <c r="M254" s="4">
        <v>7.9733619081178198</v>
      </c>
      <c r="N254" s="4">
        <v>4.9790000000000001</v>
      </c>
      <c r="O254" s="4">
        <v>2.2381930184804926</v>
      </c>
      <c r="P254" s="4">
        <v>2.1065414507772022</v>
      </c>
      <c r="Q254" s="36" t="str">
        <f t="shared" si="74"/>
        <v xml:space="preserve"> </v>
      </c>
      <c r="R254" t="str">
        <f t="shared" si="75"/>
        <v xml:space="preserve"> </v>
      </c>
      <c r="S254" s="37" t="str">
        <f t="shared" si="76"/>
        <v/>
      </c>
      <c r="T254" s="37" t="str">
        <f t="shared" si="77"/>
        <v/>
      </c>
      <c r="U254" s="37" t="str">
        <f t="shared" si="78"/>
        <v/>
      </c>
      <c r="V254" s="37" t="str">
        <f t="shared" si="79"/>
        <v/>
      </c>
      <c r="W254" s="37" t="str">
        <f t="shared" si="80"/>
        <v/>
      </c>
      <c r="X254" s="37">
        <f t="shared" si="81"/>
        <v>-0.34391796311509004</v>
      </c>
      <c r="Y254" t="str">
        <f t="shared" si="89"/>
        <v xml:space="preserve"> </v>
      </c>
      <c r="Z254" s="1" t="str">
        <f t="shared" si="82"/>
        <v xml:space="preserve"> </v>
      </c>
      <c r="AA254" t="str">
        <f t="shared" si="90"/>
        <v xml:space="preserve"> </v>
      </c>
      <c r="AB254" s="1">
        <f t="shared" si="83"/>
        <v>77</v>
      </c>
      <c r="AC254" t="str">
        <f t="shared" si="91"/>
        <v xml:space="preserve"> </v>
      </c>
      <c r="AD254" s="1" t="str">
        <f t="shared" si="84"/>
        <v xml:space="preserve"> </v>
      </c>
      <c r="AE254" t="str">
        <f t="shared" si="92"/>
        <v xml:space="preserve"> </v>
      </c>
      <c r="AF254" t="str">
        <f t="shared" si="93"/>
        <v xml:space="preserve"> </v>
      </c>
      <c r="AG254">
        <f t="shared" si="85"/>
        <v>2.1065414533472024</v>
      </c>
      <c r="AH254" t="str">
        <f t="shared" si="86"/>
        <v xml:space="preserve"> </v>
      </c>
      <c r="AI254">
        <f t="shared" si="94"/>
        <v>177</v>
      </c>
      <c r="AJ254" t="str">
        <f t="shared" si="95"/>
        <v xml:space="preserve"> </v>
      </c>
      <c r="AK254" t="str">
        <f t="shared" si="87"/>
        <v xml:space="preserve"> </v>
      </c>
      <c r="AL254" t="str">
        <f t="shared" si="88"/>
        <v xml:space="preserve"> </v>
      </c>
      <c r="AM254" t="str">
        <f t="shared" si="96"/>
        <v xml:space="preserve"> </v>
      </c>
      <c r="AN254" t="str">
        <f t="shared" si="97"/>
        <v xml:space="preserve"> </v>
      </c>
      <c r="AO254" t="s">
        <v>257</v>
      </c>
      <c r="AP254" t="s">
        <v>1293</v>
      </c>
      <c r="AQ254">
        <v>27.943875339811232</v>
      </c>
      <c r="AR254">
        <v>34.391796311509005</v>
      </c>
      <c r="AS254">
        <v>10.103626943005196</v>
      </c>
      <c r="AT254">
        <v>-27.943875339811232</v>
      </c>
      <c r="AU254">
        <v>-34.391796311509005</v>
      </c>
      <c r="AV254" t="s">
        <v>1594</v>
      </c>
    </row>
    <row r="255" spans="1:48" x14ac:dyDescent="0.25">
      <c r="A255">
        <v>2.5800000000000076E-9</v>
      </c>
      <c r="B255" t="s">
        <v>506</v>
      </c>
      <c r="C255" s="3">
        <v>11</v>
      </c>
      <c r="D255" s="3">
        <v>2</v>
      </c>
      <c r="E255" s="3">
        <v>11</v>
      </c>
      <c r="F255" s="3">
        <v>24</v>
      </c>
      <c r="G255" s="4">
        <v>300</v>
      </c>
      <c r="H255" s="4">
        <v>286.43</v>
      </c>
      <c r="I255" s="5">
        <v>74611.996887090005</v>
      </c>
      <c r="J255" s="4" t="s">
        <v>1238</v>
      </c>
      <c r="K255" s="4">
        <v>37.827522451135764</v>
      </c>
      <c r="L255" s="4">
        <v>29.237290335543502</v>
      </c>
      <c r="M255" s="4">
        <v>26.258954073806731</v>
      </c>
      <c r="N255" s="4">
        <v>7.5720000000000001</v>
      </c>
      <c r="O255" s="4">
        <v>12.177777777777779</v>
      </c>
      <c r="P255" s="4">
        <v>0.72443528959955317</v>
      </c>
      <c r="Q255" s="36" t="str">
        <f t="shared" si="74"/>
        <v xml:space="preserve"> </v>
      </c>
      <c r="R255" t="str">
        <f t="shared" si="75"/>
        <v xml:space="preserve"> </v>
      </c>
      <c r="S255" s="37" t="str">
        <f t="shared" si="76"/>
        <v/>
      </c>
      <c r="T255" s="37" t="str">
        <f t="shared" si="77"/>
        <v/>
      </c>
      <c r="U255" s="37" t="str">
        <f t="shared" si="78"/>
        <v xml:space="preserve"> </v>
      </c>
      <c r="V255" s="37" t="str">
        <f t="shared" si="79"/>
        <v xml:space="preserve"> </v>
      </c>
      <c r="W255" s="37" t="str">
        <f t="shared" si="80"/>
        <v/>
      </c>
      <c r="X255" s="37" t="str">
        <f t="shared" si="81"/>
        <v/>
      </c>
      <c r="Y255" t="str">
        <f t="shared" si="89"/>
        <v xml:space="preserve"> </v>
      </c>
      <c r="Z255" s="1" t="str">
        <f t="shared" si="82"/>
        <v xml:space="preserve"> </v>
      </c>
      <c r="AA255" t="str">
        <f t="shared" si="90"/>
        <v xml:space="preserve"> </v>
      </c>
      <c r="AB255" s="1" t="str">
        <f t="shared" si="83"/>
        <v xml:space="preserve"> </v>
      </c>
      <c r="AC255" t="str">
        <f t="shared" si="91"/>
        <v xml:space="preserve"> </v>
      </c>
      <c r="AD255" s="1" t="str">
        <f t="shared" si="84"/>
        <v xml:space="preserve"> </v>
      </c>
      <c r="AE255" t="str">
        <f t="shared" si="92"/>
        <v xml:space="preserve"> </v>
      </c>
      <c r="AF255" t="str">
        <f t="shared" si="93"/>
        <v xml:space="preserve"> </v>
      </c>
      <c r="AG255" t="str">
        <f t="shared" si="85"/>
        <v xml:space="preserve"> </v>
      </c>
      <c r="AH255" t="str">
        <f t="shared" si="86"/>
        <v xml:space="preserve"> </v>
      </c>
      <c r="AI255" t="str">
        <f t="shared" si="94"/>
        <v xml:space="preserve"> </v>
      </c>
      <c r="AJ255" t="str">
        <f t="shared" si="95"/>
        <v xml:space="preserve"> </v>
      </c>
      <c r="AK255" t="str">
        <f t="shared" si="87"/>
        <v xml:space="preserve"> </v>
      </c>
      <c r="AL255" t="str">
        <f t="shared" si="88"/>
        <v xml:space="preserve"> </v>
      </c>
      <c r="AM255" t="str">
        <f t="shared" si="96"/>
        <v xml:space="preserve"> </v>
      </c>
      <c r="AN255" t="str">
        <f t="shared" si="97"/>
        <v xml:space="preserve"> </v>
      </c>
      <c r="AO255" t="s">
        <v>506</v>
      </c>
      <c r="AP255" t="s">
        <v>1293</v>
      </c>
      <c r="AQ255" t="e">
        <v>#VALUE!</v>
      </c>
      <c r="AR255">
        <v>-124.50483251424748</v>
      </c>
      <c r="AS255">
        <v>4.7376322312606911</v>
      </c>
      <c r="AT255" t="e">
        <v>#VALUE!</v>
      </c>
      <c r="AU255">
        <v>124.50483251424748</v>
      </c>
      <c r="AV255" t="s">
        <v>1595</v>
      </c>
    </row>
    <row r="256" spans="1:48" x14ac:dyDescent="0.25">
      <c r="A256">
        <v>2.5900000000000078E-9</v>
      </c>
      <c r="B256" t="s">
        <v>268</v>
      </c>
      <c r="C256" s="3">
        <v>3</v>
      </c>
      <c r="D256" s="3">
        <v>2</v>
      </c>
      <c r="E256" s="3">
        <v>11</v>
      </c>
      <c r="F256" s="3">
        <v>16</v>
      </c>
      <c r="G256" s="4">
        <v>45</v>
      </c>
      <c r="H256" s="4">
        <v>41.35</v>
      </c>
      <c r="I256" s="5">
        <v>16214.355683400001</v>
      </c>
      <c r="J256" s="4">
        <v>9.4557512005488213</v>
      </c>
      <c r="K256" s="4">
        <v>14.170664838930774</v>
      </c>
      <c r="L256" s="4">
        <v>6.7270114798346965</v>
      </c>
      <c r="M256" s="4">
        <v>8.11932140722738</v>
      </c>
      <c r="N256" s="4">
        <v>2.9180000000000001</v>
      </c>
      <c r="O256" s="4">
        <v>-34.13092550790067</v>
      </c>
      <c r="P256" s="4">
        <v>4.974607013301088</v>
      </c>
      <c r="Q256" s="36" t="str">
        <f t="shared" si="74"/>
        <v xml:space="preserve"> </v>
      </c>
      <c r="R256" t="str">
        <f t="shared" si="75"/>
        <v xml:space="preserve"> </v>
      </c>
      <c r="S256" s="37" t="str">
        <f t="shared" si="76"/>
        <v/>
      </c>
      <c r="T256" s="37" t="str">
        <f t="shared" si="77"/>
        <v/>
      </c>
      <c r="U256" s="37" t="str">
        <f t="shared" si="78"/>
        <v/>
      </c>
      <c r="V256" s="37">
        <f t="shared" si="79"/>
        <v>-0.49108751560204023</v>
      </c>
      <c r="W256" s="37" t="str">
        <f t="shared" si="80"/>
        <v/>
      </c>
      <c r="X256" s="37">
        <f t="shared" si="81"/>
        <v>-0.48345193132835707</v>
      </c>
      <c r="Y256" t="str">
        <f t="shared" si="89"/>
        <v xml:space="preserve"> </v>
      </c>
      <c r="Z256" s="1">
        <f t="shared" si="82"/>
        <v>35</v>
      </c>
      <c r="AA256" t="str">
        <f t="shared" si="90"/>
        <v xml:space="preserve"> </v>
      </c>
      <c r="AB256" s="1">
        <f t="shared" si="83"/>
        <v>40</v>
      </c>
      <c r="AC256" t="str">
        <f t="shared" si="91"/>
        <v xml:space="preserve"> </v>
      </c>
      <c r="AD256" s="1" t="str">
        <f t="shared" si="84"/>
        <v xml:space="preserve"> </v>
      </c>
      <c r="AE256" t="str">
        <f t="shared" si="92"/>
        <v xml:space="preserve"> </v>
      </c>
      <c r="AF256" t="str">
        <f t="shared" si="93"/>
        <v xml:space="preserve"> </v>
      </c>
      <c r="AG256">
        <f t="shared" si="85"/>
        <v>4.9746070158910882</v>
      </c>
      <c r="AH256" t="str">
        <f t="shared" si="86"/>
        <v xml:space="preserve"> </v>
      </c>
      <c r="AI256">
        <f t="shared" si="94"/>
        <v>26</v>
      </c>
      <c r="AJ256" t="str">
        <f t="shared" si="95"/>
        <v xml:space="preserve"> </v>
      </c>
      <c r="AK256" t="str">
        <f t="shared" si="87"/>
        <v xml:space="preserve"> </v>
      </c>
      <c r="AL256" t="str">
        <f t="shared" si="88"/>
        <v xml:space="preserve"> </v>
      </c>
      <c r="AM256" t="str">
        <f t="shared" si="96"/>
        <v xml:space="preserve"> </v>
      </c>
      <c r="AN256" t="str">
        <f t="shared" si="97"/>
        <v xml:space="preserve"> </v>
      </c>
      <c r="AO256" t="s">
        <v>268</v>
      </c>
      <c r="AP256" t="s">
        <v>1242</v>
      </c>
      <c r="AQ256">
        <v>49.10875156020402</v>
      </c>
      <c r="AR256">
        <v>48.345193132835703</v>
      </c>
      <c r="AS256">
        <v>8.8270858524788451</v>
      </c>
      <c r="AT256">
        <v>-49.10875156020402</v>
      </c>
      <c r="AU256">
        <v>-48.345193132835703</v>
      </c>
      <c r="AV256" t="s">
        <v>1596</v>
      </c>
    </row>
    <row r="257" spans="1:48" x14ac:dyDescent="0.25">
      <c r="A257">
        <v>2.600000000000008E-9</v>
      </c>
      <c r="B257" t="s">
        <v>355</v>
      </c>
      <c r="C257" s="3">
        <v>4</v>
      </c>
      <c r="D257" s="3">
        <v>2</v>
      </c>
      <c r="E257" s="3">
        <v>8</v>
      </c>
      <c r="F257" s="3">
        <v>14</v>
      </c>
      <c r="G257" s="4">
        <v>26</v>
      </c>
      <c r="H257" s="4">
        <v>23.96</v>
      </c>
      <c r="I257" s="5">
        <v>9292.2736542799994</v>
      </c>
      <c r="J257" s="4">
        <v>13.121577217962761</v>
      </c>
      <c r="K257" s="4">
        <v>12.168613509395632</v>
      </c>
      <c r="L257" s="4">
        <v>8.2354255394411027</v>
      </c>
      <c r="M257" s="4">
        <v>7.918355213931024</v>
      </c>
      <c r="N257" s="4">
        <v>1.9690000000000001</v>
      </c>
      <c r="O257" s="4">
        <v>2.0207253886010439</v>
      </c>
      <c r="P257" s="4">
        <v>4.1569282136894818</v>
      </c>
      <c r="Q257" s="36" t="str">
        <f t="shared" si="74"/>
        <v xml:space="preserve"> </v>
      </c>
      <c r="R257" t="str">
        <f t="shared" si="75"/>
        <v xml:space="preserve"> </v>
      </c>
      <c r="S257" s="37" t="str">
        <f t="shared" si="76"/>
        <v/>
      </c>
      <c r="T257" s="37" t="str">
        <f t="shared" si="77"/>
        <v/>
      </c>
      <c r="U257" s="37" t="str">
        <f t="shared" si="78"/>
        <v/>
      </c>
      <c r="V257" s="37" t="str">
        <f t="shared" si="79"/>
        <v/>
      </c>
      <c r="W257" s="37" t="str">
        <f t="shared" si="80"/>
        <v/>
      </c>
      <c r="X257" s="37">
        <f t="shared" si="81"/>
        <v>-0.36762510814208404</v>
      </c>
      <c r="Y257" t="str">
        <f t="shared" si="89"/>
        <v xml:space="preserve"> </v>
      </c>
      <c r="Z257" s="1" t="str">
        <f t="shared" si="82"/>
        <v xml:space="preserve"> </v>
      </c>
      <c r="AA257" t="str">
        <f t="shared" si="90"/>
        <v xml:space="preserve"> </v>
      </c>
      <c r="AB257" s="1">
        <f t="shared" si="83"/>
        <v>71</v>
      </c>
      <c r="AC257" t="str">
        <f t="shared" si="91"/>
        <v xml:space="preserve"> </v>
      </c>
      <c r="AD257" s="1" t="str">
        <f t="shared" si="84"/>
        <v xml:space="preserve"> </v>
      </c>
      <c r="AE257" t="str">
        <f t="shared" si="92"/>
        <v xml:space="preserve"> </v>
      </c>
      <c r="AF257" t="str">
        <f t="shared" si="93"/>
        <v xml:space="preserve"> </v>
      </c>
      <c r="AG257">
        <f t="shared" si="85"/>
        <v>4.1569282162894821</v>
      </c>
      <c r="AH257" t="str">
        <f t="shared" si="86"/>
        <v xml:space="preserve"> </v>
      </c>
      <c r="AI257">
        <f t="shared" si="94"/>
        <v>47</v>
      </c>
      <c r="AJ257" t="str">
        <f t="shared" si="95"/>
        <v xml:space="preserve"> </v>
      </c>
      <c r="AK257" t="str">
        <f t="shared" si="87"/>
        <v xml:space="preserve"> </v>
      </c>
      <c r="AL257" t="str">
        <f t="shared" si="88"/>
        <v xml:space="preserve"> </v>
      </c>
      <c r="AM257" t="str">
        <f t="shared" si="96"/>
        <v xml:space="preserve"> </v>
      </c>
      <c r="AN257" t="str">
        <f t="shared" si="97"/>
        <v xml:space="preserve"> </v>
      </c>
      <c r="AO257" t="s">
        <v>355</v>
      </c>
      <c r="AP257" t="s">
        <v>1262</v>
      </c>
      <c r="AQ257">
        <v>29.379122614546837</v>
      </c>
      <c r="AR257">
        <v>36.762510814208404</v>
      </c>
      <c r="AS257">
        <v>8.5141903171953146</v>
      </c>
      <c r="AT257">
        <v>-29.379122614546837</v>
      </c>
      <c r="AU257">
        <v>-36.762510814208404</v>
      </c>
      <c r="AV257" t="s">
        <v>1597</v>
      </c>
    </row>
    <row r="258" spans="1:48" x14ac:dyDescent="0.25">
      <c r="A258">
        <v>2.6100000000000082E-9</v>
      </c>
      <c r="B258" t="s">
        <v>918</v>
      </c>
      <c r="C258" s="3">
        <v>5</v>
      </c>
      <c r="D258" s="3">
        <v>0</v>
      </c>
      <c r="E258" s="3">
        <v>8</v>
      </c>
      <c r="F258" s="3">
        <v>13</v>
      </c>
      <c r="G258" s="4">
        <v>160.5</v>
      </c>
      <c r="H258" s="4">
        <v>132.16999999999999</v>
      </c>
      <c r="I258" s="5">
        <v>7012.7718154199993</v>
      </c>
      <c r="J258" s="4">
        <v>31.018540248767891</v>
      </c>
      <c r="K258" s="4">
        <v>36.260631001371742</v>
      </c>
      <c r="L258" s="4">
        <v>15.326426858262845</v>
      </c>
      <c r="M258" s="4">
        <v>17.090086576937068</v>
      </c>
      <c r="N258" s="4">
        <v>3.645</v>
      </c>
      <c r="O258" s="4">
        <v>-11.999034282955101</v>
      </c>
      <c r="P258" s="4">
        <v>0</v>
      </c>
      <c r="Q258" s="36" t="str">
        <f t="shared" si="74"/>
        <v xml:space="preserve"> </v>
      </c>
      <c r="R258" t="str">
        <f t="shared" si="75"/>
        <v xml:space="preserve"> </v>
      </c>
      <c r="S258" s="37">
        <f t="shared" si="76"/>
        <v>0.21434516414438765</v>
      </c>
      <c r="T258" s="37" t="str">
        <f t="shared" si="77"/>
        <v/>
      </c>
      <c r="U258" s="37" t="str">
        <f t="shared" si="78"/>
        <v/>
      </c>
      <c r="V258" s="37" t="str">
        <f t="shared" si="79"/>
        <v/>
      </c>
      <c r="W258" s="37" t="str">
        <f t="shared" si="80"/>
        <v/>
      </c>
      <c r="X258" s="37" t="str">
        <f t="shared" si="81"/>
        <v/>
      </c>
      <c r="Y258" t="str">
        <f t="shared" si="89"/>
        <v xml:space="preserve"> </v>
      </c>
      <c r="Z258" s="1" t="str">
        <f t="shared" si="82"/>
        <v xml:space="preserve"> </v>
      </c>
      <c r="AA258" t="str">
        <f t="shared" si="90"/>
        <v xml:space="preserve"> </v>
      </c>
      <c r="AB258" s="1" t="str">
        <f t="shared" si="83"/>
        <v xml:space="preserve"> </v>
      </c>
      <c r="AC258">
        <f t="shared" si="91"/>
        <v>73</v>
      </c>
      <c r="AD258" s="1" t="str">
        <f t="shared" si="84"/>
        <v xml:space="preserve"> </v>
      </c>
      <c r="AE258" t="str">
        <f t="shared" si="92"/>
        <v xml:space="preserve"> </v>
      </c>
      <c r="AF258" t="str">
        <f t="shared" si="93"/>
        <v xml:space="preserve"> </v>
      </c>
      <c r="AG258" t="str">
        <f t="shared" si="85"/>
        <v xml:space="preserve"> </v>
      </c>
      <c r="AH258" t="str">
        <f t="shared" si="86"/>
        <v xml:space="preserve"> </v>
      </c>
      <c r="AI258" t="str">
        <f t="shared" si="94"/>
        <v xml:space="preserve"> </v>
      </c>
      <c r="AJ258" t="str">
        <f t="shared" si="95"/>
        <v xml:space="preserve"> </v>
      </c>
      <c r="AK258" t="str">
        <f t="shared" si="87"/>
        <v xml:space="preserve"> </v>
      </c>
      <c r="AL258" t="str">
        <f t="shared" si="88"/>
        <v xml:space="preserve"> </v>
      </c>
      <c r="AM258" t="str">
        <f t="shared" si="96"/>
        <v xml:space="preserve"> </v>
      </c>
      <c r="AN258" t="str">
        <f t="shared" si="97"/>
        <v xml:space="preserve"> </v>
      </c>
      <c r="AO258" t="s">
        <v>918</v>
      </c>
      <c r="AP258" t="s">
        <v>1293</v>
      </c>
      <c r="AQ258">
        <v>-66.943080941917742</v>
      </c>
      <c r="AR258">
        <v>-17.687270446986215</v>
      </c>
      <c r="AS258">
        <v>21.434516153438764</v>
      </c>
      <c r="AT258">
        <v>66.943080941917742</v>
      </c>
      <c r="AU258">
        <v>17.687270446986215</v>
      </c>
      <c r="AV258" t="s">
        <v>1598</v>
      </c>
    </row>
    <row r="259" spans="1:48" x14ac:dyDescent="0.25">
      <c r="A259">
        <v>2.6200000000000083E-9</v>
      </c>
      <c r="B259" t="s">
        <v>919</v>
      </c>
      <c r="C259" s="3">
        <v>18</v>
      </c>
      <c r="D259" s="3">
        <v>1</v>
      </c>
      <c r="E259" s="3">
        <v>2</v>
      </c>
      <c r="F259" s="3">
        <v>21</v>
      </c>
      <c r="G259" s="4">
        <v>190</v>
      </c>
      <c r="H259" s="4">
        <v>158.08000000000001</v>
      </c>
      <c r="I259" s="5">
        <v>30480.435007360004</v>
      </c>
      <c r="J259" s="4">
        <v>24.812431329461624</v>
      </c>
      <c r="K259" s="4">
        <v>21.753130590339893</v>
      </c>
      <c r="L259" s="4">
        <v>17.302834380253806</v>
      </c>
      <c r="M259" s="4">
        <v>16.005569058641974</v>
      </c>
      <c r="N259" s="4">
        <v>7.2670000000000003</v>
      </c>
      <c r="O259" s="4">
        <v>13.724569640062592</v>
      </c>
      <c r="P259" s="4">
        <v>0</v>
      </c>
      <c r="Q259" s="36">
        <f t="shared" si="74"/>
        <v>85.714285716905707</v>
      </c>
      <c r="R259" t="str">
        <f t="shared" si="75"/>
        <v xml:space="preserve"> </v>
      </c>
      <c r="S259" s="37">
        <f t="shared" si="76"/>
        <v>0.20192307954307687</v>
      </c>
      <c r="T259" s="37" t="str">
        <f t="shared" si="77"/>
        <v/>
      </c>
      <c r="U259" s="37" t="str">
        <f t="shared" si="78"/>
        <v/>
      </c>
      <c r="V259" s="37" t="str">
        <f t="shared" si="79"/>
        <v/>
      </c>
      <c r="W259" s="37" t="str">
        <f t="shared" si="80"/>
        <v/>
      </c>
      <c r="X259" s="37" t="str">
        <f t="shared" si="81"/>
        <v/>
      </c>
      <c r="Y259" t="str">
        <f t="shared" si="89"/>
        <v xml:space="preserve"> </v>
      </c>
      <c r="Z259" s="1" t="str">
        <f t="shared" si="82"/>
        <v xml:space="preserve"> </v>
      </c>
      <c r="AA259" t="str">
        <f t="shared" si="90"/>
        <v xml:space="preserve"> </v>
      </c>
      <c r="AB259" s="1" t="str">
        <f t="shared" si="83"/>
        <v xml:space="preserve"> </v>
      </c>
      <c r="AC259">
        <f t="shared" si="91"/>
        <v>79</v>
      </c>
      <c r="AD259" s="1" t="str">
        <f t="shared" si="84"/>
        <v xml:space="preserve"> </v>
      </c>
      <c r="AE259">
        <f t="shared" si="92"/>
        <v>19</v>
      </c>
      <c r="AF259" t="str">
        <f t="shared" si="93"/>
        <v xml:space="preserve"> </v>
      </c>
      <c r="AG259" t="str">
        <f t="shared" si="85"/>
        <v xml:space="preserve"> </v>
      </c>
      <c r="AH259" t="str">
        <f t="shared" si="86"/>
        <v xml:space="preserve"> </v>
      </c>
      <c r="AI259" t="str">
        <f t="shared" si="94"/>
        <v xml:space="preserve"> </v>
      </c>
      <c r="AJ259" t="str">
        <f t="shared" si="95"/>
        <v xml:space="preserve"> </v>
      </c>
      <c r="AK259" t="str">
        <f t="shared" si="87"/>
        <v xml:space="preserve"> </v>
      </c>
      <c r="AL259" t="str">
        <f t="shared" si="88"/>
        <v xml:space="preserve"> </v>
      </c>
      <c r="AM259" t="str">
        <f t="shared" si="96"/>
        <v xml:space="preserve"> </v>
      </c>
      <c r="AN259" t="str">
        <f t="shared" si="97"/>
        <v xml:space="preserve"> </v>
      </c>
      <c r="AO259" t="s">
        <v>919</v>
      </c>
      <c r="AP259" t="s">
        <v>1313</v>
      </c>
      <c r="AQ259">
        <v>-33.541543173187385</v>
      </c>
      <c r="AR259">
        <v>-32.863541387698604</v>
      </c>
      <c r="AS259">
        <v>20.192307692307686</v>
      </c>
      <c r="AT259">
        <v>33.541543173187385</v>
      </c>
      <c r="AU259">
        <v>32.863541387698604</v>
      </c>
      <c r="AV259" t="s">
        <v>1599</v>
      </c>
    </row>
    <row r="260" spans="1:48" x14ac:dyDescent="0.25">
      <c r="A260">
        <v>2.6300000000000085E-9</v>
      </c>
      <c r="B260" t="s">
        <v>353</v>
      </c>
      <c r="C260" s="3">
        <v>13</v>
      </c>
      <c r="D260" s="3">
        <v>1</v>
      </c>
      <c r="E260" s="3">
        <v>9</v>
      </c>
      <c r="F260" s="3">
        <v>23</v>
      </c>
      <c r="G260" s="4">
        <v>146</v>
      </c>
      <c r="H260" s="4">
        <v>142.08000000000001</v>
      </c>
      <c r="I260" s="5">
        <v>33872.018768640002</v>
      </c>
      <c r="J260" s="4">
        <v>22.18959862564423</v>
      </c>
      <c r="K260" s="4">
        <v>20.585337583309187</v>
      </c>
      <c r="L260" s="4">
        <v>14.552089775937421</v>
      </c>
      <c r="M260" s="4">
        <v>13.598850387649625</v>
      </c>
      <c r="N260" s="4">
        <v>6.9020000000000001</v>
      </c>
      <c r="O260" s="4">
        <v>8.3516483516483522</v>
      </c>
      <c r="P260" s="4">
        <v>1.5807995495495493</v>
      </c>
      <c r="Q260" s="36" t="str">
        <f t="shared" si="74"/>
        <v xml:space="preserve"> </v>
      </c>
      <c r="R260" t="str">
        <f t="shared" si="75"/>
        <v xml:space="preserve"> </v>
      </c>
      <c r="S260" s="37" t="str">
        <f t="shared" si="76"/>
        <v/>
      </c>
      <c r="T260" s="37" t="str">
        <f t="shared" si="77"/>
        <v/>
      </c>
      <c r="U260" s="37" t="str">
        <f t="shared" si="78"/>
        <v/>
      </c>
      <c r="V260" s="37" t="str">
        <f t="shared" si="79"/>
        <v/>
      </c>
      <c r="W260" s="37" t="str">
        <f t="shared" si="80"/>
        <v/>
      </c>
      <c r="X260" s="37" t="str">
        <f t="shared" si="81"/>
        <v/>
      </c>
      <c r="Y260" t="str">
        <f t="shared" si="89"/>
        <v xml:space="preserve"> </v>
      </c>
      <c r="Z260" s="1" t="str">
        <f t="shared" si="82"/>
        <v xml:space="preserve"> </v>
      </c>
      <c r="AA260" t="str">
        <f t="shared" si="90"/>
        <v xml:space="preserve"> </v>
      </c>
      <c r="AB260" s="1" t="str">
        <f t="shared" si="83"/>
        <v xml:space="preserve"> </v>
      </c>
      <c r="AC260" t="str">
        <f t="shared" si="91"/>
        <v xml:space="preserve"> </v>
      </c>
      <c r="AD260" s="1" t="str">
        <f t="shared" si="84"/>
        <v xml:space="preserve"> </v>
      </c>
      <c r="AE260" t="str">
        <f t="shared" si="92"/>
        <v xml:space="preserve"> </v>
      </c>
      <c r="AF260" t="str">
        <f t="shared" si="93"/>
        <v xml:space="preserve"> </v>
      </c>
      <c r="AG260" t="str">
        <f t="shared" si="85"/>
        <v xml:space="preserve"> </v>
      </c>
      <c r="AH260" t="str">
        <f t="shared" si="86"/>
        <v xml:space="preserve"> </v>
      </c>
      <c r="AI260" t="str">
        <f t="shared" si="94"/>
        <v xml:space="preserve"> </v>
      </c>
      <c r="AJ260" t="str">
        <f t="shared" si="95"/>
        <v xml:space="preserve"> </v>
      </c>
      <c r="AK260" t="str">
        <f t="shared" si="87"/>
        <v xml:space="preserve"> </v>
      </c>
      <c r="AL260" t="str">
        <f t="shared" si="88"/>
        <v xml:space="preserve"> </v>
      </c>
      <c r="AM260" t="str">
        <f t="shared" si="96"/>
        <v xml:space="preserve"> </v>
      </c>
      <c r="AN260" t="str">
        <f t="shared" si="97"/>
        <v xml:space="preserve"> </v>
      </c>
      <c r="AO260" t="s">
        <v>353</v>
      </c>
      <c r="AP260" t="s">
        <v>1244</v>
      </c>
      <c r="AQ260">
        <v>-19.425347863580921</v>
      </c>
      <c r="AR260">
        <v>-11.741356342706123</v>
      </c>
      <c r="AS260">
        <v>2.7590090090090058</v>
      </c>
      <c r="AT260">
        <v>19.425347863580921</v>
      </c>
      <c r="AU260">
        <v>11.741356342706123</v>
      </c>
      <c r="AV260" t="s">
        <v>1600</v>
      </c>
    </row>
    <row r="261" spans="1:48" x14ac:dyDescent="0.25">
      <c r="A261">
        <v>2.6400000000000087E-9</v>
      </c>
      <c r="B261" t="s">
        <v>537</v>
      </c>
      <c r="C261" s="3">
        <v>5</v>
      </c>
      <c r="D261" s="3">
        <v>2</v>
      </c>
      <c r="E261" s="3">
        <v>3</v>
      </c>
      <c r="F261" s="3">
        <v>10</v>
      </c>
      <c r="G261" s="4">
        <v>35</v>
      </c>
      <c r="H261" s="4">
        <v>33.549999999999997</v>
      </c>
      <c r="I261" s="5">
        <v>9640.3660710499989</v>
      </c>
      <c r="J261" s="4">
        <v>26.584786053882723</v>
      </c>
      <c r="K261" s="4">
        <v>20.620774431468959</v>
      </c>
      <c r="L261" s="4">
        <v>12.646540883138066</v>
      </c>
      <c r="M261" s="4">
        <v>11.8145172863666</v>
      </c>
      <c r="N261" s="4">
        <v>1.627</v>
      </c>
      <c r="O261" s="4">
        <v>59.509803921568626</v>
      </c>
      <c r="P261" s="4">
        <v>7.2667660208643827</v>
      </c>
      <c r="Q261" s="36" t="str">
        <f t="shared" si="74"/>
        <v xml:space="preserve"> </v>
      </c>
      <c r="R261" t="str">
        <f t="shared" si="75"/>
        <v xml:space="preserve"> </v>
      </c>
      <c r="S261" s="37" t="str">
        <f t="shared" si="76"/>
        <v/>
      </c>
      <c r="T261" s="37" t="str">
        <f t="shared" si="77"/>
        <v/>
      </c>
      <c r="U261" s="37" t="str">
        <f t="shared" si="78"/>
        <v/>
      </c>
      <c r="V261" s="37" t="str">
        <f t="shared" si="79"/>
        <v/>
      </c>
      <c r="W261" s="37" t="str">
        <f t="shared" si="80"/>
        <v/>
      </c>
      <c r="X261" s="37" t="str">
        <f t="shared" si="81"/>
        <v/>
      </c>
      <c r="Y261" t="str">
        <f t="shared" si="89"/>
        <v xml:space="preserve"> </v>
      </c>
      <c r="Z261" s="1" t="str">
        <f t="shared" si="82"/>
        <v xml:space="preserve"> </v>
      </c>
      <c r="AA261" t="str">
        <f t="shared" si="90"/>
        <v xml:space="preserve"> </v>
      </c>
      <c r="AB261" s="1" t="str">
        <f t="shared" si="83"/>
        <v xml:space="preserve"> </v>
      </c>
      <c r="AC261" t="str">
        <f t="shared" si="91"/>
        <v xml:space="preserve"> </v>
      </c>
      <c r="AD261" s="1" t="str">
        <f t="shared" si="84"/>
        <v xml:space="preserve"> </v>
      </c>
      <c r="AE261" t="str">
        <f t="shared" si="92"/>
        <v xml:space="preserve"> </v>
      </c>
      <c r="AF261" t="str">
        <f t="shared" si="93"/>
        <v xml:space="preserve"> </v>
      </c>
      <c r="AG261">
        <f t="shared" si="85"/>
        <v>7.2667660235043829</v>
      </c>
      <c r="AH261" t="str">
        <f t="shared" si="86"/>
        <v xml:space="preserve"> </v>
      </c>
      <c r="AI261">
        <f t="shared" si="94"/>
        <v>8</v>
      </c>
      <c r="AJ261" t="str">
        <f t="shared" si="95"/>
        <v xml:space="preserve"> </v>
      </c>
      <c r="AK261">
        <f t="shared" si="87"/>
        <v>59.509803924208626</v>
      </c>
      <c r="AL261" t="str">
        <f t="shared" si="88"/>
        <v xml:space="preserve"> </v>
      </c>
      <c r="AM261">
        <f t="shared" si="96"/>
        <v>8</v>
      </c>
      <c r="AN261" t="str">
        <f t="shared" si="97"/>
        <v xml:space="preserve"> </v>
      </c>
      <c r="AO261" t="s">
        <v>537</v>
      </c>
      <c r="AP261" t="s">
        <v>1254</v>
      </c>
      <c r="AQ261">
        <v>-43.080430427192653</v>
      </c>
      <c r="AR261">
        <v>2.8908113484820919</v>
      </c>
      <c r="AS261">
        <v>4.3219076005961421</v>
      </c>
      <c r="AT261">
        <v>43.080430427192653</v>
      </c>
      <c r="AU261">
        <v>-2.8908113484820919</v>
      </c>
      <c r="AV261" t="s">
        <v>1601</v>
      </c>
    </row>
    <row r="262" spans="1:48" x14ac:dyDescent="0.25">
      <c r="A262">
        <v>2.6500000000000088E-9</v>
      </c>
      <c r="B262" t="s">
        <v>573</v>
      </c>
      <c r="C262" s="3">
        <v>15</v>
      </c>
      <c r="D262" s="3">
        <v>1</v>
      </c>
      <c r="E262" s="3">
        <v>5</v>
      </c>
      <c r="F262" s="3">
        <v>21</v>
      </c>
      <c r="G262" s="4">
        <v>657.5</v>
      </c>
      <c r="H262" s="4">
        <v>580.16999999999996</v>
      </c>
      <c r="I262" s="5">
        <v>67290.462807479998</v>
      </c>
      <c r="J262" s="4" t="s">
        <v>1238</v>
      </c>
      <c r="K262" s="4" t="s">
        <v>1238</v>
      </c>
      <c r="L262" s="4">
        <v>36.51191870600487</v>
      </c>
      <c r="M262" s="4">
        <v>33.173922540631665</v>
      </c>
      <c r="N262" s="4">
        <v>13.556000000000001</v>
      </c>
      <c r="O262" s="4">
        <v>6.2382445141065928</v>
      </c>
      <c r="P262" s="4">
        <v>0</v>
      </c>
      <c r="Q262" s="36">
        <f t="shared" si="74"/>
        <v>71.428571431221428</v>
      </c>
      <c r="R262" t="str">
        <f t="shared" si="75"/>
        <v xml:space="preserve"> </v>
      </c>
      <c r="S262" s="37" t="str">
        <f t="shared" si="76"/>
        <v/>
      </c>
      <c r="T262" s="37" t="str">
        <f t="shared" si="77"/>
        <v/>
      </c>
      <c r="U262" s="37" t="str">
        <f t="shared" si="78"/>
        <v xml:space="preserve"> </v>
      </c>
      <c r="V262" s="37" t="str">
        <f t="shared" si="79"/>
        <v xml:space="preserve"> </v>
      </c>
      <c r="W262" s="37" t="str">
        <f t="shared" si="80"/>
        <v/>
      </c>
      <c r="X262" s="37" t="str">
        <f t="shared" si="81"/>
        <v/>
      </c>
      <c r="Y262" t="str">
        <f t="shared" si="89"/>
        <v xml:space="preserve"> </v>
      </c>
      <c r="Z262" s="1" t="str">
        <f t="shared" si="82"/>
        <v xml:space="preserve"> </v>
      </c>
      <c r="AA262" t="str">
        <f t="shared" si="90"/>
        <v xml:space="preserve"> </v>
      </c>
      <c r="AB262" s="1" t="str">
        <f t="shared" si="83"/>
        <v xml:space="preserve"> </v>
      </c>
      <c r="AC262" t="str">
        <f t="shared" si="91"/>
        <v xml:space="preserve"> </v>
      </c>
      <c r="AD262" s="1" t="str">
        <f t="shared" si="84"/>
        <v xml:space="preserve"> </v>
      </c>
      <c r="AE262">
        <f t="shared" si="92"/>
        <v>67</v>
      </c>
      <c r="AF262" t="str">
        <f t="shared" si="93"/>
        <v xml:space="preserve"> </v>
      </c>
      <c r="AG262" t="str">
        <f t="shared" si="85"/>
        <v xml:space="preserve"> </v>
      </c>
      <c r="AH262" t="str">
        <f t="shared" si="86"/>
        <v xml:space="preserve"> </v>
      </c>
      <c r="AI262" t="str">
        <f t="shared" si="94"/>
        <v xml:space="preserve"> </v>
      </c>
      <c r="AJ262" t="str">
        <f t="shared" si="95"/>
        <v xml:space="preserve"> </v>
      </c>
      <c r="AK262" t="str">
        <f t="shared" si="87"/>
        <v xml:space="preserve"> </v>
      </c>
      <c r="AL262" t="str">
        <f t="shared" si="88"/>
        <v xml:space="preserve"> </v>
      </c>
      <c r="AM262" t="str">
        <f t="shared" si="96"/>
        <v xml:space="preserve"> </v>
      </c>
      <c r="AN262" t="str">
        <f t="shared" si="97"/>
        <v xml:space="preserve"> </v>
      </c>
      <c r="AO262" t="s">
        <v>573</v>
      </c>
      <c r="AP262" t="s">
        <v>1313</v>
      </c>
      <c r="AQ262" t="e">
        <v>#VALUE!</v>
      </c>
      <c r="AR262">
        <v>-180.36463365075605</v>
      </c>
      <c r="AS262">
        <v>13.328851888239669</v>
      </c>
      <c r="AT262" t="e">
        <v>#VALUE!</v>
      </c>
      <c r="AU262">
        <v>180.36463365075605</v>
      </c>
      <c r="AV262" t="s">
        <v>1602</v>
      </c>
    </row>
    <row r="263" spans="1:48" x14ac:dyDescent="0.25">
      <c r="A263">
        <v>2.660000000000009E-9</v>
      </c>
      <c r="B263" t="s">
        <v>326</v>
      </c>
      <c r="C263" s="3">
        <v>4</v>
      </c>
      <c r="D263" s="3">
        <v>0</v>
      </c>
      <c r="E263" s="3">
        <v>6</v>
      </c>
      <c r="F263" s="3">
        <v>10</v>
      </c>
      <c r="G263" s="4">
        <v>165</v>
      </c>
      <c r="H263" s="4">
        <v>149.18</v>
      </c>
      <c r="I263" s="5">
        <v>13292.177583080002</v>
      </c>
      <c r="J263" s="4" t="s">
        <v>1238</v>
      </c>
      <c r="K263" s="4">
        <v>36.807303232173702</v>
      </c>
      <c r="L263" s="4">
        <v>22.298651803782935</v>
      </c>
      <c r="M263" s="4">
        <v>20.360757136004157</v>
      </c>
      <c r="N263" s="4">
        <v>4.0529999999999999</v>
      </c>
      <c r="O263" s="4">
        <v>3.9230769230769234</v>
      </c>
      <c r="P263" s="4" t="s">
        <v>137</v>
      </c>
      <c r="Q263" s="36" t="str">
        <f t="shared" si="74"/>
        <v xml:space="preserve"> </v>
      </c>
      <c r="R263" t="str">
        <f t="shared" si="75"/>
        <v xml:space="preserve"> </v>
      </c>
      <c r="S263" s="37" t="str">
        <f t="shared" si="76"/>
        <v/>
      </c>
      <c r="T263" s="37" t="str">
        <f t="shared" si="77"/>
        <v/>
      </c>
      <c r="U263" s="37" t="str">
        <f t="shared" si="78"/>
        <v xml:space="preserve"> </v>
      </c>
      <c r="V263" s="37" t="str">
        <f t="shared" si="79"/>
        <v xml:space="preserve"> </v>
      </c>
      <c r="W263" s="37" t="str">
        <f t="shared" si="80"/>
        <v/>
      </c>
      <c r="X263" s="37" t="str">
        <f t="shared" si="81"/>
        <v/>
      </c>
      <c r="Y263" t="str">
        <f t="shared" si="89"/>
        <v xml:space="preserve"> </v>
      </c>
      <c r="Z263" s="1" t="str">
        <f t="shared" si="82"/>
        <v xml:space="preserve"> </v>
      </c>
      <c r="AA263" t="str">
        <f t="shared" si="90"/>
        <v xml:space="preserve"> </v>
      </c>
      <c r="AB263" s="1" t="str">
        <f t="shared" si="83"/>
        <v xml:space="preserve"> </v>
      </c>
      <c r="AC263" t="str">
        <f t="shared" si="91"/>
        <v xml:space="preserve"> </v>
      </c>
      <c r="AD263" s="1" t="str">
        <f t="shared" si="84"/>
        <v xml:space="preserve"> </v>
      </c>
      <c r="AE263" t="str">
        <f t="shared" si="92"/>
        <v xml:space="preserve"> </v>
      </c>
      <c r="AF263" t="str">
        <f t="shared" si="93"/>
        <v xml:space="preserve"> </v>
      </c>
      <c r="AG263" t="str">
        <f t="shared" si="85"/>
        <v xml:space="preserve"> </v>
      </c>
      <c r="AH263" t="str">
        <f t="shared" si="86"/>
        <v xml:space="preserve"> </v>
      </c>
      <c r="AI263" t="str">
        <f t="shared" si="94"/>
        <v xml:space="preserve"> </v>
      </c>
      <c r="AJ263" t="str">
        <f t="shared" si="95"/>
        <v xml:space="preserve"> </v>
      </c>
      <c r="AK263" t="str">
        <f t="shared" si="87"/>
        <v xml:space="preserve"> </v>
      </c>
      <c r="AL263" t="str">
        <f t="shared" si="88"/>
        <v xml:space="preserve"> </v>
      </c>
      <c r="AM263" t="str">
        <f t="shared" si="96"/>
        <v xml:space="preserve"> </v>
      </c>
      <c r="AN263" t="str">
        <f t="shared" si="97"/>
        <v xml:space="preserve"> </v>
      </c>
      <c r="AO263" t="s">
        <v>326</v>
      </c>
      <c r="AP263" t="s">
        <v>1293</v>
      </c>
      <c r="AQ263" t="e">
        <v>#VALUE!</v>
      </c>
      <c r="AR263">
        <v>-71.225001737451521</v>
      </c>
      <c r="AS263">
        <v>10.604638691513602</v>
      </c>
      <c r="AT263" t="e">
        <v>#VALUE!</v>
      </c>
      <c r="AU263">
        <v>71.225001737451521</v>
      </c>
      <c r="AV263" t="s">
        <v>1603</v>
      </c>
    </row>
    <row r="264" spans="1:48" x14ac:dyDescent="0.25">
      <c r="A264">
        <v>2.6700000000000092E-9</v>
      </c>
      <c r="B264" t="s">
        <v>352</v>
      </c>
      <c r="C264" s="3">
        <v>4</v>
      </c>
      <c r="D264" s="3">
        <v>7</v>
      </c>
      <c r="E264" s="3">
        <v>12</v>
      </c>
      <c r="F264" s="3">
        <v>23</v>
      </c>
      <c r="G264" s="4">
        <v>170</v>
      </c>
      <c r="H264" s="4">
        <v>183.06</v>
      </c>
      <c r="I264" s="5">
        <v>58371.287225220003</v>
      </c>
      <c r="J264" s="4">
        <v>24.039395929087327</v>
      </c>
      <c r="K264" s="4">
        <v>23.131159969673995</v>
      </c>
      <c r="L264" s="4">
        <v>16.67283145264955</v>
      </c>
      <c r="M264" s="4">
        <v>16.482268896767895</v>
      </c>
      <c r="N264" s="4">
        <v>7.9140000000000006</v>
      </c>
      <c r="O264" s="4">
        <v>3.7221494102228139</v>
      </c>
      <c r="P264" s="4">
        <v>2.3620670818310936</v>
      </c>
      <c r="Q264" s="36" t="str">
        <f t="shared" ref="Q264:Q327" si="98">IF(ISERROR((IF(R264&lt;&gt;" ","",(IF((AND(C264&lt;&gt;0,F264&lt;&gt;0,(C264*100/F264)&gt;$Q$5))=TRUE,(IF(ISERROR(((C264*100/F264)+A264))=TRUE," ",(((C264*100/F264)+A264))))," ")))))=TRUE," ",((IF(R264&lt;&gt;" ","",(IF((AND(C264&lt;&gt;0,F264&lt;&gt;0,(C264*100/F264)&gt;$Q$5))=TRUE,(IF(ISERROR(((C264*100/F264)+A264))=TRUE," ",(((C264*100/F264)+A264))))," "))))))</f>
        <v xml:space="preserve"> </v>
      </c>
      <c r="R264" t="str">
        <f t="shared" ref="R264:R327" si="99">IF(ISERROR(IF((AND(D264&lt;&gt;0,F264&lt;&gt;0,(D264*100/F264)&gt;$R$5))=TRUE,(IF(ISERROR(((D264*100/F264)+A264))=TRUE," ",(((D264*100/F264)+A264))))," "))=TRUE," ",(IF((AND(D264&lt;&gt;0,F264&lt;&gt;0,(D264*100/F264)&gt;$R$5))=TRUE,(IF(ISERROR(((D264*100/F264)+A264))=TRUE," ",(((D264*100/F264)+A264))))," ")))</f>
        <v xml:space="preserve"> </v>
      </c>
      <c r="S264" s="37" t="str">
        <f t="shared" ref="S264:S327" si="100">IF(ISERROR((IF((G264/H264-1)&gt;($S$5/100),(G264/H264-1)+A264,"")))=TRUE," ",((IF((G264/H264-1)&gt;($S$5/100),(G264/H264-1)+A264,""))))</f>
        <v/>
      </c>
      <c r="T264" s="37" t="str">
        <f t="shared" ref="T264:T327" si="101">IF(ISERROR((IF((G264/H264-1)&lt;($T$5/100),(G264/H264-1)+A264,"")))=TRUE," ",((IF((G264/H264-1)&lt;($T$5/100),(G264/H264-1)+A264,""))))</f>
        <v/>
      </c>
      <c r="U264" s="37" t="str">
        <f t="shared" ref="U264:U327" si="102">IF(ISERROR((IF(((J264/$J$6-1))&gt;($U$5/100),((J264/$J$6-1)),"")))=TRUE," ",((IF(((J264/$J$6-1))&gt;($U$5/100),((J264/$J$6-1)),""))))</f>
        <v/>
      </c>
      <c r="V264" s="37" t="str">
        <f t="shared" ref="V264:V327" si="103">IF(ISERROR((IF(((J264/$J$6-1))&lt;($V$5/100),((J264/$J$6-1)),"")))=TRUE," ",((IF(((J264/$J$6-1))&lt;($V$5/100),((J264/$J$6-1)),""))))</f>
        <v/>
      </c>
      <c r="W264" s="37" t="str">
        <f t="shared" ref="W264:W327" si="104">IF(ISERROR((IF(((L264/$L$6-1))&gt;($W$5/100),((L264/$L$6-1)),"")))=TRUE," ",((IF(((L264/$L$6-1))&gt;($W$5/100),((L264/$L$6-1)),""))))</f>
        <v/>
      </c>
      <c r="X264" s="37" t="str">
        <f t="shared" ref="X264:X327" si="105">IF(ISERROR((IF(((L264/$L$6-1))&lt;($X$5/100),((L264/$L$6-1)),"")))=TRUE," ",((IF(((L264/$L$6-1))&lt;($X$5/100),((L264/$L$6-1)),""))))</f>
        <v/>
      </c>
      <c r="Y264" t="str">
        <f t="shared" si="89"/>
        <v xml:space="preserve"> </v>
      </c>
      <c r="Z264" s="1" t="str">
        <f t="shared" ref="Z264:Z327" si="106">IF(ISERROR((RANK(V264,V$7:V$391,1)))=TRUE," ",((RANK(V264,V$7:V$391,1))))</f>
        <v xml:space="preserve"> </v>
      </c>
      <c r="AA264" t="str">
        <f t="shared" si="90"/>
        <v xml:space="preserve"> </v>
      </c>
      <c r="AB264" s="1" t="str">
        <f t="shared" ref="AB264:AB327" si="107">IF(ISERROR((RANK(X264,X$7:X$391,1)))=TRUE," ",((RANK(X264,X$7:X$391,1))))</f>
        <v xml:space="preserve"> </v>
      </c>
      <c r="AC264" t="str">
        <f t="shared" si="91"/>
        <v xml:space="preserve"> </v>
      </c>
      <c r="AD264" s="1" t="str">
        <f t="shared" ref="AD264:AD327" si="108">IF(ISERROR((RANK(T264,T$7:T$391,1)))=TRUE," ",((RANK(T264,T$7:T$391,1))))</f>
        <v xml:space="preserve"> </v>
      </c>
      <c r="AE264" t="str">
        <f t="shared" si="92"/>
        <v xml:space="preserve"> </v>
      </c>
      <c r="AF264" t="str">
        <f t="shared" si="93"/>
        <v xml:space="preserve"> </v>
      </c>
      <c r="AG264">
        <f t="shared" ref="AG264:AG327" si="109">IF(ISERROR((IF((AND(P264&gt;$AG$6,P264&lt;$AG$5))=TRUE,P264+A264," ")))=TRUE," ",((IF((AND(P264&gt;$AG$6,P264&lt;$AG$5))=TRUE,P264+A264," "))))</f>
        <v>2.3620670845010938</v>
      </c>
      <c r="AH264" t="str">
        <f t="shared" ref="AH264:AH327" si="110">IF(ISERROR(((IF(P264&lt;$AH$5,P264+A264," "))))=TRUE," ",((IF(P264&lt;$AH$5,P264+A264," "))))</f>
        <v xml:space="preserve"> </v>
      </c>
      <c r="AI264">
        <f t="shared" si="94"/>
        <v>164</v>
      </c>
      <c r="AJ264" t="str">
        <f t="shared" si="95"/>
        <v xml:space="preserve"> </v>
      </c>
      <c r="AK264" t="str">
        <f t="shared" ref="AK264:AK327" si="111">IF(ISERROR((IF((AND(O264&lt;$AK$5,O264&gt;$AK$6))=TRUE,O264+A264," ")))=TRUE," ",((IF((AND(O264&lt;$AK$5,O264&gt;$AK$6))=TRUE,O264+A264," "))))</f>
        <v xml:space="preserve"> </v>
      </c>
      <c r="AL264" t="str">
        <f t="shared" ref="AL264:AL327" si="112">IF(ISERROR((IF(O264&lt;$AL$5,O264+A264," ")))=TRUE," ",((IF(O264&lt;$AL$5,O264+A264," "))))</f>
        <v xml:space="preserve"> </v>
      </c>
      <c r="AM264" t="str">
        <f t="shared" si="96"/>
        <v xml:space="preserve"> </v>
      </c>
      <c r="AN264" t="str">
        <f t="shared" si="97"/>
        <v xml:space="preserve"> </v>
      </c>
      <c r="AO264" t="s">
        <v>352</v>
      </c>
      <c r="AP264" t="s">
        <v>1244</v>
      </c>
      <c r="AQ264">
        <v>-29.381034316850062</v>
      </c>
      <c r="AR264">
        <v>-28.025928184763259</v>
      </c>
      <c r="AS264">
        <v>-7.1342729159838303</v>
      </c>
      <c r="AT264">
        <v>29.381034316850062</v>
      </c>
      <c r="AU264">
        <v>28.025928184763259</v>
      </c>
      <c r="AV264" t="s">
        <v>1604</v>
      </c>
    </row>
    <row r="265" spans="1:48" x14ac:dyDescent="0.25">
      <c r="A265">
        <v>2.6800000000000094E-9</v>
      </c>
      <c r="B265" t="s">
        <v>505</v>
      </c>
      <c r="C265" s="3">
        <v>4</v>
      </c>
      <c r="D265" s="3">
        <v>3</v>
      </c>
      <c r="E265" s="3">
        <v>12</v>
      </c>
      <c r="F265" s="3">
        <v>19</v>
      </c>
      <c r="G265" s="4">
        <v>19</v>
      </c>
      <c r="H265" s="4">
        <v>16.78</v>
      </c>
      <c r="I265" s="5">
        <v>7616.3392224999998</v>
      </c>
      <c r="J265" s="4">
        <v>6.4414587332053745</v>
      </c>
      <c r="K265" s="4">
        <v>6.2194217939214242</v>
      </c>
      <c r="L265" s="4">
        <v>8.404543461990805</v>
      </c>
      <c r="M265" s="4">
        <v>7.3983712941176476</v>
      </c>
      <c r="N265" s="4">
        <v>2.698</v>
      </c>
      <c r="O265" s="4">
        <v>5.8039215686274384</v>
      </c>
      <c r="P265" s="4">
        <v>7.6281287246722282</v>
      </c>
      <c r="Q265" s="36" t="str">
        <f t="shared" si="98"/>
        <v xml:space="preserve"> </v>
      </c>
      <c r="R265" t="str">
        <f t="shared" si="99"/>
        <v xml:space="preserve"> </v>
      </c>
      <c r="S265" s="37" t="str">
        <f t="shared" si="100"/>
        <v/>
      </c>
      <c r="T265" s="37" t="str">
        <f t="shared" si="101"/>
        <v/>
      </c>
      <c r="U265" s="37" t="str">
        <f t="shared" si="102"/>
        <v/>
      </c>
      <c r="V265" s="37">
        <f t="shared" si="103"/>
        <v>-0.65331799689566539</v>
      </c>
      <c r="W265" s="37" t="str">
        <f t="shared" si="104"/>
        <v/>
      </c>
      <c r="X265" s="37">
        <f t="shared" si="105"/>
        <v>-0.3546390241235452</v>
      </c>
      <c r="Y265" t="str">
        <f t="shared" si="89"/>
        <v xml:space="preserve"> </v>
      </c>
      <c r="Z265" s="1">
        <f t="shared" si="106"/>
        <v>10</v>
      </c>
      <c r="AA265" t="str">
        <f t="shared" si="90"/>
        <v xml:space="preserve"> </v>
      </c>
      <c r="AB265" s="1">
        <f t="shared" si="107"/>
        <v>74</v>
      </c>
      <c r="AC265" t="str">
        <f t="shared" si="91"/>
        <v xml:space="preserve"> </v>
      </c>
      <c r="AD265" s="1" t="str">
        <f t="shared" si="108"/>
        <v xml:space="preserve"> </v>
      </c>
      <c r="AE265" t="str">
        <f t="shared" si="92"/>
        <v xml:space="preserve"> </v>
      </c>
      <c r="AF265" t="str">
        <f t="shared" si="93"/>
        <v xml:space="preserve"> </v>
      </c>
      <c r="AG265">
        <f t="shared" si="109"/>
        <v>7.6281287273522285</v>
      </c>
      <c r="AH265" t="str">
        <f t="shared" si="110"/>
        <v xml:space="preserve"> </v>
      </c>
      <c r="AI265">
        <f t="shared" si="94"/>
        <v>7</v>
      </c>
      <c r="AJ265" t="str">
        <f t="shared" si="95"/>
        <v xml:space="preserve"> </v>
      </c>
      <c r="AK265" t="str">
        <f t="shared" si="111"/>
        <v xml:space="preserve"> </v>
      </c>
      <c r="AL265" t="str">
        <f t="shared" si="112"/>
        <v xml:space="preserve"> </v>
      </c>
      <c r="AM265" t="str">
        <f t="shared" si="96"/>
        <v xml:space="preserve"> </v>
      </c>
      <c r="AN265" t="str">
        <f t="shared" si="97"/>
        <v xml:space="preserve"> </v>
      </c>
      <c r="AO265" t="s">
        <v>505</v>
      </c>
      <c r="AP265" t="s">
        <v>1246</v>
      </c>
      <c r="AQ265">
        <v>65.331799689566537</v>
      </c>
      <c r="AR265">
        <v>35.463902412354521</v>
      </c>
      <c r="AS265">
        <v>13.230035756853397</v>
      </c>
      <c r="AT265">
        <v>-65.331799689566537</v>
      </c>
      <c r="AU265">
        <v>-35.463902412354521</v>
      </c>
      <c r="AV265" t="s">
        <v>1605</v>
      </c>
    </row>
    <row r="266" spans="1:48" x14ac:dyDescent="0.25">
      <c r="A266">
        <v>2.6900000000000095E-9</v>
      </c>
      <c r="B266" t="s">
        <v>641</v>
      </c>
      <c r="C266" s="3">
        <v>3</v>
      </c>
      <c r="D266" s="3">
        <v>2</v>
      </c>
      <c r="E266" s="3">
        <v>17</v>
      </c>
      <c r="F266" s="3">
        <v>22</v>
      </c>
      <c r="G266" s="4">
        <v>121</v>
      </c>
      <c r="H266" s="4">
        <v>105.35</v>
      </c>
      <c r="I266" s="5">
        <v>11227.981975699999</v>
      </c>
      <c r="J266" s="4">
        <v>19.866113520648689</v>
      </c>
      <c r="K266" s="4">
        <v>18.968311127115591</v>
      </c>
      <c r="L266" s="4">
        <v>9.5479525993883794</v>
      </c>
      <c r="M266" s="4">
        <v>9.1551155502611561</v>
      </c>
      <c r="N266" s="4">
        <v>5.5540000000000003</v>
      </c>
      <c r="O266" s="4">
        <v>16.827934371055946</v>
      </c>
      <c r="P266" s="4">
        <v>1.0280018984337922</v>
      </c>
      <c r="Q266" s="36" t="str">
        <f t="shared" si="98"/>
        <v xml:space="preserve"> </v>
      </c>
      <c r="R266" t="str">
        <f t="shared" si="99"/>
        <v xml:space="preserve"> </v>
      </c>
      <c r="S266" s="37" t="str">
        <f t="shared" si="100"/>
        <v/>
      </c>
      <c r="T266" s="37" t="str">
        <f t="shared" si="101"/>
        <v/>
      </c>
      <c r="U266" s="37" t="str">
        <f t="shared" si="102"/>
        <v/>
      </c>
      <c r="V266" s="37" t="str">
        <f t="shared" si="103"/>
        <v/>
      </c>
      <c r="W266" s="37" t="str">
        <f t="shared" si="104"/>
        <v/>
      </c>
      <c r="X266" s="37" t="str">
        <f t="shared" si="105"/>
        <v/>
      </c>
      <c r="Y266" t="str">
        <f t="shared" si="89"/>
        <v xml:space="preserve"> </v>
      </c>
      <c r="Z266" s="1" t="str">
        <f t="shared" si="106"/>
        <v xml:space="preserve"> </v>
      </c>
      <c r="AA266" t="str">
        <f t="shared" si="90"/>
        <v xml:space="preserve"> </v>
      </c>
      <c r="AB266" s="1" t="str">
        <f t="shared" si="107"/>
        <v xml:space="preserve"> </v>
      </c>
      <c r="AC266" t="str">
        <f t="shared" si="91"/>
        <v xml:space="preserve"> </v>
      </c>
      <c r="AD266" s="1" t="str">
        <f t="shared" si="108"/>
        <v xml:space="preserve"> </v>
      </c>
      <c r="AE266" t="str">
        <f t="shared" si="92"/>
        <v xml:space="preserve"> </v>
      </c>
      <c r="AF266" t="str">
        <f t="shared" si="93"/>
        <v xml:space="preserve"> </v>
      </c>
      <c r="AG266" t="str">
        <f t="shared" si="109"/>
        <v xml:space="preserve"> </v>
      </c>
      <c r="AH266" t="str">
        <f t="shared" si="110"/>
        <v xml:space="preserve"> </v>
      </c>
      <c r="AI266" t="str">
        <f t="shared" si="94"/>
        <v xml:space="preserve"> </v>
      </c>
      <c r="AJ266" t="str">
        <f t="shared" si="95"/>
        <v xml:space="preserve"> </v>
      </c>
      <c r="AK266" t="str">
        <f t="shared" si="111"/>
        <v xml:space="preserve"> </v>
      </c>
      <c r="AL266" t="str">
        <f t="shared" si="112"/>
        <v xml:space="preserve"> </v>
      </c>
      <c r="AM266" t="str">
        <f t="shared" si="96"/>
        <v xml:space="preserve"> </v>
      </c>
      <c r="AN266" t="str">
        <f t="shared" si="97"/>
        <v xml:space="preserve"> </v>
      </c>
      <c r="AO266" t="s">
        <v>641</v>
      </c>
      <c r="AP266" t="s">
        <v>1244</v>
      </c>
      <c r="AQ266">
        <v>-6.9202538507826095</v>
      </c>
      <c r="AR266">
        <v>26.683989022958311</v>
      </c>
      <c r="AS266">
        <v>14.855244423350733</v>
      </c>
      <c r="AT266">
        <v>6.9202538507826095</v>
      </c>
      <c r="AU266">
        <v>-26.683989022958311</v>
      </c>
      <c r="AV266" t="s">
        <v>1606</v>
      </c>
    </row>
    <row r="267" spans="1:48" x14ac:dyDescent="0.25">
      <c r="A267">
        <v>2.7000000000000097E-9</v>
      </c>
      <c r="B267" t="s">
        <v>432</v>
      </c>
      <c r="C267" s="3">
        <v>7</v>
      </c>
      <c r="D267" s="3">
        <v>2</v>
      </c>
      <c r="E267" s="3">
        <v>11</v>
      </c>
      <c r="F267" s="3">
        <v>20</v>
      </c>
      <c r="G267" s="4">
        <v>46</v>
      </c>
      <c r="H267" s="4">
        <v>41.63</v>
      </c>
      <c r="I267" s="5">
        <v>31807.286018380004</v>
      </c>
      <c r="J267" s="4">
        <v>21.37063655030801</v>
      </c>
      <c r="K267" s="4">
        <v>16.287167449139282</v>
      </c>
      <c r="L267" s="4">
        <v>10.839430623186509</v>
      </c>
      <c r="M267" s="4">
        <v>10.115557801599165</v>
      </c>
      <c r="N267" s="4">
        <v>2.556</v>
      </c>
      <c r="O267" s="4">
        <v>30.408163265306126</v>
      </c>
      <c r="P267" s="4">
        <v>2.6327167907758828</v>
      </c>
      <c r="Q267" s="36" t="str">
        <f t="shared" si="98"/>
        <v xml:space="preserve"> </v>
      </c>
      <c r="R267" t="str">
        <f t="shared" si="99"/>
        <v xml:space="preserve"> </v>
      </c>
      <c r="S267" s="37" t="str">
        <f t="shared" si="100"/>
        <v/>
      </c>
      <c r="T267" s="37" t="str">
        <f t="shared" si="101"/>
        <v/>
      </c>
      <c r="U267" s="37" t="str">
        <f t="shared" si="102"/>
        <v/>
      </c>
      <c r="V267" s="37" t="str">
        <f t="shared" si="103"/>
        <v/>
      </c>
      <c r="W267" s="37" t="str">
        <f t="shared" si="104"/>
        <v/>
      </c>
      <c r="X267" s="37" t="str">
        <f t="shared" si="105"/>
        <v/>
      </c>
      <c r="Y267" t="str">
        <f t="shared" si="89"/>
        <v xml:space="preserve"> </v>
      </c>
      <c r="Z267" s="1" t="str">
        <f t="shared" si="106"/>
        <v xml:space="preserve"> </v>
      </c>
      <c r="AA267" t="str">
        <f t="shared" si="90"/>
        <v xml:space="preserve"> </v>
      </c>
      <c r="AB267" s="1" t="str">
        <f t="shared" si="107"/>
        <v xml:space="preserve"> </v>
      </c>
      <c r="AC267" t="str">
        <f t="shared" si="91"/>
        <v xml:space="preserve"> </v>
      </c>
      <c r="AD267" s="1" t="str">
        <f t="shared" si="108"/>
        <v xml:space="preserve"> </v>
      </c>
      <c r="AE267" t="str">
        <f t="shared" si="92"/>
        <v xml:space="preserve"> </v>
      </c>
      <c r="AF267" t="str">
        <f t="shared" si="93"/>
        <v xml:space="preserve"> </v>
      </c>
      <c r="AG267">
        <f t="shared" si="109"/>
        <v>2.6327167934758826</v>
      </c>
      <c r="AH267" t="str">
        <f t="shared" si="110"/>
        <v xml:space="preserve"> </v>
      </c>
      <c r="AI267">
        <f t="shared" si="94"/>
        <v>142</v>
      </c>
      <c r="AJ267" t="str">
        <f t="shared" si="95"/>
        <v xml:space="preserve"> </v>
      </c>
      <c r="AK267" t="str">
        <f t="shared" si="111"/>
        <v xml:space="preserve"> </v>
      </c>
      <c r="AL267" t="str">
        <f t="shared" si="112"/>
        <v xml:space="preserve"> </v>
      </c>
      <c r="AM267" t="str">
        <f t="shared" si="96"/>
        <v xml:space="preserve"> </v>
      </c>
      <c r="AN267" t="str">
        <f t="shared" si="97"/>
        <v xml:space="preserve"> </v>
      </c>
      <c r="AO267" t="s">
        <v>432</v>
      </c>
      <c r="AP267" t="s">
        <v>1244</v>
      </c>
      <c r="AQ267">
        <v>-15.017659721755926</v>
      </c>
      <c r="AR267">
        <v>16.767096790433289</v>
      </c>
      <c r="AS267">
        <v>10.497237569060758</v>
      </c>
      <c r="AT267">
        <v>15.017659721755926</v>
      </c>
      <c r="AU267">
        <v>-16.767096790433289</v>
      </c>
      <c r="AV267" t="s">
        <v>1607</v>
      </c>
    </row>
    <row r="268" spans="1:48" x14ac:dyDescent="0.25">
      <c r="A268">
        <v>2.7100000000000099E-9</v>
      </c>
      <c r="B268" t="s">
        <v>357</v>
      </c>
      <c r="C268" s="3">
        <v>15</v>
      </c>
      <c r="D268" s="3">
        <v>0</v>
      </c>
      <c r="E268" s="3">
        <v>2</v>
      </c>
      <c r="F268" s="3">
        <v>17</v>
      </c>
      <c r="G268" s="4">
        <v>109</v>
      </c>
      <c r="H268" s="4" t="s">
        <v>132</v>
      </c>
      <c r="I268" s="5" t="s">
        <v>132</v>
      </c>
      <c r="J268" s="4" t="s">
        <v>1238</v>
      </c>
      <c r="K268" s="4" t="s">
        <v>1238</v>
      </c>
      <c r="L268" s="4" t="s">
        <v>1238</v>
      </c>
      <c r="M268" s="4" t="s">
        <v>1238</v>
      </c>
      <c r="N268" s="4">
        <v>5.5510000000000002</v>
      </c>
      <c r="O268" s="4">
        <v>9.9207920792079278</v>
      </c>
      <c r="P268" s="4" t="s">
        <v>137</v>
      </c>
      <c r="Q268" s="36">
        <f t="shared" si="98"/>
        <v>88.235294120357054</v>
      </c>
      <c r="R268" t="str">
        <f t="shared" si="99"/>
        <v xml:space="preserve"> </v>
      </c>
      <c r="S268" s="37" t="str">
        <f t="shared" si="100"/>
        <v xml:space="preserve"> </v>
      </c>
      <c r="T268" s="37" t="str">
        <f t="shared" si="101"/>
        <v xml:space="preserve"> </v>
      </c>
      <c r="U268" s="37" t="str">
        <f t="shared" si="102"/>
        <v xml:space="preserve"> </v>
      </c>
      <c r="V268" s="37" t="str">
        <f t="shared" si="103"/>
        <v xml:space="preserve"> </v>
      </c>
      <c r="W268" s="37" t="str">
        <f t="shared" si="104"/>
        <v xml:space="preserve"> </v>
      </c>
      <c r="X268" s="37" t="str">
        <f t="shared" si="105"/>
        <v xml:space="preserve"> </v>
      </c>
      <c r="Y268" t="str">
        <f t="shared" si="89"/>
        <v xml:space="preserve"> </v>
      </c>
      <c r="Z268" s="1" t="str">
        <f t="shared" si="106"/>
        <v xml:space="preserve"> </v>
      </c>
      <c r="AA268" t="str">
        <f t="shared" si="90"/>
        <v xml:space="preserve"> </v>
      </c>
      <c r="AB268" s="1" t="str">
        <f t="shared" si="107"/>
        <v xml:space="preserve"> </v>
      </c>
      <c r="AC268" t="str">
        <f t="shared" si="91"/>
        <v xml:space="preserve"> </v>
      </c>
      <c r="AD268" s="1" t="str">
        <f t="shared" si="108"/>
        <v xml:space="preserve"> </v>
      </c>
      <c r="AE268">
        <f t="shared" si="92"/>
        <v>15</v>
      </c>
      <c r="AF268" t="str">
        <f t="shared" si="93"/>
        <v xml:space="preserve"> </v>
      </c>
      <c r="AG268" t="str">
        <f t="shared" si="109"/>
        <v xml:space="preserve"> </v>
      </c>
      <c r="AH268" t="str">
        <f t="shared" si="110"/>
        <v xml:space="preserve"> </v>
      </c>
      <c r="AI268" t="str">
        <f t="shared" si="94"/>
        <v xml:space="preserve"> </v>
      </c>
      <c r="AJ268" t="str">
        <f t="shared" si="95"/>
        <v xml:space="preserve"> </v>
      </c>
      <c r="AK268" t="str">
        <f t="shared" si="111"/>
        <v xml:space="preserve"> </v>
      </c>
      <c r="AL268" t="str">
        <f t="shared" si="112"/>
        <v xml:space="preserve"> </v>
      </c>
      <c r="AM268" t="str">
        <f t="shared" si="96"/>
        <v xml:space="preserve"> </v>
      </c>
      <c r="AN268" t="str">
        <f t="shared" si="97"/>
        <v xml:space="preserve"> </v>
      </c>
      <c r="AO268" t="s">
        <v>357</v>
      </c>
      <c r="AP268" t="s">
        <v>1244</v>
      </c>
      <c r="AQ268" t="e">
        <v>#VALUE!</v>
      </c>
      <c r="AR268" t="e">
        <v>#VALUE!</v>
      </c>
      <c r="AS268" t="s">
        <v>137</v>
      </c>
      <c r="AT268" t="e">
        <v>#VALUE!</v>
      </c>
      <c r="AU268" t="e">
        <v>#VALUE!</v>
      </c>
      <c r="AV268" t="s">
        <v>1608</v>
      </c>
    </row>
    <row r="269" spans="1:48" x14ac:dyDescent="0.25">
      <c r="A269">
        <v>2.72000000000001E-9</v>
      </c>
      <c r="B269" t="s">
        <v>920</v>
      </c>
      <c r="C269" s="3">
        <v>1</v>
      </c>
      <c r="D269" s="3">
        <v>0</v>
      </c>
      <c r="E269" s="3">
        <v>1</v>
      </c>
      <c r="F269" s="3">
        <v>2</v>
      </c>
      <c r="G269" s="4">
        <v>26</v>
      </c>
      <c r="H269" s="4">
        <v>22.69</v>
      </c>
      <c r="I269" s="5">
        <v>6461.2312876500009</v>
      </c>
      <c r="J269" s="4">
        <v>11.576530612244898</v>
      </c>
      <c r="K269" s="4">
        <v>23.035532994923859</v>
      </c>
      <c r="L269" s="4" t="s">
        <v>1238</v>
      </c>
      <c r="M269" s="4" t="s">
        <v>1238</v>
      </c>
      <c r="N269" s="4">
        <v>0.98499999999999999</v>
      </c>
      <c r="O269" s="4">
        <v>-25.378787878787882</v>
      </c>
      <c r="P269" s="4">
        <v>2.644336712208021</v>
      </c>
      <c r="Q269" s="36" t="str">
        <f t="shared" si="98"/>
        <v xml:space="preserve"> </v>
      </c>
      <c r="R269" t="str">
        <f t="shared" si="99"/>
        <v xml:space="preserve"> </v>
      </c>
      <c r="S269" s="37" t="str">
        <f t="shared" si="100"/>
        <v/>
      </c>
      <c r="T269" s="37" t="str">
        <f t="shared" si="101"/>
        <v/>
      </c>
      <c r="U269" s="37" t="str">
        <f t="shared" si="102"/>
        <v/>
      </c>
      <c r="V269" s="37">
        <f t="shared" si="103"/>
        <v>-0.37694628066730007</v>
      </c>
      <c r="W269" s="37" t="str">
        <f t="shared" si="104"/>
        <v xml:space="preserve"> </v>
      </c>
      <c r="X269" s="37" t="str">
        <f t="shared" si="105"/>
        <v xml:space="preserve"> </v>
      </c>
      <c r="Y269" t="str">
        <f t="shared" si="89"/>
        <v xml:space="preserve"> </v>
      </c>
      <c r="Z269" s="1">
        <f t="shared" si="106"/>
        <v>76</v>
      </c>
      <c r="AA269" t="str">
        <f t="shared" si="90"/>
        <v xml:space="preserve"> </v>
      </c>
      <c r="AB269" s="1" t="str">
        <f t="shared" si="107"/>
        <v xml:space="preserve"> </v>
      </c>
      <c r="AC269" t="str">
        <f t="shared" si="91"/>
        <v xml:space="preserve"> </v>
      </c>
      <c r="AD269" s="1" t="str">
        <f t="shared" si="108"/>
        <v xml:space="preserve"> </v>
      </c>
      <c r="AE269" t="str">
        <f t="shared" si="92"/>
        <v xml:space="preserve"> </v>
      </c>
      <c r="AF269" t="str">
        <f t="shared" si="93"/>
        <v xml:space="preserve"> </v>
      </c>
      <c r="AG269">
        <f t="shared" si="109"/>
        <v>2.6443367149280208</v>
      </c>
      <c r="AH269" t="str">
        <f t="shared" si="110"/>
        <v xml:space="preserve"> </v>
      </c>
      <c r="AI269">
        <f t="shared" si="94"/>
        <v>141</v>
      </c>
      <c r="AJ269" t="str">
        <f t="shared" si="95"/>
        <v xml:space="preserve"> </v>
      </c>
      <c r="AK269" t="str">
        <f t="shared" si="111"/>
        <v xml:space="preserve"> </v>
      </c>
      <c r="AL269" t="str">
        <f t="shared" si="112"/>
        <v xml:space="preserve"> </v>
      </c>
      <c r="AM269" t="str">
        <f t="shared" si="96"/>
        <v xml:space="preserve"> </v>
      </c>
      <c r="AN269" t="str">
        <f t="shared" si="97"/>
        <v xml:space="preserve"> </v>
      </c>
      <c r="AO269" t="s">
        <v>920</v>
      </c>
      <c r="AP269" t="s">
        <v>1246</v>
      </c>
      <c r="AQ269">
        <v>37.694628066730004</v>
      </c>
      <c r="AR269" t="e">
        <v>#VALUE!</v>
      </c>
      <c r="AS269">
        <v>14.587924195680912</v>
      </c>
      <c r="AT269">
        <v>-37.694628066730004</v>
      </c>
      <c r="AU269" t="e">
        <v>#VALUE!</v>
      </c>
      <c r="AV269" t="s">
        <v>1609</v>
      </c>
    </row>
    <row r="270" spans="1:48" x14ac:dyDescent="0.25">
      <c r="A270">
        <v>2.7300000000000102E-9</v>
      </c>
      <c r="B270" t="s">
        <v>921</v>
      </c>
      <c r="C270" s="3">
        <v>2</v>
      </c>
      <c r="D270" s="3">
        <v>2</v>
      </c>
      <c r="E270" s="3">
        <v>9</v>
      </c>
      <c r="F270" s="3">
        <v>13</v>
      </c>
      <c r="G270" s="4">
        <v>168</v>
      </c>
      <c r="H270" s="4">
        <v>167.93</v>
      </c>
      <c r="I270" s="5">
        <v>12883.52158835</v>
      </c>
      <c r="J270" s="4" t="s">
        <v>1238</v>
      </c>
      <c r="K270" s="4" t="s">
        <v>1238</v>
      </c>
      <c r="L270" s="4">
        <v>24.960563078421821</v>
      </c>
      <c r="M270" s="4">
        <v>23.495660706098121</v>
      </c>
      <c r="N270" s="4">
        <v>3.6859999999999999</v>
      </c>
      <c r="O270" s="4">
        <v>10.095579450418162</v>
      </c>
      <c r="P270" s="4">
        <v>0.96468766748049783</v>
      </c>
      <c r="Q270" s="36" t="str">
        <f t="shared" si="98"/>
        <v xml:space="preserve"> </v>
      </c>
      <c r="R270" t="str">
        <f t="shared" si="99"/>
        <v xml:space="preserve"> </v>
      </c>
      <c r="S270" s="37" t="str">
        <f t="shared" si="100"/>
        <v/>
      </c>
      <c r="T270" s="37" t="str">
        <f t="shared" si="101"/>
        <v/>
      </c>
      <c r="U270" s="37" t="str">
        <f t="shared" si="102"/>
        <v xml:space="preserve"> </v>
      </c>
      <c r="V270" s="37" t="str">
        <f t="shared" si="103"/>
        <v xml:space="preserve"> </v>
      </c>
      <c r="W270" s="37" t="str">
        <f t="shared" si="104"/>
        <v/>
      </c>
      <c r="X270" s="37" t="str">
        <f t="shared" si="105"/>
        <v/>
      </c>
      <c r="Y270" t="str">
        <f t="shared" si="89"/>
        <v xml:space="preserve"> </v>
      </c>
      <c r="Z270" s="1" t="str">
        <f t="shared" si="106"/>
        <v xml:space="preserve"> </v>
      </c>
      <c r="AA270" t="str">
        <f t="shared" si="90"/>
        <v xml:space="preserve"> </v>
      </c>
      <c r="AB270" s="1" t="str">
        <f t="shared" si="107"/>
        <v xml:space="preserve"> </v>
      </c>
      <c r="AC270" t="str">
        <f t="shared" si="91"/>
        <v xml:space="preserve"> </v>
      </c>
      <c r="AD270" s="1" t="str">
        <f t="shared" si="108"/>
        <v xml:space="preserve"> </v>
      </c>
      <c r="AE270" t="str">
        <f t="shared" si="92"/>
        <v xml:space="preserve"> </v>
      </c>
      <c r="AF270" t="str">
        <f t="shared" si="93"/>
        <v xml:space="preserve"> </v>
      </c>
      <c r="AG270" t="str">
        <f t="shared" si="109"/>
        <v xml:space="preserve"> </v>
      </c>
      <c r="AH270" t="str">
        <f t="shared" si="110"/>
        <v xml:space="preserve"> </v>
      </c>
      <c r="AI270" t="str">
        <f t="shared" si="94"/>
        <v xml:space="preserve"> </v>
      </c>
      <c r="AJ270" t="str">
        <f t="shared" si="95"/>
        <v xml:space="preserve"> </v>
      </c>
      <c r="AK270" t="str">
        <f t="shared" si="111"/>
        <v xml:space="preserve"> </v>
      </c>
      <c r="AL270" t="str">
        <f t="shared" si="112"/>
        <v xml:space="preserve"> </v>
      </c>
      <c r="AM270" t="str">
        <f t="shared" si="96"/>
        <v xml:space="preserve"> </v>
      </c>
      <c r="AN270" t="str">
        <f t="shared" si="97"/>
        <v xml:space="preserve"> </v>
      </c>
      <c r="AO270" t="s">
        <v>921</v>
      </c>
      <c r="AP270" t="s">
        <v>1293</v>
      </c>
      <c r="AQ270" t="e">
        <v>#VALUE!</v>
      </c>
      <c r="AR270">
        <v>-91.665060922897965</v>
      </c>
      <c r="AS270">
        <v>4.1684035014588616E-2</v>
      </c>
      <c r="AT270" t="e">
        <v>#VALUE!</v>
      </c>
      <c r="AU270">
        <v>91.665060922897965</v>
      </c>
      <c r="AV270" t="s">
        <v>1610</v>
      </c>
    </row>
    <row r="271" spans="1:48" x14ac:dyDescent="0.25">
      <c r="A271">
        <v>2.7400000000000104E-9</v>
      </c>
      <c r="B271" t="s">
        <v>242</v>
      </c>
      <c r="C271" s="3">
        <v>14</v>
      </c>
      <c r="D271" s="3">
        <v>1</v>
      </c>
      <c r="E271" s="3">
        <v>7</v>
      </c>
      <c r="F271" s="3">
        <v>22</v>
      </c>
      <c r="G271" s="4">
        <v>164</v>
      </c>
      <c r="H271" s="4">
        <v>145.91</v>
      </c>
      <c r="I271" s="5">
        <v>384432.17860887002</v>
      </c>
      <c r="J271" s="4">
        <v>16.83123774368439</v>
      </c>
      <c r="K271" s="4">
        <v>16.108412453080149</v>
      </c>
      <c r="L271" s="4">
        <v>13.426795372205893</v>
      </c>
      <c r="M271" s="4">
        <v>12.585537087881283</v>
      </c>
      <c r="N271" s="4">
        <v>9.0579999999999998</v>
      </c>
      <c r="O271" s="4">
        <v>4.3548387096774208</v>
      </c>
      <c r="P271" s="4">
        <v>2.7421012953190327</v>
      </c>
      <c r="Q271" s="36" t="str">
        <f t="shared" si="98"/>
        <v xml:space="preserve"> </v>
      </c>
      <c r="R271" t="str">
        <f t="shared" si="99"/>
        <v xml:space="preserve"> </v>
      </c>
      <c r="S271" s="37" t="str">
        <f t="shared" si="100"/>
        <v/>
      </c>
      <c r="T271" s="37" t="str">
        <f t="shared" si="101"/>
        <v/>
      </c>
      <c r="U271" s="37" t="str">
        <f t="shared" si="102"/>
        <v/>
      </c>
      <c r="V271" s="37" t="str">
        <f t="shared" si="103"/>
        <v/>
      </c>
      <c r="W271" s="37" t="str">
        <f t="shared" si="104"/>
        <v/>
      </c>
      <c r="X271" s="37" t="str">
        <f t="shared" si="105"/>
        <v/>
      </c>
      <c r="Y271" t="str">
        <f t="shared" si="89"/>
        <v xml:space="preserve"> </v>
      </c>
      <c r="Z271" s="1" t="str">
        <f t="shared" si="106"/>
        <v xml:space="preserve"> </v>
      </c>
      <c r="AA271" t="str">
        <f t="shared" si="90"/>
        <v xml:space="preserve"> </v>
      </c>
      <c r="AB271" s="1" t="str">
        <f t="shared" si="107"/>
        <v xml:space="preserve"> </v>
      </c>
      <c r="AC271" t="str">
        <f t="shared" si="91"/>
        <v xml:space="preserve"> </v>
      </c>
      <c r="AD271" s="1" t="str">
        <f t="shared" si="108"/>
        <v xml:space="preserve"> </v>
      </c>
      <c r="AE271" t="str">
        <f t="shared" si="92"/>
        <v xml:space="preserve"> </v>
      </c>
      <c r="AF271" t="str">
        <f t="shared" si="93"/>
        <v xml:space="preserve"> </v>
      </c>
      <c r="AG271">
        <f t="shared" si="109"/>
        <v>2.7421012980590325</v>
      </c>
      <c r="AH271" t="str">
        <f t="shared" si="110"/>
        <v xml:space="preserve"> </v>
      </c>
      <c r="AI271">
        <f t="shared" si="94"/>
        <v>137</v>
      </c>
      <c r="AJ271" t="str">
        <f t="shared" si="95"/>
        <v xml:space="preserve"> </v>
      </c>
      <c r="AK271" t="str">
        <f t="shared" si="111"/>
        <v xml:space="preserve"> </v>
      </c>
      <c r="AL271" t="str">
        <f t="shared" si="112"/>
        <v xml:space="preserve"> </v>
      </c>
      <c r="AM271" t="str">
        <f t="shared" si="96"/>
        <v xml:space="preserve"> </v>
      </c>
      <c r="AN271" t="str">
        <f t="shared" si="97"/>
        <v xml:space="preserve"> </v>
      </c>
      <c r="AO271" t="s">
        <v>242</v>
      </c>
      <c r="AP271" t="s">
        <v>1313</v>
      </c>
      <c r="AQ271">
        <v>9.4135745118380747</v>
      </c>
      <c r="AR271">
        <v>-3.1005408382733579</v>
      </c>
      <c r="AS271">
        <v>12.398053594681645</v>
      </c>
      <c r="AT271">
        <v>-9.4135745118380747</v>
      </c>
      <c r="AU271">
        <v>3.1005408382733579</v>
      </c>
      <c r="AV271" t="s">
        <v>1611</v>
      </c>
    </row>
    <row r="272" spans="1:48" x14ac:dyDescent="0.25">
      <c r="A272">
        <v>2.7500000000000106E-9</v>
      </c>
      <c r="B272" t="s">
        <v>590</v>
      </c>
      <c r="C272" s="3">
        <v>5</v>
      </c>
      <c r="D272" s="3">
        <v>5</v>
      </c>
      <c r="E272" s="3">
        <v>13</v>
      </c>
      <c r="F272" s="3">
        <v>23</v>
      </c>
      <c r="G272" s="4">
        <v>25</v>
      </c>
      <c r="H272" s="4">
        <v>23.29</v>
      </c>
      <c r="I272" s="5">
        <v>7697.9784879999997</v>
      </c>
      <c r="J272" s="4">
        <v>13.611922852133254</v>
      </c>
      <c r="K272" s="4">
        <v>13.33906071019473</v>
      </c>
      <c r="L272" s="4">
        <v>7.987180645161291</v>
      </c>
      <c r="M272" s="4">
        <v>7.9652889477950923</v>
      </c>
      <c r="N272" s="4">
        <v>1.746</v>
      </c>
      <c r="O272" s="4">
        <v>1.5116279069767455</v>
      </c>
      <c r="P272" s="4">
        <v>3.3791326749677975</v>
      </c>
      <c r="Q272" s="36" t="str">
        <f t="shared" si="98"/>
        <v xml:space="preserve"> </v>
      </c>
      <c r="R272" t="str">
        <f t="shared" si="99"/>
        <v xml:space="preserve"> </v>
      </c>
      <c r="S272" s="37" t="str">
        <f t="shared" si="100"/>
        <v/>
      </c>
      <c r="T272" s="37" t="str">
        <f t="shared" si="101"/>
        <v/>
      </c>
      <c r="U272" s="37" t="str">
        <f t="shared" si="102"/>
        <v/>
      </c>
      <c r="V272" s="37" t="str">
        <f t="shared" si="103"/>
        <v/>
      </c>
      <c r="W272" s="37" t="str">
        <f t="shared" si="104"/>
        <v/>
      </c>
      <c r="X272" s="37">
        <f t="shared" si="105"/>
        <v>-0.38668712715040965</v>
      </c>
      <c r="Y272" t="str">
        <f t="shared" si="89"/>
        <v xml:space="preserve"> </v>
      </c>
      <c r="Z272" s="1" t="str">
        <f t="shared" si="106"/>
        <v xml:space="preserve"> </v>
      </c>
      <c r="AA272" t="str">
        <f t="shared" si="90"/>
        <v xml:space="preserve"> </v>
      </c>
      <c r="AB272" s="1">
        <f t="shared" si="107"/>
        <v>66</v>
      </c>
      <c r="AC272" t="str">
        <f t="shared" si="91"/>
        <v xml:space="preserve"> </v>
      </c>
      <c r="AD272" s="1" t="str">
        <f t="shared" si="108"/>
        <v xml:space="preserve"> </v>
      </c>
      <c r="AE272" t="str">
        <f t="shared" si="92"/>
        <v xml:space="preserve"> </v>
      </c>
      <c r="AF272" t="str">
        <f t="shared" si="93"/>
        <v xml:space="preserve"> </v>
      </c>
      <c r="AG272">
        <f t="shared" si="109"/>
        <v>3.3791326777177972</v>
      </c>
      <c r="AH272" t="str">
        <f t="shared" si="110"/>
        <v xml:space="preserve"> </v>
      </c>
      <c r="AI272">
        <f t="shared" si="94"/>
        <v>76</v>
      </c>
      <c r="AJ272" t="str">
        <f t="shared" si="95"/>
        <v xml:space="preserve"> </v>
      </c>
      <c r="AK272" t="str">
        <f t="shared" si="111"/>
        <v xml:space="preserve"> </v>
      </c>
      <c r="AL272" t="str">
        <f t="shared" si="112"/>
        <v xml:space="preserve"> </v>
      </c>
      <c r="AM272" t="str">
        <f t="shared" si="96"/>
        <v xml:space="preserve"> </v>
      </c>
      <c r="AN272" t="str">
        <f t="shared" si="97"/>
        <v xml:space="preserve"> </v>
      </c>
      <c r="AO272" t="s">
        <v>590</v>
      </c>
      <c r="AP272" t="s">
        <v>1293</v>
      </c>
      <c r="AQ272">
        <v>26.74006190316819</v>
      </c>
      <c r="AR272">
        <v>38.668712715040968</v>
      </c>
      <c r="AS272">
        <v>7.3422069557750103</v>
      </c>
      <c r="AT272">
        <v>-26.74006190316819</v>
      </c>
      <c r="AU272">
        <v>-38.668712715040968</v>
      </c>
      <c r="AV272" t="s">
        <v>1612</v>
      </c>
    </row>
    <row r="273" spans="1:48" x14ac:dyDescent="0.25">
      <c r="A273">
        <v>2.7600000000000107E-9</v>
      </c>
      <c r="B273" t="s">
        <v>229</v>
      </c>
      <c r="C273" s="3">
        <v>10</v>
      </c>
      <c r="D273" s="3">
        <v>4</v>
      </c>
      <c r="E273" s="3">
        <v>16</v>
      </c>
      <c r="F273" s="3">
        <v>30</v>
      </c>
      <c r="G273" s="4">
        <v>141</v>
      </c>
      <c r="H273" s="4">
        <v>132.16</v>
      </c>
      <c r="I273" s="5">
        <v>414517.84755583998</v>
      </c>
      <c r="J273" s="4">
        <v>12.997639653815892</v>
      </c>
      <c r="K273" s="4">
        <v>12.185137377835146</v>
      </c>
      <c r="L273" s="4" t="s">
        <v>1238</v>
      </c>
      <c r="M273" s="4" t="s">
        <v>1238</v>
      </c>
      <c r="N273" s="4">
        <v>10.846</v>
      </c>
      <c r="O273" s="4">
        <v>1.1753731343283529</v>
      </c>
      <c r="P273" s="4">
        <v>2.8480629539951576</v>
      </c>
      <c r="Q273" s="36" t="str">
        <f t="shared" si="98"/>
        <v xml:space="preserve"> </v>
      </c>
      <c r="R273" t="str">
        <f t="shared" si="99"/>
        <v xml:space="preserve"> </v>
      </c>
      <c r="S273" s="37" t="str">
        <f t="shared" si="100"/>
        <v/>
      </c>
      <c r="T273" s="37" t="str">
        <f t="shared" si="101"/>
        <v/>
      </c>
      <c r="U273" s="37" t="str">
        <f t="shared" si="102"/>
        <v/>
      </c>
      <c r="V273" s="37">
        <f t="shared" si="103"/>
        <v>-0.30046159768364444</v>
      </c>
      <c r="W273" s="37" t="str">
        <f t="shared" si="104"/>
        <v xml:space="preserve"> </v>
      </c>
      <c r="X273" s="37" t="str">
        <f t="shared" si="105"/>
        <v xml:space="preserve"> </v>
      </c>
      <c r="Y273" t="str">
        <f t="shared" si="89"/>
        <v xml:space="preserve"> </v>
      </c>
      <c r="Z273" s="1">
        <f t="shared" si="106"/>
        <v>96</v>
      </c>
      <c r="AA273" t="str">
        <f t="shared" si="90"/>
        <v xml:space="preserve"> </v>
      </c>
      <c r="AB273" s="1" t="str">
        <f t="shared" si="107"/>
        <v xml:space="preserve"> </v>
      </c>
      <c r="AC273" t="str">
        <f t="shared" si="91"/>
        <v xml:space="preserve"> </v>
      </c>
      <c r="AD273" s="1" t="str">
        <f t="shared" si="108"/>
        <v xml:space="preserve"> </v>
      </c>
      <c r="AE273" t="str">
        <f t="shared" si="92"/>
        <v xml:space="preserve"> </v>
      </c>
      <c r="AF273" t="str">
        <f t="shared" si="93"/>
        <v xml:space="preserve"> </v>
      </c>
      <c r="AG273">
        <f t="shared" si="109"/>
        <v>2.8480629567551574</v>
      </c>
      <c r="AH273" t="str">
        <f t="shared" si="110"/>
        <v xml:space="preserve"> </v>
      </c>
      <c r="AI273">
        <f t="shared" si="94"/>
        <v>126</v>
      </c>
      <c r="AJ273" t="str">
        <f t="shared" si="95"/>
        <v xml:space="preserve"> </v>
      </c>
      <c r="AK273" t="str">
        <f t="shared" si="111"/>
        <v xml:space="preserve"> </v>
      </c>
      <c r="AL273" t="str">
        <f t="shared" si="112"/>
        <v xml:space="preserve"> </v>
      </c>
      <c r="AM273" t="str">
        <f t="shared" si="96"/>
        <v xml:space="preserve"> </v>
      </c>
      <c r="AN273" t="str">
        <f t="shared" si="97"/>
        <v xml:space="preserve"> </v>
      </c>
      <c r="AO273" t="s">
        <v>229</v>
      </c>
      <c r="AP273" t="s">
        <v>1246</v>
      </c>
      <c r="AQ273">
        <v>30.046159768364443</v>
      </c>
      <c r="AR273" t="e">
        <v>#VALUE!</v>
      </c>
      <c r="AS273">
        <v>6.6888619854721609</v>
      </c>
      <c r="AT273">
        <v>-30.046159768364443</v>
      </c>
      <c r="AU273" t="e">
        <v>#VALUE!</v>
      </c>
      <c r="AV273" t="s">
        <v>1613</v>
      </c>
    </row>
    <row r="274" spans="1:48" x14ac:dyDescent="0.25">
      <c r="A274">
        <v>2.7700000000000109E-9</v>
      </c>
      <c r="B274" t="s">
        <v>459</v>
      </c>
      <c r="C274" s="3">
        <v>5</v>
      </c>
      <c r="D274" s="3">
        <v>3</v>
      </c>
      <c r="E274" s="3">
        <v>15</v>
      </c>
      <c r="F274" s="3">
        <v>23</v>
      </c>
      <c r="G274" s="4">
        <v>39.5</v>
      </c>
      <c r="H274" s="4">
        <v>38.97</v>
      </c>
      <c r="I274" s="5">
        <v>6050.2159179899991</v>
      </c>
      <c r="J274" s="4">
        <v>10.971283783783782</v>
      </c>
      <c r="K274" s="4">
        <v>11.368144690781797</v>
      </c>
      <c r="L274" s="4">
        <v>5.1058377362441174</v>
      </c>
      <c r="M274" s="4">
        <v>5.4814104452648094</v>
      </c>
      <c r="N274" s="4">
        <v>3.4279999999999999</v>
      </c>
      <c r="O274" s="4">
        <v>-8.366746859128579</v>
      </c>
      <c r="P274" s="4">
        <v>3.805491403643829</v>
      </c>
      <c r="Q274" s="36" t="str">
        <f t="shared" si="98"/>
        <v xml:space="preserve"> </v>
      </c>
      <c r="R274" t="str">
        <f t="shared" si="99"/>
        <v xml:space="preserve"> </v>
      </c>
      <c r="S274" s="37" t="str">
        <f t="shared" si="100"/>
        <v/>
      </c>
      <c r="T274" s="37" t="str">
        <f t="shared" si="101"/>
        <v/>
      </c>
      <c r="U274" s="37" t="str">
        <f t="shared" si="102"/>
        <v/>
      </c>
      <c r="V274" s="37">
        <f t="shared" si="103"/>
        <v>-0.40952091811421754</v>
      </c>
      <c r="W274" s="37" t="str">
        <f t="shared" si="104"/>
        <v/>
      </c>
      <c r="X274" s="37">
        <f t="shared" si="105"/>
        <v>-0.60793724977075536</v>
      </c>
      <c r="Y274" t="str">
        <f t="shared" si="89"/>
        <v xml:space="preserve"> </v>
      </c>
      <c r="Z274" s="1">
        <f t="shared" si="106"/>
        <v>64</v>
      </c>
      <c r="AA274" t="str">
        <f t="shared" si="90"/>
        <v xml:space="preserve"> </v>
      </c>
      <c r="AB274" s="1">
        <f t="shared" si="107"/>
        <v>18</v>
      </c>
      <c r="AC274" t="str">
        <f t="shared" si="91"/>
        <v xml:space="preserve"> </v>
      </c>
      <c r="AD274" s="1" t="str">
        <f t="shared" si="108"/>
        <v xml:space="preserve"> </v>
      </c>
      <c r="AE274" t="str">
        <f t="shared" si="92"/>
        <v xml:space="preserve"> </v>
      </c>
      <c r="AF274" t="str">
        <f t="shared" si="93"/>
        <v xml:space="preserve"> </v>
      </c>
      <c r="AG274">
        <f t="shared" si="109"/>
        <v>3.8054914064138288</v>
      </c>
      <c r="AH274" t="str">
        <f t="shared" si="110"/>
        <v xml:space="preserve"> </v>
      </c>
      <c r="AI274">
        <f t="shared" si="94"/>
        <v>56</v>
      </c>
      <c r="AJ274" t="str">
        <f t="shared" si="95"/>
        <v xml:space="preserve"> </v>
      </c>
      <c r="AK274" t="str">
        <f t="shared" si="111"/>
        <v xml:space="preserve"> </v>
      </c>
      <c r="AL274" t="str">
        <f t="shared" si="112"/>
        <v xml:space="preserve"> </v>
      </c>
      <c r="AM274" t="str">
        <f t="shared" si="96"/>
        <v xml:space="preserve"> </v>
      </c>
      <c r="AN274" t="str">
        <f t="shared" si="97"/>
        <v xml:space="preserve"> </v>
      </c>
      <c r="AO274" t="s">
        <v>459</v>
      </c>
      <c r="AP274" t="s">
        <v>1248</v>
      </c>
      <c r="AQ274">
        <v>40.952091811421752</v>
      </c>
      <c r="AR274">
        <v>60.793724977075534</v>
      </c>
      <c r="AS274">
        <v>1.3600205286117495</v>
      </c>
      <c r="AT274">
        <v>-40.952091811421752</v>
      </c>
      <c r="AU274">
        <v>-60.793724977075534</v>
      </c>
      <c r="AV274" t="s">
        <v>1614</v>
      </c>
    </row>
    <row r="275" spans="1:48" x14ac:dyDescent="0.25">
      <c r="A275">
        <v>2.7800000000000111E-9</v>
      </c>
      <c r="B275" t="s">
        <v>359</v>
      </c>
      <c r="C275" s="3">
        <v>11</v>
      </c>
      <c r="D275" s="3">
        <v>3</v>
      </c>
      <c r="E275" s="3">
        <v>9</v>
      </c>
      <c r="F275" s="3">
        <v>23</v>
      </c>
      <c r="G275" s="4">
        <v>68</v>
      </c>
      <c r="H275" s="4">
        <v>64.5</v>
      </c>
      <c r="I275" s="5">
        <v>22000.574481</v>
      </c>
      <c r="J275" s="4">
        <v>16.602316602316602</v>
      </c>
      <c r="K275" s="4">
        <v>16.9424743892829</v>
      </c>
      <c r="L275" s="4">
        <v>13.365834093952579</v>
      </c>
      <c r="M275" s="4">
        <v>13.524284328137856</v>
      </c>
      <c r="N275" s="4">
        <v>3.8069999999999999</v>
      </c>
      <c r="O275" s="4">
        <v>-3.3756345177664979</v>
      </c>
      <c r="P275" s="4">
        <v>3.6465116279069765</v>
      </c>
      <c r="Q275" s="36" t="str">
        <f t="shared" si="98"/>
        <v xml:space="preserve"> </v>
      </c>
      <c r="R275" t="str">
        <f t="shared" si="99"/>
        <v xml:space="preserve"> </v>
      </c>
      <c r="S275" s="37" t="str">
        <f t="shared" si="100"/>
        <v/>
      </c>
      <c r="T275" s="37" t="str">
        <f t="shared" si="101"/>
        <v/>
      </c>
      <c r="U275" s="37" t="str">
        <f t="shared" si="102"/>
        <v/>
      </c>
      <c r="V275" s="37" t="str">
        <f t="shared" si="103"/>
        <v/>
      </c>
      <c r="W275" s="37" t="str">
        <f t="shared" si="104"/>
        <v/>
      </c>
      <c r="X275" s="37" t="str">
        <f t="shared" si="105"/>
        <v/>
      </c>
      <c r="Y275" t="str">
        <f t="shared" si="89"/>
        <v xml:space="preserve"> </v>
      </c>
      <c r="Z275" s="1" t="str">
        <f t="shared" si="106"/>
        <v xml:space="preserve"> </v>
      </c>
      <c r="AA275" t="str">
        <f t="shared" si="90"/>
        <v xml:space="preserve"> </v>
      </c>
      <c r="AB275" s="1" t="str">
        <f t="shared" si="107"/>
        <v xml:space="preserve"> </v>
      </c>
      <c r="AC275" t="str">
        <f t="shared" si="91"/>
        <v xml:space="preserve"> </v>
      </c>
      <c r="AD275" s="1" t="str">
        <f t="shared" si="108"/>
        <v xml:space="preserve"> </v>
      </c>
      <c r="AE275" t="str">
        <f t="shared" si="92"/>
        <v xml:space="preserve"> </v>
      </c>
      <c r="AF275" t="str">
        <f t="shared" si="93"/>
        <v xml:space="preserve"> </v>
      </c>
      <c r="AG275">
        <f t="shared" si="109"/>
        <v>3.6465116306869763</v>
      </c>
      <c r="AH275" t="str">
        <f t="shared" si="110"/>
        <v xml:space="preserve"> </v>
      </c>
      <c r="AI275">
        <f t="shared" si="94"/>
        <v>63</v>
      </c>
      <c r="AJ275" t="str">
        <f t="shared" si="95"/>
        <v xml:space="preserve"> </v>
      </c>
      <c r="AK275" t="str">
        <f t="shared" si="111"/>
        <v xml:space="preserve"> </v>
      </c>
      <c r="AL275" t="str">
        <f t="shared" si="112"/>
        <v xml:space="preserve"> </v>
      </c>
      <c r="AM275" t="str">
        <f t="shared" si="96"/>
        <v xml:space="preserve"> </v>
      </c>
      <c r="AN275" t="str">
        <f t="shared" si="97"/>
        <v xml:space="preserve"> </v>
      </c>
      <c r="AO275" t="s">
        <v>359</v>
      </c>
      <c r="AP275" t="s">
        <v>1239</v>
      </c>
      <c r="AQ275">
        <v>10.645637669104058</v>
      </c>
      <c r="AR275">
        <v>-2.6324365301433783</v>
      </c>
      <c r="AS275">
        <v>5.4263565891472965</v>
      </c>
      <c r="AT275">
        <v>-10.645637669104058</v>
      </c>
      <c r="AU275">
        <v>2.6324365301433783</v>
      </c>
      <c r="AV275" t="s">
        <v>1615</v>
      </c>
    </row>
    <row r="276" spans="1:48" x14ac:dyDescent="0.25">
      <c r="A276">
        <v>2.7900000000000113E-9</v>
      </c>
      <c r="B276" t="s">
        <v>491</v>
      </c>
      <c r="C276" s="3">
        <v>13</v>
      </c>
      <c r="D276" s="3">
        <v>2</v>
      </c>
      <c r="E276" s="3">
        <v>8</v>
      </c>
      <c r="F276" s="3">
        <v>23</v>
      </c>
      <c r="G276" s="4">
        <v>21.5</v>
      </c>
      <c r="H276" s="4">
        <v>18.98</v>
      </c>
      <c r="I276" s="5">
        <v>18694.503010820001</v>
      </c>
      <c r="J276" s="4">
        <v>10.526899611758182</v>
      </c>
      <c r="K276" s="4">
        <v>10</v>
      </c>
      <c r="L276" s="4" t="s">
        <v>1238</v>
      </c>
      <c r="M276" s="4" t="s">
        <v>1238</v>
      </c>
      <c r="N276" s="4">
        <v>1.8980000000000001</v>
      </c>
      <c r="O276" s="4">
        <v>9.96523754345308</v>
      </c>
      <c r="P276" s="4">
        <v>4.1253951527924126</v>
      </c>
      <c r="Q276" s="36" t="str">
        <f t="shared" si="98"/>
        <v xml:space="preserve"> </v>
      </c>
      <c r="R276" t="str">
        <f t="shared" si="99"/>
        <v xml:space="preserve"> </v>
      </c>
      <c r="S276" s="37" t="str">
        <f t="shared" si="100"/>
        <v/>
      </c>
      <c r="T276" s="37" t="str">
        <f t="shared" si="101"/>
        <v/>
      </c>
      <c r="U276" s="37" t="str">
        <f t="shared" si="102"/>
        <v/>
      </c>
      <c r="V276" s="37">
        <f t="shared" si="103"/>
        <v>-0.43343786011239027</v>
      </c>
      <c r="W276" s="37" t="str">
        <f t="shared" si="104"/>
        <v xml:space="preserve"> </v>
      </c>
      <c r="X276" s="37" t="str">
        <f t="shared" si="105"/>
        <v xml:space="preserve"> </v>
      </c>
      <c r="Y276" t="str">
        <f t="shared" si="89"/>
        <v xml:space="preserve"> </v>
      </c>
      <c r="Z276" s="1">
        <f t="shared" si="106"/>
        <v>60</v>
      </c>
      <c r="AA276" t="str">
        <f t="shared" si="90"/>
        <v xml:space="preserve"> </v>
      </c>
      <c r="AB276" s="1" t="str">
        <f t="shared" si="107"/>
        <v xml:space="preserve"> </v>
      </c>
      <c r="AC276" t="str">
        <f t="shared" si="91"/>
        <v xml:space="preserve"> </v>
      </c>
      <c r="AD276" s="1" t="str">
        <f t="shared" si="108"/>
        <v xml:space="preserve"> </v>
      </c>
      <c r="AE276" t="str">
        <f t="shared" si="92"/>
        <v xml:space="preserve"> </v>
      </c>
      <c r="AF276" t="str">
        <f t="shared" si="93"/>
        <v xml:space="preserve"> </v>
      </c>
      <c r="AG276">
        <f t="shared" si="109"/>
        <v>4.1253951555824129</v>
      </c>
      <c r="AH276" t="str">
        <f t="shared" si="110"/>
        <v xml:space="preserve"> </v>
      </c>
      <c r="AI276">
        <f t="shared" si="94"/>
        <v>48</v>
      </c>
      <c r="AJ276" t="str">
        <f t="shared" si="95"/>
        <v xml:space="preserve"> </v>
      </c>
      <c r="AK276" t="str">
        <f t="shared" si="111"/>
        <v xml:space="preserve"> </v>
      </c>
      <c r="AL276" t="str">
        <f t="shared" si="112"/>
        <v xml:space="preserve"> </v>
      </c>
      <c r="AM276" t="str">
        <f t="shared" si="96"/>
        <v xml:space="preserve"> </v>
      </c>
      <c r="AN276" t="str">
        <f t="shared" si="97"/>
        <v xml:space="preserve"> </v>
      </c>
      <c r="AO276" t="s">
        <v>491</v>
      </c>
      <c r="AP276" t="s">
        <v>1246</v>
      </c>
      <c r="AQ276">
        <v>43.343786011239025</v>
      </c>
      <c r="AR276" t="e">
        <v>#VALUE!</v>
      </c>
      <c r="AS276">
        <v>13.277133825079023</v>
      </c>
      <c r="AT276">
        <v>-43.343786011239025</v>
      </c>
      <c r="AU276" t="e">
        <v>#VALUE!</v>
      </c>
      <c r="AV276" t="s">
        <v>1616</v>
      </c>
    </row>
    <row r="277" spans="1:48" x14ac:dyDescent="0.25">
      <c r="A277">
        <v>2.8000000000000114E-9</v>
      </c>
      <c r="B277" t="s">
        <v>922</v>
      </c>
      <c r="C277" s="3">
        <v>10</v>
      </c>
      <c r="D277" s="3">
        <v>1</v>
      </c>
      <c r="E277" s="3">
        <v>3</v>
      </c>
      <c r="F277" s="3">
        <v>14</v>
      </c>
      <c r="G277" s="4">
        <v>122</v>
      </c>
      <c r="H277" s="4">
        <v>90.89</v>
      </c>
      <c r="I277" s="5">
        <v>17098.68497649</v>
      </c>
      <c r="J277" s="4">
        <v>19.862325174825173</v>
      </c>
      <c r="K277" s="4">
        <v>17.648543689320388</v>
      </c>
      <c r="L277" s="4">
        <v>15.53359078590786</v>
      </c>
      <c r="M277" s="4">
        <v>13.712667464114833</v>
      </c>
      <c r="N277" s="4">
        <v>5.15</v>
      </c>
      <c r="O277" s="4">
        <v>9.1101694915254363</v>
      </c>
      <c r="P277" s="4">
        <v>0</v>
      </c>
      <c r="Q277" s="36">
        <f t="shared" si="98"/>
        <v>71.428571431371424</v>
      </c>
      <c r="R277" t="str">
        <f t="shared" si="99"/>
        <v xml:space="preserve"> </v>
      </c>
      <c r="S277" s="37">
        <f t="shared" si="100"/>
        <v>0.34228188199463094</v>
      </c>
      <c r="T277" s="37" t="str">
        <f t="shared" si="101"/>
        <v/>
      </c>
      <c r="U277" s="37" t="str">
        <f t="shared" si="102"/>
        <v/>
      </c>
      <c r="V277" s="37" t="str">
        <f t="shared" si="103"/>
        <v/>
      </c>
      <c r="W277" s="37" t="str">
        <f t="shared" si="104"/>
        <v/>
      </c>
      <c r="X277" s="37" t="str">
        <f t="shared" si="105"/>
        <v/>
      </c>
      <c r="Y277" t="str">
        <f t="shared" si="89"/>
        <v xml:space="preserve"> </v>
      </c>
      <c r="Z277" s="1" t="str">
        <f t="shared" si="106"/>
        <v xml:space="preserve"> </v>
      </c>
      <c r="AA277" t="str">
        <f t="shared" si="90"/>
        <v xml:space="preserve"> </v>
      </c>
      <c r="AB277" s="1" t="str">
        <f t="shared" si="107"/>
        <v xml:space="preserve"> </v>
      </c>
      <c r="AC277">
        <f t="shared" si="91"/>
        <v>22</v>
      </c>
      <c r="AD277" s="1" t="str">
        <f t="shared" si="108"/>
        <v xml:space="preserve"> </v>
      </c>
      <c r="AE277">
        <f t="shared" si="92"/>
        <v>66</v>
      </c>
      <c r="AF277" t="str">
        <f t="shared" si="93"/>
        <v xml:space="preserve"> </v>
      </c>
      <c r="AG277" t="str">
        <f t="shared" si="109"/>
        <v xml:space="preserve"> </v>
      </c>
      <c r="AH277" t="str">
        <f t="shared" si="110"/>
        <v xml:space="preserve"> </v>
      </c>
      <c r="AI277" t="str">
        <f t="shared" si="94"/>
        <v xml:space="preserve"> </v>
      </c>
      <c r="AJ277" t="str">
        <f t="shared" si="95"/>
        <v xml:space="preserve"> </v>
      </c>
      <c r="AK277" t="str">
        <f t="shared" si="111"/>
        <v xml:space="preserve"> </v>
      </c>
      <c r="AL277" t="str">
        <f t="shared" si="112"/>
        <v xml:space="preserve"> </v>
      </c>
      <c r="AM277" t="str">
        <f t="shared" si="96"/>
        <v xml:space="preserve"> </v>
      </c>
      <c r="AN277" t="str">
        <f t="shared" si="97"/>
        <v xml:space="preserve"> </v>
      </c>
      <c r="AO277" t="s">
        <v>922</v>
      </c>
      <c r="AP277" t="s">
        <v>1293</v>
      </c>
      <c r="AQ277">
        <v>-6.8998648151162412</v>
      </c>
      <c r="AR277">
        <v>-19.278023295323777</v>
      </c>
      <c r="AS277">
        <v>34.228187919463096</v>
      </c>
      <c r="AT277">
        <v>6.8998648151162412</v>
      </c>
      <c r="AU277">
        <v>19.278023295323777</v>
      </c>
      <c r="AV277" t="s">
        <v>1617</v>
      </c>
    </row>
    <row r="278" spans="1:48" x14ac:dyDescent="0.25">
      <c r="A278">
        <v>2.8100000000000116E-9</v>
      </c>
      <c r="B278" t="s">
        <v>547</v>
      </c>
      <c r="C278" s="3">
        <v>2</v>
      </c>
      <c r="D278" s="3">
        <v>5</v>
      </c>
      <c r="E278" s="3">
        <v>16</v>
      </c>
      <c r="F278" s="3">
        <v>23</v>
      </c>
      <c r="G278" s="4">
        <v>29</v>
      </c>
      <c r="H278" s="4">
        <v>26.63</v>
      </c>
      <c r="I278" s="5">
        <v>32525.86998987</v>
      </c>
      <c r="J278" s="4">
        <v>9.5516499282639877</v>
      </c>
      <c r="K278" s="4">
        <v>11.731277533039647</v>
      </c>
      <c r="L278" s="4">
        <v>9.8815225314778008</v>
      </c>
      <c r="M278" s="4">
        <v>10.575772217459415</v>
      </c>
      <c r="N278" s="4">
        <v>2.27</v>
      </c>
      <c r="O278" s="4">
        <v>-20.350877192982459</v>
      </c>
      <c r="P278" s="4">
        <v>6.0195268494179501</v>
      </c>
      <c r="Q278" s="36" t="str">
        <f t="shared" si="98"/>
        <v xml:space="preserve"> </v>
      </c>
      <c r="R278" t="str">
        <f t="shared" si="99"/>
        <v xml:space="preserve"> </v>
      </c>
      <c r="S278" s="37" t="str">
        <f t="shared" si="100"/>
        <v/>
      </c>
      <c r="T278" s="37" t="str">
        <f t="shared" si="101"/>
        <v/>
      </c>
      <c r="U278" s="37" t="str">
        <f t="shared" si="102"/>
        <v/>
      </c>
      <c r="V278" s="37">
        <f t="shared" si="103"/>
        <v>-0.48592620596761404</v>
      </c>
      <c r="W278" s="37" t="str">
        <f t="shared" si="104"/>
        <v/>
      </c>
      <c r="X278" s="37" t="str">
        <f t="shared" si="105"/>
        <v/>
      </c>
      <c r="Y278" t="str">
        <f t="shared" si="89"/>
        <v xml:space="preserve"> </v>
      </c>
      <c r="Z278" s="1">
        <f t="shared" si="106"/>
        <v>38</v>
      </c>
      <c r="AA278" t="str">
        <f t="shared" si="90"/>
        <v xml:space="preserve"> </v>
      </c>
      <c r="AB278" s="1" t="str">
        <f t="shared" si="107"/>
        <v xml:space="preserve"> </v>
      </c>
      <c r="AC278" t="str">
        <f t="shared" si="91"/>
        <v xml:space="preserve"> </v>
      </c>
      <c r="AD278" s="1" t="str">
        <f t="shared" si="108"/>
        <v xml:space="preserve"> </v>
      </c>
      <c r="AE278" t="str">
        <f t="shared" si="92"/>
        <v xml:space="preserve"> </v>
      </c>
      <c r="AF278" t="str">
        <f t="shared" si="93"/>
        <v xml:space="preserve"> </v>
      </c>
      <c r="AG278">
        <f t="shared" si="109"/>
        <v>6.0195268522279504</v>
      </c>
      <c r="AH278" t="str">
        <f t="shared" si="110"/>
        <v xml:space="preserve"> </v>
      </c>
      <c r="AI278">
        <f t="shared" si="94"/>
        <v>13</v>
      </c>
      <c r="AJ278" t="str">
        <f t="shared" si="95"/>
        <v xml:space="preserve"> </v>
      </c>
      <c r="AK278" t="str">
        <f t="shared" si="111"/>
        <v xml:space="preserve"> </v>
      </c>
      <c r="AL278" t="str">
        <f t="shared" si="112"/>
        <v xml:space="preserve"> </v>
      </c>
      <c r="AM278" t="str">
        <f t="shared" si="96"/>
        <v xml:space="preserve"> </v>
      </c>
      <c r="AN278" t="str">
        <f t="shared" si="97"/>
        <v xml:space="preserve"> </v>
      </c>
      <c r="AO278" t="s">
        <v>547</v>
      </c>
      <c r="AP278" t="s">
        <v>1239</v>
      </c>
      <c r="AQ278">
        <v>48.592620596761407</v>
      </c>
      <c r="AR278">
        <v>24.122600437488618</v>
      </c>
      <c r="AS278">
        <v>8.8997371385655342</v>
      </c>
      <c r="AT278">
        <v>-48.592620596761407</v>
      </c>
      <c r="AU278">
        <v>-24.122600437488618</v>
      </c>
      <c r="AV278" t="s">
        <v>1618</v>
      </c>
    </row>
    <row r="279" spans="1:48" x14ac:dyDescent="0.25">
      <c r="A279">
        <v>2.8200000000000118E-9</v>
      </c>
      <c r="B279" t="s">
        <v>362</v>
      </c>
      <c r="C279" s="3">
        <v>2</v>
      </c>
      <c r="D279" s="3">
        <v>0</v>
      </c>
      <c r="E279" s="3">
        <v>20</v>
      </c>
      <c r="F279" s="3">
        <v>22</v>
      </c>
      <c r="G279" s="4">
        <v>20</v>
      </c>
      <c r="H279" s="4">
        <v>18.97</v>
      </c>
      <c r="I279" s="5">
        <v>8191.5296204699998</v>
      </c>
      <c r="J279" s="4">
        <v>24.636363636363633</v>
      </c>
      <c r="K279" s="4">
        <v>22.08381839348079</v>
      </c>
      <c r="L279" s="4">
        <v>17.375246998355212</v>
      </c>
      <c r="M279" s="4">
        <v>17.132175539999363</v>
      </c>
      <c r="N279" s="4">
        <v>0.85899999999999999</v>
      </c>
      <c r="O279" s="4">
        <v>5.1407588739289993</v>
      </c>
      <c r="P279" s="4">
        <v>5.9304164470216136</v>
      </c>
      <c r="Q279" s="36" t="str">
        <f t="shared" si="98"/>
        <v xml:space="preserve"> </v>
      </c>
      <c r="R279" t="str">
        <f t="shared" si="99"/>
        <v xml:space="preserve"> </v>
      </c>
      <c r="S279" s="37" t="str">
        <f t="shared" si="100"/>
        <v/>
      </c>
      <c r="T279" s="37" t="str">
        <f t="shared" si="101"/>
        <v/>
      </c>
      <c r="U279" s="37" t="str">
        <f t="shared" si="102"/>
        <v/>
      </c>
      <c r="V279" s="37" t="str">
        <f t="shared" si="103"/>
        <v/>
      </c>
      <c r="W279" s="37" t="str">
        <f t="shared" si="104"/>
        <v/>
      </c>
      <c r="X279" s="37" t="str">
        <f t="shared" si="105"/>
        <v/>
      </c>
      <c r="Y279" t="str">
        <f t="shared" si="89"/>
        <v xml:space="preserve"> </v>
      </c>
      <c r="Z279" s="1" t="str">
        <f t="shared" si="106"/>
        <v xml:space="preserve"> </v>
      </c>
      <c r="AA279" t="str">
        <f t="shared" si="90"/>
        <v xml:space="preserve"> </v>
      </c>
      <c r="AB279" s="1" t="str">
        <f t="shared" si="107"/>
        <v xml:space="preserve"> </v>
      </c>
      <c r="AC279" t="str">
        <f t="shared" si="91"/>
        <v xml:space="preserve"> </v>
      </c>
      <c r="AD279" s="1" t="str">
        <f t="shared" si="108"/>
        <v xml:space="preserve"> </v>
      </c>
      <c r="AE279" t="str">
        <f t="shared" si="92"/>
        <v xml:space="preserve"> </v>
      </c>
      <c r="AF279" t="str">
        <f t="shared" si="93"/>
        <v xml:space="preserve"> </v>
      </c>
      <c r="AG279">
        <f t="shared" si="109"/>
        <v>5.9304164498416139</v>
      </c>
      <c r="AH279" t="str">
        <f t="shared" si="110"/>
        <v xml:space="preserve"> </v>
      </c>
      <c r="AI279">
        <f t="shared" si="94"/>
        <v>15</v>
      </c>
      <c r="AJ279" t="str">
        <f t="shared" si="95"/>
        <v xml:space="preserve"> </v>
      </c>
      <c r="AK279" t="str">
        <f t="shared" si="111"/>
        <v xml:space="preserve"> </v>
      </c>
      <c r="AL279" t="str">
        <f t="shared" si="112"/>
        <v xml:space="preserve"> </v>
      </c>
      <c r="AM279" t="str">
        <f t="shared" si="96"/>
        <v xml:space="preserve"> </v>
      </c>
      <c r="AN279" t="str">
        <f t="shared" si="97"/>
        <v xml:space="preserve"> </v>
      </c>
      <c r="AO279" t="s">
        <v>362</v>
      </c>
      <c r="AP279" t="s">
        <v>1254</v>
      </c>
      <c r="AQ279">
        <v>-32.593939485058243</v>
      </c>
      <c r="AR279">
        <v>-33.419577275846926</v>
      </c>
      <c r="AS279">
        <v>5.4296257248286794</v>
      </c>
      <c r="AT279">
        <v>32.593939485058243</v>
      </c>
      <c r="AU279">
        <v>33.419577275846926</v>
      </c>
      <c r="AV279" t="s">
        <v>1619</v>
      </c>
    </row>
    <row r="280" spans="1:48" x14ac:dyDescent="0.25">
      <c r="A280">
        <v>2.8300000000000119E-9</v>
      </c>
      <c r="B280" t="s">
        <v>456</v>
      </c>
      <c r="C280" s="3">
        <v>12</v>
      </c>
      <c r="D280" s="3">
        <v>1</v>
      </c>
      <c r="E280" s="3">
        <v>6</v>
      </c>
      <c r="F280" s="3">
        <v>19</v>
      </c>
      <c r="G280" s="4">
        <v>191</v>
      </c>
      <c r="H280" s="4">
        <v>153.72999999999999</v>
      </c>
      <c r="I280" s="5">
        <v>24100.589998539999</v>
      </c>
      <c r="J280" s="4">
        <v>18.428434428194674</v>
      </c>
      <c r="K280" s="4">
        <v>14.996585698956199</v>
      </c>
      <c r="L280" s="4">
        <v>15.163214998239644</v>
      </c>
      <c r="M280" s="4">
        <v>11.589259334006055</v>
      </c>
      <c r="N280" s="4">
        <v>10.250999999999999</v>
      </c>
      <c r="O280" s="4">
        <v>21.170212765957427</v>
      </c>
      <c r="P280" s="4">
        <v>2.2071163728615106</v>
      </c>
      <c r="Q280" s="36" t="str">
        <f t="shared" si="98"/>
        <v xml:space="preserve"> </v>
      </c>
      <c r="R280" t="str">
        <f t="shared" si="99"/>
        <v xml:space="preserve"> </v>
      </c>
      <c r="S280" s="37">
        <f t="shared" si="100"/>
        <v>0.24243804355074428</v>
      </c>
      <c r="T280" s="37" t="str">
        <f t="shared" si="101"/>
        <v/>
      </c>
      <c r="U280" s="37" t="str">
        <f t="shared" si="102"/>
        <v/>
      </c>
      <c r="V280" s="37" t="str">
        <f t="shared" si="103"/>
        <v/>
      </c>
      <c r="W280" s="37" t="str">
        <f t="shared" si="104"/>
        <v/>
      </c>
      <c r="X280" s="37" t="str">
        <f t="shared" si="105"/>
        <v/>
      </c>
      <c r="Y280" t="str">
        <f t="shared" si="89"/>
        <v xml:space="preserve"> </v>
      </c>
      <c r="Z280" s="1" t="str">
        <f t="shared" si="106"/>
        <v xml:space="preserve"> </v>
      </c>
      <c r="AA280" t="str">
        <f t="shared" si="90"/>
        <v xml:space="preserve"> </v>
      </c>
      <c r="AB280" s="1" t="str">
        <f t="shared" si="107"/>
        <v xml:space="preserve"> </v>
      </c>
      <c r="AC280">
        <f t="shared" si="91"/>
        <v>50</v>
      </c>
      <c r="AD280" s="1" t="str">
        <f t="shared" si="108"/>
        <v xml:space="preserve"> </v>
      </c>
      <c r="AE280" t="str">
        <f t="shared" si="92"/>
        <v xml:space="preserve"> </v>
      </c>
      <c r="AF280" t="str">
        <f t="shared" si="93"/>
        <v xml:space="preserve"> </v>
      </c>
      <c r="AG280">
        <f t="shared" si="109"/>
        <v>2.2071163756915104</v>
      </c>
      <c r="AH280" t="str">
        <f t="shared" si="110"/>
        <v xml:space="preserve"> </v>
      </c>
      <c r="AI280">
        <f t="shared" si="94"/>
        <v>173</v>
      </c>
      <c r="AJ280" t="str">
        <f t="shared" si="95"/>
        <v xml:space="preserve"> </v>
      </c>
      <c r="AK280" t="str">
        <f t="shared" si="111"/>
        <v xml:space="preserve"> </v>
      </c>
      <c r="AL280" t="str">
        <f t="shared" si="112"/>
        <v xml:space="preserve"> </v>
      </c>
      <c r="AM280" t="str">
        <f t="shared" si="96"/>
        <v xml:space="preserve"> </v>
      </c>
      <c r="AN280" t="str">
        <f t="shared" si="97"/>
        <v xml:space="preserve"> </v>
      </c>
      <c r="AO280" t="s">
        <v>456</v>
      </c>
      <c r="AP280" t="s">
        <v>1293</v>
      </c>
      <c r="AQ280">
        <v>0.81739515446311861</v>
      </c>
      <c r="AR280">
        <v>-16.434013018601945</v>
      </c>
      <c r="AS280">
        <v>24.243804072074425</v>
      </c>
      <c r="AT280">
        <v>-0.81739515446311861</v>
      </c>
      <c r="AU280">
        <v>16.434013018601945</v>
      </c>
      <c r="AV280" t="s">
        <v>1620</v>
      </c>
    </row>
    <row r="281" spans="1:48" x14ac:dyDescent="0.25">
      <c r="A281">
        <v>2.8400000000000121E-9</v>
      </c>
      <c r="B281" t="s">
        <v>361</v>
      </c>
      <c r="C281" s="3">
        <v>5</v>
      </c>
      <c r="D281" s="3">
        <v>3</v>
      </c>
      <c r="E281" s="3">
        <v>9</v>
      </c>
      <c r="F281" s="3">
        <v>17</v>
      </c>
      <c r="G281" s="4">
        <v>142</v>
      </c>
      <c r="H281" s="4">
        <v>140.12</v>
      </c>
      <c r="I281" s="5">
        <v>47892.40871992</v>
      </c>
      <c r="J281" s="4">
        <v>20.363319284987647</v>
      </c>
      <c r="K281" s="4">
        <v>19.286992429456298</v>
      </c>
      <c r="L281" s="4">
        <v>13.128796107770254</v>
      </c>
      <c r="M281" s="4">
        <v>12.54204754150269</v>
      </c>
      <c r="N281" s="4">
        <v>7.2650000000000006</v>
      </c>
      <c r="O281" s="4">
        <v>5.4426705370101596</v>
      </c>
      <c r="P281" s="4">
        <v>3.0495289751641446</v>
      </c>
      <c r="Q281" s="36" t="str">
        <f t="shared" si="98"/>
        <v xml:space="preserve"> </v>
      </c>
      <c r="R281" t="str">
        <f t="shared" si="99"/>
        <v xml:space="preserve"> </v>
      </c>
      <c r="S281" s="37" t="str">
        <f t="shared" si="100"/>
        <v/>
      </c>
      <c r="T281" s="37" t="str">
        <f t="shared" si="101"/>
        <v/>
      </c>
      <c r="U281" s="37" t="str">
        <f t="shared" si="102"/>
        <v/>
      </c>
      <c r="V281" s="37" t="str">
        <f t="shared" si="103"/>
        <v/>
      </c>
      <c r="W281" s="37" t="str">
        <f t="shared" si="104"/>
        <v/>
      </c>
      <c r="X281" s="37" t="str">
        <f t="shared" si="105"/>
        <v/>
      </c>
      <c r="Y281" t="str">
        <f t="shared" si="89"/>
        <v xml:space="preserve"> </v>
      </c>
      <c r="Z281" s="1" t="str">
        <f t="shared" si="106"/>
        <v xml:space="preserve"> </v>
      </c>
      <c r="AA281" t="str">
        <f t="shared" si="90"/>
        <v xml:space="preserve"> </v>
      </c>
      <c r="AB281" s="1" t="str">
        <f t="shared" si="107"/>
        <v xml:space="preserve"> </v>
      </c>
      <c r="AC281" t="str">
        <f t="shared" si="91"/>
        <v xml:space="preserve"> </v>
      </c>
      <c r="AD281" s="1" t="str">
        <f t="shared" si="108"/>
        <v xml:space="preserve"> </v>
      </c>
      <c r="AE281" t="str">
        <f t="shared" si="92"/>
        <v xml:space="preserve"> </v>
      </c>
      <c r="AF281" t="str">
        <f t="shared" si="93"/>
        <v xml:space="preserve"> </v>
      </c>
      <c r="AG281">
        <f t="shared" si="109"/>
        <v>3.0495289780041444</v>
      </c>
      <c r="AH281" t="str">
        <f t="shared" si="110"/>
        <v xml:space="preserve"> </v>
      </c>
      <c r="AI281">
        <f t="shared" si="94"/>
        <v>99</v>
      </c>
      <c r="AJ281" t="str">
        <f t="shared" si="95"/>
        <v xml:space="preserve"> </v>
      </c>
      <c r="AK281" t="str">
        <f t="shared" si="111"/>
        <v xml:space="preserve"> </v>
      </c>
      <c r="AL281" t="str">
        <f t="shared" si="112"/>
        <v xml:space="preserve"> </v>
      </c>
      <c r="AM281" t="str">
        <f t="shared" si="96"/>
        <v xml:space="preserve"> </v>
      </c>
      <c r="AN281" t="str">
        <f t="shared" si="97"/>
        <v xml:space="preserve"> </v>
      </c>
      <c r="AO281" t="s">
        <v>361</v>
      </c>
      <c r="AP281" t="s">
        <v>1239</v>
      </c>
      <c r="AQ281">
        <v>-9.5962360696468139</v>
      </c>
      <c r="AR281">
        <v>-0.81228928747352214</v>
      </c>
      <c r="AS281">
        <v>1.3417071081929688</v>
      </c>
      <c r="AT281">
        <v>9.5962360696468139</v>
      </c>
      <c r="AU281">
        <v>0.81228928747352214</v>
      </c>
      <c r="AV281" t="s">
        <v>1621</v>
      </c>
    </row>
    <row r="282" spans="1:48" x14ac:dyDescent="0.25">
      <c r="A282">
        <v>2.8500000000000123E-9</v>
      </c>
      <c r="B282" t="s">
        <v>261</v>
      </c>
      <c r="C282" s="3">
        <v>9</v>
      </c>
      <c r="D282" s="3">
        <v>1</v>
      </c>
      <c r="E282" s="3">
        <v>17</v>
      </c>
      <c r="F282" s="3">
        <v>27</v>
      </c>
      <c r="G282" s="4">
        <v>22.5</v>
      </c>
      <c r="H282" s="4">
        <v>21.77</v>
      </c>
      <c r="I282" s="5">
        <v>49310.431502430001</v>
      </c>
      <c r="J282" s="4">
        <v>22.489669421487605</v>
      </c>
      <c r="K282" s="4">
        <v>22.305327868852459</v>
      </c>
      <c r="L282" s="4">
        <v>10.960622433198559</v>
      </c>
      <c r="M282" s="4">
        <v>10.89175320793886</v>
      </c>
      <c r="N282" s="4">
        <v>0.97599999999999998</v>
      </c>
      <c r="O282" s="4">
        <v>2.7368421052631482</v>
      </c>
      <c r="P282" s="4">
        <v>5.7188791915480026</v>
      </c>
      <c r="Q282" s="36" t="str">
        <f t="shared" si="98"/>
        <v xml:space="preserve"> </v>
      </c>
      <c r="R282" t="str">
        <f t="shared" si="99"/>
        <v xml:space="preserve"> </v>
      </c>
      <c r="S282" s="37" t="str">
        <f t="shared" si="100"/>
        <v/>
      </c>
      <c r="T282" s="37" t="str">
        <f t="shared" si="101"/>
        <v/>
      </c>
      <c r="U282" s="37" t="str">
        <f t="shared" si="102"/>
        <v/>
      </c>
      <c r="V282" s="37" t="str">
        <f t="shared" si="103"/>
        <v/>
      </c>
      <c r="W282" s="37" t="str">
        <f t="shared" si="104"/>
        <v/>
      </c>
      <c r="X282" s="37" t="str">
        <f t="shared" si="105"/>
        <v/>
      </c>
      <c r="Y282" t="str">
        <f t="shared" si="89"/>
        <v xml:space="preserve"> </v>
      </c>
      <c r="Z282" s="1" t="str">
        <f t="shared" si="106"/>
        <v xml:space="preserve"> </v>
      </c>
      <c r="AA282" t="str">
        <f t="shared" si="90"/>
        <v xml:space="preserve"> </v>
      </c>
      <c r="AB282" s="1" t="str">
        <f t="shared" si="107"/>
        <v xml:space="preserve"> </v>
      </c>
      <c r="AC282" t="str">
        <f t="shared" si="91"/>
        <v xml:space="preserve"> </v>
      </c>
      <c r="AD282" s="1" t="str">
        <f t="shared" si="108"/>
        <v xml:space="preserve"> </v>
      </c>
      <c r="AE282" t="str">
        <f t="shared" si="92"/>
        <v xml:space="preserve"> </v>
      </c>
      <c r="AF282" t="str">
        <f t="shared" si="93"/>
        <v xml:space="preserve"> </v>
      </c>
      <c r="AG282">
        <f t="shared" si="109"/>
        <v>5.7188791943980029</v>
      </c>
      <c r="AH282" t="str">
        <f t="shared" si="110"/>
        <v xml:space="preserve"> </v>
      </c>
      <c r="AI282">
        <f t="shared" si="94"/>
        <v>16</v>
      </c>
      <c r="AJ282" t="str">
        <f t="shared" si="95"/>
        <v xml:space="preserve"> </v>
      </c>
      <c r="AK282" t="str">
        <f t="shared" si="111"/>
        <v xml:space="preserve"> </v>
      </c>
      <c r="AL282" t="str">
        <f t="shared" si="112"/>
        <v xml:space="preserve"> </v>
      </c>
      <c r="AM282" t="str">
        <f t="shared" si="96"/>
        <v xml:space="preserve"> </v>
      </c>
      <c r="AN282" t="str">
        <f t="shared" si="97"/>
        <v xml:space="preserve"> </v>
      </c>
      <c r="AO282" t="s">
        <v>261</v>
      </c>
      <c r="AP282" t="s">
        <v>1295</v>
      </c>
      <c r="AQ282">
        <v>-21.040341437005971</v>
      </c>
      <c r="AR282">
        <v>15.836499368558755</v>
      </c>
      <c r="AS282">
        <v>3.3532384014699046</v>
      </c>
      <c r="AT282">
        <v>21.040341437005971</v>
      </c>
      <c r="AU282">
        <v>-15.836499368558755</v>
      </c>
      <c r="AV282" t="s">
        <v>1622</v>
      </c>
    </row>
    <row r="283" spans="1:48" x14ac:dyDescent="0.25">
      <c r="A283">
        <v>2.8600000000000125E-9</v>
      </c>
      <c r="B283" t="s">
        <v>604</v>
      </c>
      <c r="C283" s="3">
        <v>12</v>
      </c>
      <c r="D283" s="3">
        <v>1</v>
      </c>
      <c r="E283" s="3">
        <v>4</v>
      </c>
      <c r="F283" s="3">
        <v>17</v>
      </c>
      <c r="G283" s="4">
        <v>103.5</v>
      </c>
      <c r="H283" s="4">
        <v>97.45</v>
      </c>
      <c r="I283" s="5">
        <v>15921.881795550002</v>
      </c>
      <c r="J283" s="4">
        <v>20.782682874813393</v>
      </c>
      <c r="K283" s="4">
        <v>18.878341728012398</v>
      </c>
      <c r="L283" s="4">
        <v>12.998681189284664</v>
      </c>
      <c r="M283" s="4">
        <v>12.471990182052872</v>
      </c>
      <c r="N283" s="4">
        <v>5.1619999999999999</v>
      </c>
      <c r="O283" s="4">
        <v>7.7661795407098095</v>
      </c>
      <c r="P283" s="4" t="s">
        <v>137</v>
      </c>
      <c r="Q283" s="36">
        <f t="shared" si="98"/>
        <v>70.588235296977658</v>
      </c>
      <c r="R283" t="str">
        <f t="shared" si="99"/>
        <v xml:space="preserve"> </v>
      </c>
      <c r="S283" s="37" t="str">
        <f t="shared" si="100"/>
        <v/>
      </c>
      <c r="T283" s="37" t="str">
        <f t="shared" si="101"/>
        <v/>
      </c>
      <c r="U283" s="37" t="str">
        <f t="shared" si="102"/>
        <v/>
      </c>
      <c r="V283" s="37" t="str">
        <f t="shared" si="103"/>
        <v/>
      </c>
      <c r="W283" s="37" t="str">
        <f t="shared" si="104"/>
        <v/>
      </c>
      <c r="X283" s="37" t="str">
        <f t="shared" si="105"/>
        <v/>
      </c>
      <c r="Y283" t="str">
        <f t="shared" si="89"/>
        <v xml:space="preserve"> </v>
      </c>
      <c r="Z283" s="1" t="str">
        <f t="shared" si="106"/>
        <v xml:space="preserve"> </v>
      </c>
      <c r="AA283" t="str">
        <f t="shared" si="90"/>
        <v xml:space="preserve"> </v>
      </c>
      <c r="AB283" s="1" t="str">
        <f t="shared" si="107"/>
        <v xml:space="preserve"> </v>
      </c>
      <c r="AC283" t="str">
        <f t="shared" si="91"/>
        <v xml:space="preserve"> </v>
      </c>
      <c r="AD283" s="1" t="str">
        <f t="shared" si="108"/>
        <v xml:space="preserve"> </v>
      </c>
      <c r="AE283">
        <f t="shared" si="92"/>
        <v>71</v>
      </c>
      <c r="AF283" t="str">
        <f t="shared" si="93"/>
        <v xml:space="preserve"> </v>
      </c>
      <c r="AG283" t="str">
        <f t="shared" si="109"/>
        <v xml:space="preserve"> </v>
      </c>
      <c r="AH283" t="str">
        <f t="shared" si="110"/>
        <v xml:space="preserve"> </v>
      </c>
      <c r="AI283" t="str">
        <f t="shared" si="94"/>
        <v xml:space="preserve"> </v>
      </c>
      <c r="AJ283" t="str">
        <f t="shared" si="95"/>
        <v xml:space="preserve"> </v>
      </c>
      <c r="AK283" t="str">
        <f t="shared" si="111"/>
        <v xml:space="preserve"> </v>
      </c>
      <c r="AL283" t="str">
        <f t="shared" si="112"/>
        <v xml:space="preserve"> </v>
      </c>
      <c r="AM283" t="str">
        <f t="shared" si="96"/>
        <v xml:space="preserve"> </v>
      </c>
      <c r="AN283" t="str">
        <f t="shared" si="97"/>
        <v xml:space="preserve"> </v>
      </c>
      <c r="AO283" t="s">
        <v>604</v>
      </c>
      <c r="AP283" t="s">
        <v>1248</v>
      </c>
      <c r="AQ283">
        <v>-11.85326844960073</v>
      </c>
      <c r="AR283">
        <v>0.18682614514576867</v>
      </c>
      <c r="AS283">
        <v>6.2083119548486332</v>
      </c>
      <c r="AT283">
        <v>11.85326844960073</v>
      </c>
      <c r="AU283">
        <v>-0.18682614514576867</v>
      </c>
      <c r="AV283" t="s">
        <v>1623</v>
      </c>
    </row>
    <row r="284" spans="1:48" x14ac:dyDescent="0.25">
      <c r="A284">
        <v>2.8700000000000126E-9</v>
      </c>
      <c r="B284" t="s">
        <v>231</v>
      </c>
      <c r="C284" s="3">
        <v>15</v>
      </c>
      <c r="D284" s="3">
        <v>1</v>
      </c>
      <c r="E284" s="3">
        <v>9</v>
      </c>
      <c r="F284" s="3">
        <v>25</v>
      </c>
      <c r="G284" s="4">
        <v>64</v>
      </c>
      <c r="H284" s="4">
        <v>58.65</v>
      </c>
      <c r="I284" s="5">
        <v>251624.69132954997</v>
      </c>
      <c r="J284" s="4">
        <v>27.862232779097386</v>
      </c>
      <c r="K284" s="4">
        <v>26.020408163265305</v>
      </c>
      <c r="L284" s="4">
        <v>24.66713560758005</v>
      </c>
      <c r="M284" s="4">
        <v>22.728189501354148</v>
      </c>
      <c r="N284" s="4">
        <v>2.254</v>
      </c>
      <c r="O284" s="4">
        <v>6.8246445497630397</v>
      </c>
      <c r="P284" s="4">
        <v>2.8303495311167945</v>
      </c>
      <c r="Q284" s="36" t="str">
        <f t="shared" si="98"/>
        <v xml:space="preserve"> </v>
      </c>
      <c r="R284" t="str">
        <f t="shared" si="99"/>
        <v xml:space="preserve"> </v>
      </c>
      <c r="S284" s="37" t="str">
        <f t="shared" si="100"/>
        <v/>
      </c>
      <c r="T284" s="37" t="str">
        <f t="shared" si="101"/>
        <v/>
      </c>
      <c r="U284" s="37" t="str">
        <f t="shared" si="102"/>
        <v/>
      </c>
      <c r="V284" s="37" t="str">
        <f t="shared" si="103"/>
        <v/>
      </c>
      <c r="W284" s="37" t="str">
        <f t="shared" si="104"/>
        <v/>
      </c>
      <c r="X284" s="37" t="str">
        <f t="shared" si="105"/>
        <v/>
      </c>
      <c r="Y284" t="str">
        <f t="shared" si="89"/>
        <v xml:space="preserve"> </v>
      </c>
      <c r="Z284" s="1" t="str">
        <f t="shared" si="106"/>
        <v xml:space="preserve"> </v>
      </c>
      <c r="AA284" t="str">
        <f t="shared" si="90"/>
        <v xml:space="preserve"> </v>
      </c>
      <c r="AB284" s="1" t="str">
        <f t="shared" si="107"/>
        <v xml:space="preserve"> </v>
      </c>
      <c r="AC284" t="str">
        <f t="shared" si="91"/>
        <v xml:space="preserve"> </v>
      </c>
      <c r="AD284" s="1" t="str">
        <f t="shared" si="108"/>
        <v xml:space="preserve"> </v>
      </c>
      <c r="AE284" t="str">
        <f t="shared" si="92"/>
        <v xml:space="preserve"> </v>
      </c>
      <c r="AF284" t="str">
        <f t="shared" si="93"/>
        <v xml:space="preserve"> </v>
      </c>
      <c r="AG284">
        <f t="shared" si="109"/>
        <v>2.8303495339867943</v>
      </c>
      <c r="AH284" t="str">
        <f t="shared" si="110"/>
        <v xml:space="preserve"> </v>
      </c>
      <c r="AI284">
        <f t="shared" si="94"/>
        <v>128</v>
      </c>
      <c r="AJ284" t="str">
        <f t="shared" si="95"/>
        <v xml:space="preserve"> </v>
      </c>
      <c r="AK284" t="str">
        <f t="shared" si="111"/>
        <v xml:space="preserve"> </v>
      </c>
      <c r="AL284" t="str">
        <f t="shared" si="112"/>
        <v xml:space="preserve"> </v>
      </c>
      <c r="AM284" t="str">
        <f t="shared" si="96"/>
        <v xml:space="preserve"> </v>
      </c>
      <c r="AN284" t="str">
        <f t="shared" si="97"/>
        <v xml:space="preserve"> </v>
      </c>
      <c r="AO284" t="s">
        <v>231</v>
      </c>
      <c r="AP284" t="s">
        <v>1239</v>
      </c>
      <c r="AQ284">
        <v>-49.955702130378967</v>
      </c>
      <c r="AR284">
        <v>-89.411914874123184</v>
      </c>
      <c r="AS284">
        <v>9.1219096334185892</v>
      </c>
      <c r="AT284">
        <v>49.955702130378967</v>
      </c>
      <c r="AU284">
        <v>89.411914874123184</v>
      </c>
      <c r="AV284" t="s">
        <v>1624</v>
      </c>
    </row>
    <row r="285" spans="1:48" x14ac:dyDescent="0.25">
      <c r="A285">
        <v>2.8800000000000128E-9</v>
      </c>
      <c r="B285" t="s">
        <v>365</v>
      </c>
      <c r="C285" s="3">
        <v>10</v>
      </c>
      <c r="D285" s="3">
        <v>2</v>
      </c>
      <c r="E285" s="3">
        <v>11</v>
      </c>
      <c r="F285" s="3">
        <v>23</v>
      </c>
      <c r="G285" s="4">
        <v>28</v>
      </c>
      <c r="H285" s="4">
        <v>30.27</v>
      </c>
      <c r="I285" s="5">
        <v>24233.777964509998</v>
      </c>
      <c r="J285" s="4">
        <v>13.968620212275033</v>
      </c>
      <c r="K285" s="4">
        <v>13.809306569343065</v>
      </c>
      <c r="L285" s="4">
        <v>6.9352894752908529</v>
      </c>
      <c r="M285" s="4">
        <v>6.7958913390013054</v>
      </c>
      <c r="N285" s="4">
        <v>2.1920000000000002</v>
      </c>
      <c r="O285" s="4">
        <v>3.8862559241706305</v>
      </c>
      <c r="P285" s="4">
        <v>1.99207135777998</v>
      </c>
      <c r="Q285" s="36" t="str">
        <f t="shared" si="98"/>
        <v xml:space="preserve"> </v>
      </c>
      <c r="R285" t="str">
        <f t="shared" si="99"/>
        <v xml:space="preserve"> </v>
      </c>
      <c r="S285" s="37" t="str">
        <f t="shared" si="100"/>
        <v/>
      </c>
      <c r="T285" s="37" t="str">
        <f t="shared" si="101"/>
        <v/>
      </c>
      <c r="U285" s="37" t="str">
        <f t="shared" si="102"/>
        <v/>
      </c>
      <c r="V285" s="37" t="str">
        <f t="shared" si="103"/>
        <v/>
      </c>
      <c r="W285" s="37" t="str">
        <f t="shared" si="104"/>
        <v/>
      </c>
      <c r="X285" s="37">
        <f t="shared" si="105"/>
        <v>-0.467458856748035</v>
      </c>
      <c r="Y285" t="str">
        <f t="shared" si="89"/>
        <v xml:space="preserve"> </v>
      </c>
      <c r="Z285" s="1" t="str">
        <f t="shared" si="106"/>
        <v xml:space="preserve"> </v>
      </c>
      <c r="AA285" t="str">
        <f t="shared" si="90"/>
        <v xml:space="preserve"> </v>
      </c>
      <c r="AB285" s="1">
        <f t="shared" si="107"/>
        <v>47</v>
      </c>
      <c r="AC285" t="str">
        <f t="shared" si="91"/>
        <v xml:space="preserve"> </v>
      </c>
      <c r="AD285" s="1" t="str">
        <f t="shared" si="108"/>
        <v xml:space="preserve"> </v>
      </c>
      <c r="AE285" t="str">
        <f t="shared" si="92"/>
        <v xml:space="preserve"> </v>
      </c>
      <c r="AF285" t="str">
        <f t="shared" si="93"/>
        <v xml:space="preserve"> </v>
      </c>
      <c r="AG285" t="str">
        <f t="shared" si="109"/>
        <v xml:space="preserve"> </v>
      </c>
      <c r="AH285" t="str">
        <f t="shared" si="110"/>
        <v xml:space="preserve"> </v>
      </c>
      <c r="AI285" t="str">
        <f t="shared" si="94"/>
        <v xml:space="preserve"> </v>
      </c>
      <c r="AJ285" t="str">
        <f t="shared" si="95"/>
        <v xml:space="preserve"> </v>
      </c>
      <c r="AK285" t="str">
        <f t="shared" si="111"/>
        <v xml:space="preserve"> </v>
      </c>
      <c r="AL285" t="str">
        <f t="shared" si="112"/>
        <v xml:space="preserve"> </v>
      </c>
      <c r="AM285" t="str">
        <f t="shared" si="96"/>
        <v xml:space="preserve"> </v>
      </c>
      <c r="AN285" t="str">
        <f t="shared" si="97"/>
        <v xml:space="preserve"> </v>
      </c>
      <c r="AO285" t="s">
        <v>365</v>
      </c>
      <c r="AP285" t="s">
        <v>1239</v>
      </c>
      <c r="AQ285">
        <v>24.820301792333098</v>
      </c>
      <c r="AR285">
        <v>46.745885674803503</v>
      </c>
      <c r="AS285">
        <v>-7.4991740997687462</v>
      </c>
      <c r="AT285">
        <v>-24.820301792333098</v>
      </c>
      <c r="AU285">
        <v>-46.745885674803503</v>
      </c>
      <c r="AV285" t="s">
        <v>1625</v>
      </c>
    </row>
    <row r="286" spans="1:48" x14ac:dyDescent="0.25">
      <c r="A286">
        <v>2.890000000000013E-9</v>
      </c>
      <c r="B286" t="s">
        <v>363</v>
      </c>
      <c r="C286" s="3">
        <v>3</v>
      </c>
      <c r="D286" s="3">
        <v>2</v>
      </c>
      <c r="E286" s="3">
        <v>13</v>
      </c>
      <c r="F286" s="3">
        <v>18</v>
      </c>
      <c r="G286" s="4">
        <v>48</v>
      </c>
      <c r="H286" s="4">
        <v>43.13</v>
      </c>
      <c r="I286" s="5">
        <v>6752.7735701300007</v>
      </c>
      <c r="J286" s="4">
        <v>7.7753740760771599</v>
      </c>
      <c r="K286" s="4">
        <v>9.0609243697478998</v>
      </c>
      <c r="L286" s="4">
        <v>3.9557725813505384</v>
      </c>
      <c r="M286" s="4">
        <v>4.5364507044926672</v>
      </c>
      <c r="N286" s="4">
        <v>4.76</v>
      </c>
      <c r="O286" s="4">
        <v>-15.000000000000011</v>
      </c>
      <c r="P286" s="4">
        <v>6.3273823324831904</v>
      </c>
      <c r="Q286" s="36" t="str">
        <f t="shared" si="98"/>
        <v xml:space="preserve"> </v>
      </c>
      <c r="R286" t="str">
        <f t="shared" si="99"/>
        <v xml:space="preserve"> </v>
      </c>
      <c r="S286" s="37" t="str">
        <f t="shared" si="100"/>
        <v/>
      </c>
      <c r="T286" s="37" t="str">
        <f t="shared" si="101"/>
        <v/>
      </c>
      <c r="U286" s="37" t="str">
        <f t="shared" si="102"/>
        <v/>
      </c>
      <c r="V286" s="37">
        <f t="shared" si="103"/>
        <v>-0.58152611524399545</v>
      </c>
      <c r="W286" s="37" t="str">
        <f t="shared" si="104"/>
        <v/>
      </c>
      <c r="X286" s="37">
        <f t="shared" si="105"/>
        <v>-0.69624748030739625</v>
      </c>
      <c r="Y286" t="str">
        <f t="shared" si="89"/>
        <v xml:space="preserve"> </v>
      </c>
      <c r="Z286" s="1">
        <f t="shared" si="106"/>
        <v>17</v>
      </c>
      <c r="AA286" t="str">
        <f t="shared" si="90"/>
        <v xml:space="preserve"> </v>
      </c>
      <c r="AB286" s="1">
        <f t="shared" si="107"/>
        <v>8</v>
      </c>
      <c r="AC286" t="str">
        <f t="shared" si="91"/>
        <v xml:space="preserve"> </v>
      </c>
      <c r="AD286" s="1" t="str">
        <f t="shared" si="108"/>
        <v xml:space="preserve"> </v>
      </c>
      <c r="AE286" t="str">
        <f t="shared" si="92"/>
        <v xml:space="preserve"> </v>
      </c>
      <c r="AF286" t="str">
        <f t="shared" si="93"/>
        <v xml:space="preserve"> </v>
      </c>
      <c r="AG286">
        <f t="shared" si="109"/>
        <v>6.3273823353731906</v>
      </c>
      <c r="AH286" t="str">
        <f t="shared" si="110"/>
        <v xml:space="preserve"> </v>
      </c>
      <c r="AI286">
        <f t="shared" si="94"/>
        <v>10</v>
      </c>
      <c r="AJ286" t="str">
        <f t="shared" si="95"/>
        <v xml:space="preserve"> </v>
      </c>
      <c r="AK286" t="str">
        <f t="shared" si="111"/>
        <v xml:space="preserve"> </v>
      </c>
      <c r="AL286" t="str">
        <f t="shared" si="112"/>
        <v xml:space="preserve"> </v>
      </c>
      <c r="AM286" t="str">
        <f t="shared" si="96"/>
        <v xml:space="preserve"> </v>
      </c>
      <c r="AN286" t="str">
        <f t="shared" si="97"/>
        <v xml:space="preserve"> </v>
      </c>
      <c r="AO286" t="s">
        <v>363</v>
      </c>
      <c r="AP286" t="s">
        <v>1248</v>
      </c>
      <c r="AQ286">
        <v>58.152611524399546</v>
      </c>
      <c r="AR286">
        <v>69.624748030739624</v>
      </c>
      <c r="AS286">
        <v>11.291444470206336</v>
      </c>
      <c r="AT286">
        <v>-58.152611524399546</v>
      </c>
      <c r="AU286">
        <v>-69.624748030739624</v>
      </c>
      <c r="AV286" t="s">
        <v>1626</v>
      </c>
    </row>
    <row r="287" spans="1:48" x14ac:dyDescent="0.25">
      <c r="A287">
        <v>2.9000000000000131E-9</v>
      </c>
      <c r="B287" t="s">
        <v>297</v>
      </c>
      <c r="C287" s="3">
        <v>9</v>
      </c>
      <c r="D287" s="3">
        <v>1</v>
      </c>
      <c r="E287" s="3">
        <v>10</v>
      </c>
      <c r="F287" s="3">
        <v>20</v>
      </c>
      <c r="G287" s="4">
        <v>179</v>
      </c>
      <c r="H287" s="4">
        <v>167.33</v>
      </c>
      <c r="I287" s="5">
        <v>16088.936790200001</v>
      </c>
      <c r="J287" s="4">
        <v>24.212125596874547</v>
      </c>
      <c r="K287" s="4">
        <v>20.835512389490724</v>
      </c>
      <c r="L287" s="4">
        <v>14.038990206946858</v>
      </c>
      <c r="M287" s="4">
        <v>12.521478210599325</v>
      </c>
      <c r="N287" s="4">
        <v>8.0310000000000006</v>
      </c>
      <c r="O287" s="4">
        <v>16.39130434782609</v>
      </c>
      <c r="P287" s="4">
        <v>0.94424191716966466</v>
      </c>
      <c r="Q287" s="36" t="str">
        <f t="shared" si="98"/>
        <v xml:space="preserve"> </v>
      </c>
      <c r="R287" t="str">
        <f t="shared" si="99"/>
        <v xml:space="preserve"> </v>
      </c>
      <c r="S287" s="37" t="str">
        <f t="shared" si="100"/>
        <v/>
      </c>
      <c r="T287" s="37" t="str">
        <f t="shared" si="101"/>
        <v/>
      </c>
      <c r="U287" s="37" t="str">
        <f t="shared" si="102"/>
        <v/>
      </c>
      <c r="V287" s="37" t="str">
        <f t="shared" si="103"/>
        <v/>
      </c>
      <c r="W287" s="37" t="str">
        <f t="shared" si="104"/>
        <v/>
      </c>
      <c r="X287" s="37" t="str">
        <f t="shared" si="105"/>
        <v/>
      </c>
      <c r="Y287" t="str">
        <f t="shared" si="89"/>
        <v xml:space="preserve"> </v>
      </c>
      <c r="Z287" s="1" t="str">
        <f t="shared" si="106"/>
        <v xml:space="preserve"> </v>
      </c>
      <c r="AA287" t="str">
        <f t="shared" si="90"/>
        <v xml:space="preserve"> </v>
      </c>
      <c r="AB287" s="1" t="str">
        <f t="shared" si="107"/>
        <v xml:space="preserve"> </v>
      </c>
      <c r="AC287" t="str">
        <f t="shared" si="91"/>
        <v xml:space="preserve"> </v>
      </c>
      <c r="AD287" s="1" t="str">
        <f t="shared" si="108"/>
        <v xml:space="preserve"> </v>
      </c>
      <c r="AE287" t="str">
        <f t="shared" si="92"/>
        <v xml:space="preserve"> </v>
      </c>
      <c r="AF287" t="str">
        <f t="shared" si="93"/>
        <v xml:space="preserve"> </v>
      </c>
      <c r="AG287" t="str">
        <f t="shared" si="109"/>
        <v xml:space="preserve"> </v>
      </c>
      <c r="AH287" t="str">
        <f t="shared" si="110"/>
        <v xml:space="preserve"> </v>
      </c>
      <c r="AI287" t="str">
        <f t="shared" si="94"/>
        <v xml:space="preserve"> </v>
      </c>
      <c r="AJ287" t="str">
        <f t="shared" si="95"/>
        <v xml:space="preserve"> </v>
      </c>
      <c r="AK287" t="str">
        <f t="shared" si="111"/>
        <v xml:space="preserve"> </v>
      </c>
      <c r="AL287" t="str">
        <f t="shared" si="112"/>
        <v xml:space="preserve"> </v>
      </c>
      <c r="AM287" t="str">
        <f t="shared" si="96"/>
        <v xml:space="preserve"> </v>
      </c>
      <c r="AN287" t="str">
        <f t="shared" si="97"/>
        <v xml:space="preserve"> </v>
      </c>
      <c r="AO287" t="s">
        <v>297</v>
      </c>
      <c r="AP287" t="s">
        <v>1244</v>
      </c>
      <c r="AQ287">
        <v>-30.310672613146682</v>
      </c>
      <c r="AR287">
        <v>-7.8014107637097263</v>
      </c>
      <c r="AS287">
        <v>6.9742425147911291</v>
      </c>
      <c r="AT287">
        <v>30.310672613146682</v>
      </c>
      <c r="AU287">
        <v>7.8014107637097263</v>
      </c>
      <c r="AV287" t="s">
        <v>1627</v>
      </c>
    </row>
    <row r="288" spans="1:48" x14ac:dyDescent="0.25">
      <c r="A288">
        <v>2.9100000000000133E-9</v>
      </c>
      <c r="B288" t="s">
        <v>372</v>
      </c>
      <c r="C288" s="3">
        <v>0</v>
      </c>
      <c r="D288" s="3">
        <v>0</v>
      </c>
      <c r="E288" s="3">
        <v>0</v>
      </c>
      <c r="F288" s="3">
        <v>0</v>
      </c>
      <c r="G288" s="4" t="s">
        <v>132</v>
      </c>
      <c r="H288" s="4">
        <v>52.33</v>
      </c>
      <c r="I288" s="5">
        <v>15059.025293649998</v>
      </c>
      <c r="J288" s="4">
        <v>26.2964824120603</v>
      </c>
      <c r="K288" s="4">
        <v>17.738983050847455</v>
      </c>
      <c r="L288" s="4" t="s">
        <v>1238</v>
      </c>
      <c r="M288" s="4" t="s">
        <v>1238</v>
      </c>
      <c r="N288" s="4">
        <v>2.95</v>
      </c>
      <c r="O288" s="4">
        <v>-1.0067114093959666</v>
      </c>
      <c r="P288" s="4" t="s">
        <v>137</v>
      </c>
      <c r="Q288" s="36" t="str">
        <f t="shared" si="98"/>
        <v xml:space="preserve"> </v>
      </c>
      <c r="R288" t="str">
        <f t="shared" si="99"/>
        <v xml:space="preserve"> </v>
      </c>
      <c r="S288" s="37" t="str">
        <f t="shared" si="100"/>
        <v xml:space="preserve"> </v>
      </c>
      <c r="T288" s="37" t="str">
        <f t="shared" si="101"/>
        <v xml:space="preserve"> </v>
      </c>
      <c r="U288" s="37" t="str">
        <f t="shared" si="102"/>
        <v/>
      </c>
      <c r="V288" s="37" t="str">
        <f t="shared" si="103"/>
        <v/>
      </c>
      <c r="W288" s="37" t="str">
        <f t="shared" si="104"/>
        <v xml:space="preserve"> </v>
      </c>
      <c r="X288" s="37" t="str">
        <f t="shared" si="105"/>
        <v xml:space="preserve"> </v>
      </c>
      <c r="Y288" t="str">
        <f t="shared" si="89"/>
        <v xml:space="preserve"> </v>
      </c>
      <c r="Z288" s="1" t="str">
        <f t="shared" si="106"/>
        <v xml:space="preserve"> </v>
      </c>
      <c r="AA288" t="str">
        <f t="shared" si="90"/>
        <v xml:space="preserve"> </v>
      </c>
      <c r="AB288" s="1" t="str">
        <f t="shared" si="107"/>
        <v xml:space="preserve"> </v>
      </c>
      <c r="AC288" t="str">
        <f t="shared" si="91"/>
        <v xml:space="preserve"> </v>
      </c>
      <c r="AD288" s="1" t="str">
        <f t="shared" si="108"/>
        <v xml:space="preserve"> </v>
      </c>
      <c r="AE288" t="str">
        <f t="shared" si="92"/>
        <v xml:space="preserve"> </v>
      </c>
      <c r="AF288" t="str">
        <f t="shared" si="93"/>
        <v xml:space="preserve"> </v>
      </c>
      <c r="AG288" t="str">
        <f t="shared" si="109"/>
        <v xml:space="preserve"> </v>
      </c>
      <c r="AH288" t="str">
        <f t="shared" si="110"/>
        <v xml:space="preserve"> </v>
      </c>
      <c r="AI288" t="str">
        <f t="shared" si="94"/>
        <v xml:space="preserve"> </v>
      </c>
      <c r="AJ288" t="str">
        <f t="shared" si="95"/>
        <v xml:space="preserve"> </v>
      </c>
      <c r="AK288" t="str">
        <f t="shared" si="111"/>
        <v xml:space="preserve"> </v>
      </c>
      <c r="AL288" t="str">
        <f t="shared" si="112"/>
        <v xml:space="preserve"> </v>
      </c>
      <c r="AM288" t="str">
        <f t="shared" si="96"/>
        <v xml:space="preserve"> </v>
      </c>
      <c r="AN288" t="str">
        <f t="shared" si="97"/>
        <v xml:space="preserve"> </v>
      </c>
      <c r="AO288" t="s">
        <v>372</v>
      </c>
      <c r="AP288" t="s">
        <v>1246</v>
      </c>
      <c r="AQ288">
        <v>-41.528768168859202</v>
      </c>
      <c r="AR288" t="e">
        <v>#VALUE!</v>
      </c>
      <c r="AS288" t="s">
        <v>137</v>
      </c>
      <c r="AT288">
        <v>41.528768168859202</v>
      </c>
      <c r="AU288" t="e">
        <v>#VALUE!</v>
      </c>
      <c r="AV288" t="s">
        <v>1628</v>
      </c>
    </row>
    <row r="289" spans="1:48" x14ac:dyDescent="0.25">
      <c r="A289">
        <v>2.9200000000000135E-9</v>
      </c>
      <c r="B289" t="s">
        <v>369</v>
      </c>
      <c r="C289" s="3">
        <v>8</v>
      </c>
      <c r="D289" s="3">
        <v>2</v>
      </c>
      <c r="E289" s="3">
        <v>19</v>
      </c>
      <c r="F289" s="3">
        <v>29</v>
      </c>
      <c r="G289" s="4">
        <v>24.5</v>
      </c>
      <c r="H289" s="4">
        <v>23.65</v>
      </c>
      <c r="I289" s="5">
        <v>6538.6261346999991</v>
      </c>
      <c r="J289" s="4">
        <v>8.571946357375861</v>
      </c>
      <c r="K289" s="4">
        <v>10.427689594356259</v>
      </c>
      <c r="L289" s="4">
        <v>6.025011395091747</v>
      </c>
      <c r="M289" s="4">
        <v>6.5847742527039079</v>
      </c>
      <c r="N289" s="4">
        <v>2.2680000000000002</v>
      </c>
      <c r="O289" s="4">
        <v>-19.574468085106371</v>
      </c>
      <c r="P289" s="4">
        <v>5.0697674418604652</v>
      </c>
      <c r="Q289" s="36" t="str">
        <f t="shared" si="98"/>
        <v xml:space="preserve"> </v>
      </c>
      <c r="R289" t="str">
        <f t="shared" si="99"/>
        <v xml:space="preserve"> </v>
      </c>
      <c r="S289" s="37" t="str">
        <f t="shared" si="100"/>
        <v/>
      </c>
      <c r="T289" s="37" t="str">
        <f t="shared" si="101"/>
        <v/>
      </c>
      <c r="U289" s="37" t="str">
        <f t="shared" si="102"/>
        <v/>
      </c>
      <c r="V289" s="37">
        <f t="shared" si="103"/>
        <v>-0.5386542619051784</v>
      </c>
      <c r="W289" s="37" t="str">
        <f t="shared" si="104"/>
        <v/>
      </c>
      <c r="X289" s="37">
        <f t="shared" si="105"/>
        <v>-0.53735652017413238</v>
      </c>
      <c r="Y289" t="str">
        <f t="shared" si="89"/>
        <v xml:space="preserve"> </v>
      </c>
      <c r="Z289" s="1">
        <f t="shared" si="106"/>
        <v>29</v>
      </c>
      <c r="AA289" t="str">
        <f t="shared" si="90"/>
        <v xml:space="preserve"> </v>
      </c>
      <c r="AB289" s="1">
        <f t="shared" si="107"/>
        <v>27</v>
      </c>
      <c r="AC289" t="str">
        <f t="shared" si="91"/>
        <v xml:space="preserve"> </v>
      </c>
      <c r="AD289" s="1" t="str">
        <f t="shared" si="108"/>
        <v xml:space="preserve"> </v>
      </c>
      <c r="AE289" t="str">
        <f t="shared" si="92"/>
        <v xml:space="preserve"> </v>
      </c>
      <c r="AF289" t="str">
        <f t="shared" si="93"/>
        <v xml:space="preserve"> </v>
      </c>
      <c r="AG289">
        <f t="shared" si="109"/>
        <v>5.0697674447804655</v>
      </c>
      <c r="AH289" t="str">
        <f t="shared" si="110"/>
        <v xml:space="preserve"> </v>
      </c>
      <c r="AI289">
        <f t="shared" si="94"/>
        <v>24</v>
      </c>
      <c r="AJ289" t="str">
        <f t="shared" si="95"/>
        <v xml:space="preserve"> </v>
      </c>
      <c r="AK289" t="str">
        <f t="shared" si="111"/>
        <v xml:space="preserve"> </v>
      </c>
      <c r="AL289" t="str">
        <f t="shared" si="112"/>
        <v xml:space="preserve"> </v>
      </c>
      <c r="AM289" t="str">
        <f t="shared" si="96"/>
        <v xml:space="preserve"> </v>
      </c>
      <c r="AN289" t="str">
        <f t="shared" si="97"/>
        <v xml:space="preserve"> </v>
      </c>
      <c r="AO289" t="s">
        <v>369</v>
      </c>
      <c r="AP289" t="s">
        <v>1248</v>
      </c>
      <c r="AQ289">
        <v>53.865426190517837</v>
      </c>
      <c r="AR289">
        <v>53.735652017413237</v>
      </c>
      <c r="AS289">
        <v>3.5940803382663811</v>
      </c>
      <c r="AT289">
        <v>-53.865426190517837</v>
      </c>
      <c r="AU289">
        <v>-53.735652017413237</v>
      </c>
      <c r="AV289" t="s">
        <v>1629</v>
      </c>
    </row>
    <row r="290" spans="1:48" x14ac:dyDescent="0.25">
      <c r="A290">
        <v>2.9300000000000137E-9</v>
      </c>
      <c r="B290" t="s">
        <v>366</v>
      </c>
      <c r="C290" s="3">
        <v>0</v>
      </c>
      <c r="D290" s="3">
        <v>0</v>
      </c>
      <c r="E290" s="3">
        <v>6</v>
      </c>
      <c r="F290" s="3">
        <v>6</v>
      </c>
      <c r="G290" s="4">
        <v>50</v>
      </c>
      <c r="H290" s="4">
        <v>43.15</v>
      </c>
      <c r="I290" s="5">
        <v>5701.7126718999998</v>
      </c>
      <c r="J290" s="4">
        <v>16.85546875</v>
      </c>
      <c r="K290" s="4">
        <v>17.280736884261113</v>
      </c>
      <c r="L290" s="4">
        <v>10.443022742935907</v>
      </c>
      <c r="M290" s="4">
        <v>10.459847887642839</v>
      </c>
      <c r="N290" s="4">
        <v>2.4969999999999999</v>
      </c>
      <c r="O290" s="4">
        <v>-2.8404669260700373</v>
      </c>
      <c r="P290" s="4">
        <v>3.8006952491309387</v>
      </c>
      <c r="Q290" s="36" t="str">
        <f t="shared" si="98"/>
        <v xml:space="preserve"> </v>
      </c>
      <c r="R290" t="str">
        <f t="shared" si="99"/>
        <v xml:space="preserve"> </v>
      </c>
      <c r="S290" s="37">
        <f t="shared" si="100"/>
        <v>0.15874855449431055</v>
      </c>
      <c r="T290" s="37" t="str">
        <f t="shared" si="101"/>
        <v/>
      </c>
      <c r="U290" s="37" t="str">
        <f t="shared" si="102"/>
        <v/>
      </c>
      <c r="V290" s="37" t="str">
        <f t="shared" si="103"/>
        <v/>
      </c>
      <c r="W290" s="37" t="str">
        <f t="shared" si="104"/>
        <v/>
      </c>
      <c r="X290" s="37" t="str">
        <f t="shared" si="105"/>
        <v/>
      </c>
      <c r="Y290" t="str">
        <f t="shared" si="89"/>
        <v xml:space="preserve"> </v>
      </c>
      <c r="Z290" s="1" t="str">
        <f t="shared" si="106"/>
        <v xml:space="preserve"> </v>
      </c>
      <c r="AA290" t="str">
        <f t="shared" si="90"/>
        <v xml:space="preserve"> </v>
      </c>
      <c r="AB290" s="1" t="str">
        <f t="shared" si="107"/>
        <v xml:space="preserve"> </v>
      </c>
      <c r="AC290">
        <f t="shared" si="91"/>
        <v>120</v>
      </c>
      <c r="AD290" s="1" t="str">
        <f t="shared" si="108"/>
        <v xml:space="preserve"> </v>
      </c>
      <c r="AE290" t="str">
        <f t="shared" si="92"/>
        <v xml:space="preserve"> </v>
      </c>
      <c r="AF290" t="str">
        <f t="shared" si="93"/>
        <v xml:space="preserve"> </v>
      </c>
      <c r="AG290">
        <f t="shared" si="109"/>
        <v>3.8006952520609385</v>
      </c>
      <c r="AH290" t="str">
        <f t="shared" si="110"/>
        <v xml:space="preserve"> </v>
      </c>
      <c r="AI290">
        <f t="shared" si="94"/>
        <v>57</v>
      </c>
      <c r="AJ290" t="str">
        <f t="shared" si="95"/>
        <v xml:space="preserve"> </v>
      </c>
      <c r="AK290" t="str">
        <f t="shared" si="111"/>
        <v xml:space="preserve"> </v>
      </c>
      <c r="AL290" t="str">
        <f t="shared" si="112"/>
        <v xml:space="preserve"> </v>
      </c>
      <c r="AM290" t="str">
        <f t="shared" si="96"/>
        <v xml:space="preserve"> </v>
      </c>
      <c r="AN290" t="str">
        <f t="shared" si="97"/>
        <v xml:space="preserve"> </v>
      </c>
      <c r="AO290" t="s">
        <v>366</v>
      </c>
      <c r="AP290" t="s">
        <v>1248</v>
      </c>
      <c r="AQ290">
        <v>9.2831622224070269</v>
      </c>
      <c r="AR290">
        <v>19.811000098216848</v>
      </c>
      <c r="AS290">
        <v>15.874855156431057</v>
      </c>
      <c r="AT290">
        <v>-9.2831622224070269</v>
      </c>
      <c r="AU290">
        <v>-19.811000098216848</v>
      </c>
      <c r="AV290" t="s">
        <v>1630</v>
      </c>
    </row>
    <row r="291" spans="1:48" x14ac:dyDescent="0.25">
      <c r="A291">
        <v>2.9400000000000138E-9</v>
      </c>
      <c r="B291" t="s">
        <v>367</v>
      </c>
      <c r="C291" s="3">
        <v>14</v>
      </c>
      <c r="D291" s="3">
        <v>0</v>
      </c>
      <c r="E291" s="3">
        <v>5</v>
      </c>
      <c r="F291" s="3">
        <v>19</v>
      </c>
      <c r="G291" s="4">
        <v>72</v>
      </c>
      <c r="H291" s="4">
        <v>69.16</v>
      </c>
      <c r="I291" s="5">
        <v>21294.549557760001</v>
      </c>
      <c r="J291" s="4">
        <v>12.46800072111051</v>
      </c>
      <c r="K291" s="4">
        <v>11.021513944223106</v>
      </c>
      <c r="L291" s="4">
        <v>9.8729895752286208</v>
      </c>
      <c r="M291" s="4">
        <v>9.2263988036399081</v>
      </c>
      <c r="N291" s="4">
        <v>6.2750000000000004</v>
      </c>
      <c r="O291" s="4">
        <v>9.3205574912892004</v>
      </c>
      <c r="P291" s="4">
        <v>0.47715442452284562</v>
      </c>
      <c r="Q291" s="36">
        <f t="shared" si="98"/>
        <v>73.684210529255793</v>
      </c>
      <c r="R291" t="str">
        <f t="shared" si="99"/>
        <v xml:space="preserve"> </v>
      </c>
      <c r="S291" s="37" t="str">
        <f t="shared" si="100"/>
        <v/>
      </c>
      <c r="T291" s="37" t="str">
        <f t="shared" si="101"/>
        <v/>
      </c>
      <c r="U291" s="37" t="str">
        <f t="shared" si="102"/>
        <v/>
      </c>
      <c r="V291" s="37">
        <f t="shared" si="103"/>
        <v>-0.32896698655865364</v>
      </c>
      <c r="W291" s="37" t="str">
        <f t="shared" si="104"/>
        <v/>
      </c>
      <c r="X291" s="37" t="str">
        <f t="shared" si="105"/>
        <v/>
      </c>
      <c r="Y291" t="str">
        <f t="shared" si="89"/>
        <v xml:space="preserve"> </v>
      </c>
      <c r="Z291" s="1">
        <f t="shared" si="106"/>
        <v>89</v>
      </c>
      <c r="AA291" t="str">
        <f t="shared" si="90"/>
        <v xml:space="preserve"> </v>
      </c>
      <c r="AB291" s="1" t="str">
        <f t="shared" si="107"/>
        <v xml:space="preserve"> </v>
      </c>
      <c r="AC291" t="str">
        <f t="shared" si="91"/>
        <v xml:space="preserve"> </v>
      </c>
      <c r="AD291" s="1" t="str">
        <f t="shared" si="108"/>
        <v xml:space="preserve"> </v>
      </c>
      <c r="AE291">
        <f t="shared" si="92"/>
        <v>58</v>
      </c>
      <c r="AF291" t="str">
        <f t="shared" si="93"/>
        <v xml:space="preserve"> </v>
      </c>
      <c r="AG291" t="str">
        <f t="shared" si="109"/>
        <v xml:space="preserve"> </v>
      </c>
      <c r="AH291" t="str">
        <f t="shared" si="110"/>
        <v xml:space="preserve"> </v>
      </c>
      <c r="AI291" t="str">
        <f t="shared" si="94"/>
        <v xml:space="preserve"> </v>
      </c>
      <c r="AJ291" t="str">
        <f t="shared" si="95"/>
        <v xml:space="preserve"> </v>
      </c>
      <c r="AK291" t="str">
        <f t="shared" si="111"/>
        <v xml:space="preserve"> </v>
      </c>
      <c r="AL291" t="str">
        <f t="shared" si="112"/>
        <v xml:space="preserve"> </v>
      </c>
      <c r="AM291" t="str">
        <f t="shared" si="96"/>
        <v xml:space="preserve"> </v>
      </c>
      <c r="AN291" t="str">
        <f t="shared" si="97"/>
        <v xml:space="preserve"> </v>
      </c>
      <c r="AO291" t="s">
        <v>367</v>
      </c>
      <c r="AP291" t="s">
        <v>1248</v>
      </c>
      <c r="AQ291">
        <v>32.896698655865364</v>
      </c>
      <c r="AR291">
        <v>24.188122580327033</v>
      </c>
      <c r="AS291">
        <v>4.106419895893576</v>
      </c>
      <c r="AT291">
        <v>-32.896698655865364</v>
      </c>
      <c r="AU291">
        <v>-24.188122580327033</v>
      </c>
      <c r="AV291" t="s">
        <v>1631</v>
      </c>
    </row>
    <row r="292" spans="1:48" x14ac:dyDescent="0.25">
      <c r="A292">
        <v>2.950000000000014E-9</v>
      </c>
      <c r="B292" t="s">
        <v>383</v>
      </c>
      <c r="C292" s="3">
        <v>13</v>
      </c>
      <c r="D292" s="3">
        <v>1</v>
      </c>
      <c r="E292" s="3">
        <v>6</v>
      </c>
      <c r="F292" s="3">
        <v>20</v>
      </c>
      <c r="G292" s="4">
        <v>210.5</v>
      </c>
      <c r="H292" s="4">
        <v>187.55</v>
      </c>
      <c r="I292" s="5">
        <v>18211.105</v>
      </c>
      <c r="J292" s="4">
        <v>16.669629366278556</v>
      </c>
      <c r="K292" s="4">
        <v>15.694560669456067</v>
      </c>
      <c r="L292" s="4">
        <v>11.848587807975965</v>
      </c>
      <c r="M292" s="4">
        <v>11.434554763530516</v>
      </c>
      <c r="N292" s="4">
        <v>11.950000000000001</v>
      </c>
      <c r="O292" s="4">
        <v>5.565371024734989</v>
      </c>
      <c r="P292" s="4">
        <v>0</v>
      </c>
      <c r="Q292" s="36" t="str">
        <f t="shared" si="98"/>
        <v xml:space="preserve"> </v>
      </c>
      <c r="R292" t="str">
        <f t="shared" si="99"/>
        <v xml:space="preserve"> </v>
      </c>
      <c r="S292" s="37" t="str">
        <f t="shared" si="100"/>
        <v/>
      </c>
      <c r="T292" s="37" t="str">
        <f t="shared" si="101"/>
        <v/>
      </c>
      <c r="U292" s="37" t="str">
        <f t="shared" si="102"/>
        <v/>
      </c>
      <c r="V292" s="37" t="str">
        <f t="shared" si="103"/>
        <v/>
      </c>
      <c r="W292" s="37" t="str">
        <f t="shared" si="104"/>
        <v/>
      </c>
      <c r="X292" s="37" t="str">
        <f t="shared" si="105"/>
        <v/>
      </c>
      <c r="Y292" t="str">
        <f t="shared" si="89"/>
        <v xml:space="preserve"> </v>
      </c>
      <c r="Z292" s="1" t="str">
        <f t="shared" si="106"/>
        <v xml:space="preserve"> </v>
      </c>
      <c r="AA292" t="str">
        <f t="shared" si="90"/>
        <v xml:space="preserve"> </v>
      </c>
      <c r="AB292" s="1" t="str">
        <f t="shared" si="107"/>
        <v xml:space="preserve"> </v>
      </c>
      <c r="AC292" t="str">
        <f t="shared" si="91"/>
        <v xml:space="preserve"> </v>
      </c>
      <c r="AD292" s="1" t="str">
        <f t="shared" si="108"/>
        <v xml:space="preserve"> </v>
      </c>
      <c r="AE292" t="str">
        <f t="shared" si="92"/>
        <v xml:space="preserve"> </v>
      </c>
      <c r="AF292" t="str">
        <f t="shared" si="93"/>
        <v xml:space="preserve"> </v>
      </c>
      <c r="AG292" t="str">
        <f t="shared" si="109"/>
        <v xml:space="preserve"> </v>
      </c>
      <c r="AH292" t="str">
        <f t="shared" si="110"/>
        <v xml:space="preserve"> </v>
      </c>
      <c r="AI292" t="str">
        <f t="shared" si="94"/>
        <v xml:space="preserve"> </v>
      </c>
      <c r="AJ292" t="str">
        <f t="shared" si="95"/>
        <v xml:space="preserve"> </v>
      </c>
      <c r="AK292" t="str">
        <f t="shared" si="111"/>
        <v xml:space="preserve"> </v>
      </c>
      <c r="AL292" t="str">
        <f t="shared" si="112"/>
        <v xml:space="preserve"> </v>
      </c>
      <c r="AM292" t="str">
        <f t="shared" si="96"/>
        <v xml:space="preserve"> </v>
      </c>
      <c r="AN292" t="str">
        <f t="shared" si="97"/>
        <v xml:space="preserve"> </v>
      </c>
      <c r="AO292" t="s">
        <v>383</v>
      </c>
      <c r="AP292" t="s">
        <v>1313</v>
      </c>
      <c r="AQ292">
        <v>10.283357558163919</v>
      </c>
      <c r="AR292">
        <v>9.0180659414192519</v>
      </c>
      <c r="AS292">
        <v>12.236736870167952</v>
      </c>
      <c r="AT292">
        <v>-10.283357558163919</v>
      </c>
      <c r="AU292">
        <v>-9.0180659414192519</v>
      </c>
      <c r="AV292" t="s">
        <v>1632</v>
      </c>
    </row>
    <row r="293" spans="1:48" x14ac:dyDescent="0.25">
      <c r="A293">
        <v>2.9600000000000142E-9</v>
      </c>
      <c r="B293" t="s">
        <v>1217</v>
      </c>
      <c r="C293" s="3">
        <v>18</v>
      </c>
      <c r="D293" s="3">
        <v>0</v>
      </c>
      <c r="E293" s="3">
        <v>1</v>
      </c>
      <c r="F293" s="3">
        <v>19</v>
      </c>
      <c r="G293" s="4">
        <v>257.5</v>
      </c>
      <c r="H293" s="4">
        <v>219.06</v>
      </c>
      <c r="I293" s="5">
        <v>48426.422009940005</v>
      </c>
      <c r="J293" s="4">
        <v>21.857912592296948</v>
      </c>
      <c r="K293" s="4">
        <v>18.827675118177911</v>
      </c>
      <c r="L293" s="4">
        <v>15.857497433774274</v>
      </c>
      <c r="M293" s="4">
        <v>14.46964868695191</v>
      </c>
      <c r="N293" s="4">
        <v>11.635</v>
      </c>
      <c r="O293" s="4">
        <v>15.426587301587299</v>
      </c>
      <c r="P293" s="4">
        <v>1.4836117958550168</v>
      </c>
      <c r="Q293" s="36">
        <f t="shared" si="98"/>
        <v>94.736842108223158</v>
      </c>
      <c r="R293" t="str">
        <f t="shared" si="99"/>
        <v xml:space="preserve"> </v>
      </c>
      <c r="S293" s="37">
        <f t="shared" si="100"/>
        <v>0.17547704121435956</v>
      </c>
      <c r="T293" s="37" t="str">
        <f t="shared" si="101"/>
        <v/>
      </c>
      <c r="U293" s="37" t="str">
        <f t="shared" si="102"/>
        <v/>
      </c>
      <c r="V293" s="37" t="str">
        <f t="shared" si="103"/>
        <v/>
      </c>
      <c r="W293" s="37" t="str">
        <f t="shared" si="104"/>
        <v/>
      </c>
      <c r="X293" s="37" t="str">
        <f t="shared" si="105"/>
        <v/>
      </c>
      <c r="Y293" t="str">
        <f t="shared" si="89"/>
        <v xml:space="preserve"> </v>
      </c>
      <c r="Z293" s="1" t="str">
        <f t="shared" si="106"/>
        <v xml:space="preserve"> </v>
      </c>
      <c r="AA293" t="str">
        <f t="shared" si="90"/>
        <v xml:space="preserve"> </v>
      </c>
      <c r="AB293" s="1" t="str">
        <f t="shared" si="107"/>
        <v xml:space="preserve"> </v>
      </c>
      <c r="AC293">
        <f t="shared" si="91"/>
        <v>103</v>
      </c>
      <c r="AD293" s="1" t="str">
        <f t="shared" si="108"/>
        <v xml:space="preserve"> </v>
      </c>
      <c r="AE293">
        <f t="shared" si="92"/>
        <v>5</v>
      </c>
      <c r="AF293" t="str">
        <f t="shared" si="93"/>
        <v xml:space="preserve"> </v>
      </c>
      <c r="AG293" t="str">
        <f t="shared" si="109"/>
        <v xml:space="preserve"> </v>
      </c>
      <c r="AH293" t="str">
        <f t="shared" si="110"/>
        <v xml:space="preserve"> </v>
      </c>
      <c r="AI293" t="str">
        <f t="shared" si="94"/>
        <v xml:space="preserve"> </v>
      </c>
      <c r="AJ293" t="str">
        <f t="shared" si="95"/>
        <v xml:space="preserve"> </v>
      </c>
      <c r="AK293" t="str">
        <f t="shared" si="111"/>
        <v xml:space="preserve"> </v>
      </c>
      <c r="AL293" t="str">
        <f t="shared" si="112"/>
        <v xml:space="preserve"> </v>
      </c>
      <c r="AM293" t="str">
        <f t="shared" si="96"/>
        <v xml:space="preserve"> </v>
      </c>
      <c r="AN293" t="str">
        <f t="shared" si="97"/>
        <v xml:space="preserve"> </v>
      </c>
      <c r="AO293" t="s">
        <v>1217</v>
      </c>
      <c r="AP293" t="s">
        <v>1244</v>
      </c>
      <c r="AQ293">
        <v>-17.64019975963047</v>
      </c>
      <c r="AR293">
        <v>-21.765210271098233</v>
      </c>
      <c r="AS293">
        <v>17.547703825435956</v>
      </c>
      <c r="AT293">
        <v>17.64019975963047</v>
      </c>
      <c r="AU293">
        <v>21.765210271098233</v>
      </c>
      <c r="AV293" t="s">
        <v>1633</v>
      </c>
    </row>
    <row r="294" spans="1:48" x14ac:dyDescent="0.25">
      <c r="A294">
        <v>2.9700000000000144E-9</v>
      </c>
      <c r="B294" t="s">
        <v>923</v>
      </c>
      <c r="C294" s="3">
        <v>17</v>
      </c>
      <c r="D294" s="3">
        <v>6</v>
      </c>
      <c r="E294" s="3">
        <v>12</v>
      </c>
      <c r="F294" s="3">
        <v>35</v>
      </c>
      <c r="G294" s="4">
        <v>235.5</v>
      </c>
      <c r="H294" s="4">
        <v>210.55</v>
      </c>
      <c r="I294" s="5">
        <v>113102.40195735</v>
      </c>
      <c r="J294" s="4">
        <v>28.901853122855183</v>
      </c>
      <c r="K294" s="4">
        <v>25.679960970850107</v>
      </c>
      <c r="L294" s="4">
        <v>15.60859120978343</v>
      </c>
      <c r="M294" s="4">
        <v>14.463474256387373</v>
      </c>
      <c r="N294" s="4">
        <v>8.1989999999999998</v>
      </c>
      <c r="O294" s="4">
        <v>11.702997275204361</v>
      </c>
      <c r="P294" s="4">
        <v>1.8057468534789836</v>
      </c>
      <c r="Q294" s="36" t="str">
        <f t="shared" si="98"/>
        <v xml:space="preserve"> </v>
      </c>
      <c r="R294" t="str">
        <f t="shared" si="99"/>
        <v xml:space="preserve"> </v>
      </c>
      <c r="S294" s="37" t="str">
        <f t="shared" si="100"/>
        <v/>
      </c>
      <c r="T294" s="37" t="str">
        <f t="shared" si="101"/>
        <v/>
      </c>
      <c r="U294" s="37" t="str">
        <f t="shared" si="102"/>
        <v/>
      </c>
      <c r="V294" s="37" t="str">
        <f t="shared" si="103"/>
        <v/>
      </c>
      <c r="W294" s="37" t="str">
        <f t="shared" si="104"/>
        <v/>
      </c>
      <c r="X294" s="37" t="str">
        <f t="shared" si="105"/>
        <v/>
      </c>
      <c r="Y294" t="str">
        <f t="shared" si="89"/>
        <v xml:space="preserve"> </v>
      </c>
      <c r="Z294" s="1" t="str">
        <f t="shared" si="106"/>
        <v xml:space="preserve"> </v>
      </c>
      <c r="AA294" t="str">
        <f t="shared" si="90"/>
        <v xml:space="preserve"> </v>
      </c>
      <c r="AB294" s="1" t="str">
        <f t="shared" si="107"/>
        <v xml:space="preserve"> </v>
      </c>
      <c r="AC294" t="str">
        <f t="shared" si="91"/>
        <v xml:space="preserve"> </v>
      </c>
      <c r="AD294" s="1" t="str">
        <f t="shared" si="108"/>
        <v xml:space="preserve"> </v>
      </c>
      <c r="AE294" t="str">
        <f t="shared" si="92"/>
        <v xml:space="preserve"> </v>
      </c>
      <c r="AF294" t="str">
        <f t="shared" si="93"/>
        <v xml:space="preserve"> </v>
      </c>
      <c r="AG294" t="str">
        <f t="shared" si="109"/>
        <v xml:space="preserve"> </v>
      </c>
      <c r="AH294" t="str">
        <f t="shared" si="110"/>
        <v xml:space="preserve"> </v>
      </c>
      <c r="AI294" t="str">
        <f t="shared" si="94"/>
        <v xml:space="preserve"> </v>
      </c>
      <c r="AJ294" t="str">
        <f t="shared" si="95"/>
        <v xml:space="preserve"> </v>
      </c>
      <c r="AK294" t="str">
        <f t="shared" si="111"/>
        <v xml:space="preserve"> </v>
      </c>
      <c r="AL294" t="str">
        <f t="shared" si="112"/>
        <v xml:space="preserve"> </v>
      </c>
      <c r="AM294" t="str">
        <f t="shared" si="96"/>
        <v xml:space="preserve"> </v>
      </c>
      <c r="AN294" t="str">
        <f t="shared" si="97"/>
        <v xml:space="preserve"> </v>
      </c>
      <c r="AO294" t="s">
        <v>923</v>
      </c>
      <c r="AP294" t="s">
        <v>1242</v>
      </c>
      <c r="AQ294">
        <v>-55.550982301686069</v>
      </c>
      <c r="AR294">
        <v>-19.853930207607394</v>
      </c>
      <c r="AS294">
        <v>11.84991688435051</v>
      </c>
      <c r="AT294">
        <v>55.550982301686069</v>
      </c>
      <c r="AU294">
        <v>19.853930207607394</v>
      </c>
      <c r="AV294" t="s">
        <v>1634</v>
      </c>
    </row>
    <row r="295" spans="1:48" x14ac:dyDescent="0.25">
      <c r="A295">
        <v>2.9800000000000145E-9</v>
      </c>
      <c r="B295" t="s">
        <v>666</v>
      </c>
      <c r="C295" s="3">
        <v>13</v>
      </c>
      <c r="D295" s="3">
        <v>0</v>
      </c>
      <c r="E295" s="3">
        <v>2</v>
      </c>
      <c r="F295" s="3">
        <v>15</v>
      </c>
      <c r="G295" s="4">
        <v>40</v>
      </c>
      <c r="H295" s="4">
        <v>32.33</v>
      </c>
      <c r="I295" s="5">
        <v>9916.6238342399993</v>
      </c>
      <c r="J295" s="4">
        <v>13.792662116040956</v>
      </c>
      <c r="K295" s="4">
        <v>12.773607269853811</v>
      </c>
      <c r="L295" s="4">
        <v>10.330972619649842</v>
      </c>
      <c r="M295" s="4">
        <v>9.7131635412274466</v>
      </c>
      <c r="N295" s="4">
        <v>2.5310000000000001</v>
      </c>
      <c r="O295" s="4">
        <v>6.7932489451476803</v>
      </c>
      <c r="P295" s="4" t="s">
        <v>137</v>
      </c>
      <c r="Q295" s="36">
        <f t="shared" si="98"/>
        <v>86.666666669646673</v>
      </c>
      <c r="R295" t="str">
        <f t="shared" si="99"/>
        <v xml:space="preserve"> </v>
      </c>
      <c r="S295" s="37">
        <f t="shared" si="100"/>
        <v>0.23724095565553369</v>
      </c>
      <c r="T295" s="37" t="str">
        <f t="shared" si="101"/>
        <v/>
      </c>
      <c r="U295" s="37" t="str">
        <f t="shared" si="102"/>
        <v/>
      </c>
      <c r="V295" s="37" t="str">
        <f t="shared" si="103"/>
        <v/>
      </c>
      <c r="W295" s="37" t="str">
        <f t="shared" si="104"/>
        <v/>
      </c>
      <c r="X295" s="37" t="str">
        <f t="shared" si="105"/>
        <v/>
      </c>
      <c r="Y295" t="str">
        <f t="shared" si="89"/>
        <v xml:space="preserve"> </v>
      </c>
      <c r="Z295" s="1" t="str">
        <f t="shared" si="106"/>
        <v xml:space="preserve"> </v>
      </c>
      <c r="AA295" t="str">
        <f t="shared" si="90"/>
        <v xml:space="preserve"> </v>
      </c>
      <c r="AB295" s="1" t="str">
        <f t="shared" si="107"/>
        <v xml:space="preserve"> </v>
      </c>
      <c r="AC295">
        <f t="shared" si="91"/>
        <v>53</v>
      </c>
      <c r="AD295" s="1" t="str">
        <f t="shared" si="108"/>
        <v xml:space="preserve"> </v>
      </c>
      <c r="AE295">
        <f t="shared" si="92"/>
        <v>17</v>
      </c>
      <c r="AF295" t="str">
        <f t="shared" si="93"/>
        <v xml:space="preserve"> </v>
      </c>
      <c r="AG295" t="str">
        <f t="shared" si="109"/>
        <v xml:space="preserve"> </v>
      </c>
      <c r="AH295" t="str">
        <f t="shared" si="110"/>
        <v xml:space="preserve"> </v>
      </c>
      <c r="AI295" t="str">
        <f t="shared" si="94"/>
        <v xml:space="preserve"> </v>
      </c>
      <c r="AJ295" t="str">
        <f t="shared" si="95"/>
        <v xml:space="preserve"> </v>
      </c>
      <c r="AK295" t="str">
        <f t="shared" si="111"/>
        <v xml:space="preserve"> </v>
      </c>
      <c r="AL295" t="str">
        <f t="shared" si="112"/>
        <v xml:space="preserve"> </v>
      </c>
      <c r="AM295" t="str">
        <f t="shared" si="96"/>
        <v xml:space="preserve"> </v>
      </c>
      <c r="AN295" t="str">
        <f t="shared" si="97"/>
        <v xml:space="preserve"> </v>
      </c>
      <c r="AO295" t="s">
        <v>666</v>
      </c>
      <c r="AP295" t="s">
        <v>1248</v>
      </c>
      <c r="AQ295">
        <v>25.767315625556865</v>
      </c>
      <c r="AR295">
        <v>20.671401109146281</v>
      </c>
      <c r="AS295">
        <v>23.72409526755337</v>
      </c>
      <c r="AT295">
        <v>-25.767315625556865</v>
      </c>
      <c r="AU295">
        <v>-20.671401109146281</v>
      </c>
      <c r="AV295" t="s">
        <v>1635</v>
      </c>
    </row>
    <row r="296" spans="1:48" x14ac:dyDescent="0.25">
      <c r="A296">
        <v>2.9900000000000147E-9</v>
      </c>
      <c r="B296" t="s">
        <v>368</v>
      </c>
      <c r="C296" s="3">
        <v>9</v>
      </c>
      <c r="D296" s="3">
        <v>0</v>
      </c>
      <c r="E296" s="3">
        <v>11</v>
      </c>
      <c r="F296" s="3">
        <v>20</v>
      </c>
      <c r="G296" s="4">
        <v>148</v>
      </c>
      <c r="H296" s="4">
        <v>138.15</v>
      </c>
      <c r="I296" s="5">
        <v>132124.20134445</v>
      </c>
      <c r="J296" s="4">
        <v>23.77387712958183</v>
      </c>
      <c r="K296" s="4">
        <v>20.319164583026915</v>
      </c>
      <c r="L296" s="4">
        <v>19.221713055573954</v>
      </c>
      <c r="M296" s="4">
        <v>16.889984517961491</v>
      </c>
      <c r="N296" s="4">
        <v>6.7990000000000004</v>
      </c>
      <c r="O296" s="4">
        <v>12.566225165562919</v>
      </c>
      <c r="P296" s="4">
        <v>2.1013391241404271</v>
      </c>
      <c r="Q296" s="36" t="str">
        <f t="shared" si="98"/>
        <v xml:space="preserve"> </v>
      </c>
      <c r="R296" t="str">
        <f t="shared" si="99"/>
        <v xml:space="preserve"> </v>
      </c>
      <c r="S296" s="37" t="str">
        <f t="shared" si="100"/>
        <v/>
      </c>
      <c r="T296" s="37" t="str">
        <f t="shared" si="101"/>
        <v/>
      </c>
      <c r="U296" s="37" t="str">
        <f t="shared" si="102"/>
        <v/>
      </c>
      <c r="V296" s="37" t="str">
        <f t="shared" si="103"/>
        <v/>
      </c>
      <c r="W296" s="37" t="str">
        <f t="shared" si="104"/>
        <v/>
      </c>
      <c r="X296" s="37" t="str">
        <f t="shared" si="105"/>
        <v/>
      </c>
      <c r="Y296" t="str">
        <f t="shared" si="89"/>
        <v xml:space="preserve"> </v>
      </c>
      <c r="Z296" s="1" t="str">
        <f t="shared" si="106"/>
        <v xml:space="preserve"> </v>
      </c>
      <c r="AA296" t="str">
        <f t="shared" si="90"/>
        <v xml:space="preserve"> </v>
      </c>
      <c r="AB296" s="1" t="str">
        <f t="shared" si="107"/>
        <v xml:space="preserve"> </v>
      </c>
      <c r="AC296" t="str">
        <f t="shared" si="91"/>
        <v xml:space="preserve"> </v>
      </c>
      <c r="AD296" s="1" t="str">
        <f t="shared" si="108"/>
        <v xml:space="preserve"> </v>
      </c>
      <c r="AE296" t="str">
        <f t="shared" si="92"/>
        <v xml:space="preserve"> </v>
      </c>
      <c r="AF296" t="str">
        <f t="shared" si="93"/>
        <v xml:space="preserve"> </v>
      </c>
      <c r="AG296">
        <f t="shared" si="109"/>
        <v>2.1013391271304269</v>
      </c>
      <c r="AH296" t="str">
        <f t="shared" si="110"/>
        <v xml:space="preserve"> </v>
      </c>
      <c r="AI296">
        <f t="shared" si="94"/>
        <v>179</v>
      </c>
      <c r="AJ296" t="str">
        <f t="shared" si="95"/>
        <v xml:space="preserve"> </v>
      </c>
      <c r="AK296" t="str">
        <f t="shared" si="111"/>
        <v xml:space="preserve"> </v>
      </c>
      <c r="AL296" t="str">
        <f t="shared" si="112"/>
        <v xml:space="preserve"> </v>
      </c>
      <c r="AM296" t="str">
        <f t="shared" si="96"/>
        <v xml:space="preserve"> </v>
      </c>
      <c r="AN296" t="str">
        <f t="shared" si="97"/>
        <v xml:space="preserve"> </v>
      </c>
      <c r="AO296" t="s">
        <v>368</v>
      </c>
      <c r="AP296" t="s">
        <v>1313</v>
      </c>
      <c r="AQ296">
        <v>-27.952001032822203</v>
      </c>
      <c r="AR296">
        <v>-47.59806468564576</v>
      </c>
      <c r="AS296">
        <v>7.129931234165765</v>
      </c>
      <c r="AT296">
        <v>27.952001032822203</v>
      </c>
      <c r="AU296">
        <v>47.59806468564576</v>
      </c>
      <c r="AV296" t="s">
        <v>1636</v>
      </c>
    </row>
    <row r="297" spans="1:48" x14ac:dyDescent="0.25">
      <c r="A297">
        <v>3.0000000000000149E-9</v>
      </c>
      <c r="B297" t="s">
        <v>526</v>
      </c>
      <c r="C297" s="3">
        <v>13</v>
      </c>
      <c r="D297" s="3">
        <v>0</v>
      </c>
      <c r="E297" s="3">
        <v>11</v>
      </c>
      <c r="F297" s="3">
        <v>24</v>
      </c>
      <c r="G297" s="4">
        <v>453.5</v>
      </c>
      <c r="H297" s="4">
        <v>419.35</v>
      </c>
      <c r="I297" s="5">
        <v>118230.43443210001</v>
      </c>
      <c r="J297" s="4">
        <v>19.392804291527934</v>
      </c>
      <c r="K297" s="4">
        <v>17.292070430085356</v>
      </c>
      <c r="L297" s="4">
        <v>13.672132761675138</v>
      </c>
      <c r="M297" s="4">
        <v>12.968213683506864</v>
      </c>
      <c r="N297" s="4">
        <v>24.251000000000001</v>
      </c>
      <c r="O297" s="4">
        <v>10.482915717539873</v>
      </c>
      <c r="P297" s="4">
        <v>2.2060331465363059</v>
      </c>
      <c r="Q297" s="36" t="str">
        <f t="shared" si="98"/>
        <v xml:space="preserve"> </v>
      </c>
      <c r="R297" t="str">
        <f t="shared" si="99"/>
        <v xml:space="preserve"> </v>
      </c>
      <c r="S297" s="37" t="str">
        <f t="shared" si="100"/>
        <v/>
      </c>
      <c r="T297" s="37" t="str">
        <f t="shared" si="101"/>
        <v/>
      </c>
      <c r="U297" s="37" t="str">
        <f t="shared" si="102"/>
        <v/>
      </c>
      <c r="V297" s="37" t="str">
        <f t="shared" si="103"/>
        <v/>
      </c>
      <c r="W297" s="37" t="str">
        <f t="shared" si="104"/>
        <v/>
      </c>
      <c r="X297" s="37" t="str">
        <f t="shared" si="105"/>
        <v/>
      </c>
      <c r="Y297" t="str">
        <f t="shared" si="89"/>
        <v xml:space="preserve"> </v>
      </c>
      <c r="Z297" s="1" t="str">
        <f t="shared" si="106"/>
        <v xml:space="preserve"> </v>
      </c>
      <c r="AA297" t="str">
        <f t="shared" si="90"/>
        <v xml:space="preserve"> </v>
      </c>
      <c r="AB297" s="1" t="str">
        <f t="shared" si="107"/>
        <v xml:space="preserve"> </v>
      </c>
      <c r="AC297" t="str">
        <f t="shared" si="91"/>
        <v xml:space="preserve"> </v>
      </c>
      <c r="AD297" s="1" t="str">
        <f t="shared" si="108"/>
        <v xml:space="preserve"> </v>
      </c>
      <c r="AE297" t="str">
        <f t="shared" si="92"/>
        <v xml:space="preserve"> </v>
      </c>
      <c r="AF297" t="str">
        <f t="shared" si="93"/>
        <v xml:space="preserve"> </v>
      </c>
      <c r="AG297">
        <f t="shared" si="109"/>
        <v>2.2060331495363057</v>
      </c>
      <c r="AH297" t="str">
        <f t="shared" si="110"/>
        <v xml:space="preserve"> </v>
      </c>
      <c r="AI297">
        <f t="shared" si="94"/>
        <v>174</v>
      </c>
      <c r="AJ297" t="str">
        <f t="shared" si="95"/>
        <v xml:space="preserve"> </v>
      </c>
      <c r="AK297" t="str">
        <f t="shared" si="111"/>
        <v xml:space="preserve"> </v>
      </c>
      <c r="AL297" t="str">
        <f t="shared" si="112"/>
        <v xml:space="preserve"> </v>
      </c>
      <c r="AM297" t="str">
        <f t="shared" si="96"/>
        <v xml:space="preserve"> </v>
      </c>
      <c r="AN297" t="str">
        <f t="shared" si="97"/>
        <v xml:space="preserve"> </v>
      </c>
      <c r="AO297" t="s">
        <v>526</v>
      </c>
      <c r="AP297" t="s">
        <v>1244</v>
      </c>
      <c r="AQ297">
        <v>-4.3728837839142498</v>
      </c>
      <c r="AR297">
        <v>-4.984416837045913</v>
      </c>
      <c r="AS297">
        <v>8.143555502563494</v>
      </c>
      <c r="AT297">
        <v>4.3728837839142498</v>
      </c>
      <c r="AU297">
        <v>4.984416837045913</v>
      </c>
      <c r="AV297" t="s">
        <v>1637</v>
      </c>
    </row>
    <row r="298" spans="1:48" x14ac:dyDescent="0.25">
      <c r="A298">
        <v>3.010000000000015E-9</v>
      </c>
      <c r="B298" t="s">
        <v>371</v>
      </c>
      <c r="C298" s="3">
        <v>9</v>
      </c>
      <c r="D298" s="3">
        <v>0</v>
      </c>
      <c r="E298" s="3">
        <v>3</v>
      </c>
      <c r="F298" s="3">
        <v>12</v>
      </c>
      <c r="G298" s="4">
        <v>70</v>
      </c>
      <c r="H298" s="4">
        <v>55.1</v>
      </c>
      <c r="I298" s="5">
        <v>10764.9740029</v>
      </c>
      <c r="J298" s="4">
        <v>8.2645867706614666</v>
      </c>
      <c r="K298" s="4">
        <v>5.3998431987455895</v>
      </c>
      <c r="L298" s="4" t="s">
        <v>1238</v>
      </c>
      <c r="M298" s="4" t="s">
        <v>1238</v>
      </c>
      <c r="N298" s="4">
        <v>10.204000000000001</v>
      </c>
      <c r="O298" s="4">
        <v>52.071535022354709</v>
      </c>
      <c r="P298" s="4">
        <v>2.9854809437386569</v>
      </c>
      <c r="Q298" s="36">
        <f t="shared" si="98"/>
        <v>75.000000003010001</v>
      </c>
      <c r="R298" t="str">
        <f t="shared" si="99"/>
        <v xml:space="preserve"> </v>
      </c>
      <c r="S298" s="37">
        <f t="shared" si="100"/>
        <v>0.27041742587751361</v>
      </c>
      <c r="T298" s="37" t="str">
        <f t="shared" si="101"/>
        <v/>
      </c>
      <c r="U298" s="37" t="str">
        <f t="shared" si="102"/>
        <v/>
      </c>
      <c r="V298" s="37">
        <f t="shared" si="103"/>
        <v>-0.55519648341257954</v>
      </c>
      <c r="W298" s="37" t="str">
        <f t="shared" si="104"/>
        <v xml:space="preserve"> </v>
      </c>
      <c r="X298" s="37" t="str">
        <f t="shared" si="105"/>
        <v xml:space="preserve"> </v>
      </c>
      <c r="Y298" t="str">
        <f t="shared" ref="Y298:Y361" si="113">IF(ISERROR((RANK(U298,U$7:U$391,0)))=TRUE," ",((RANK(U298,U$7:U$391,0))))</f>
        <v xml:space="preserve"> </v>
      </c>
      <c r="Z298" s="1">
        <f t="shared" si="106"/>
        <v>25</v>
      </c>
      <c r="AA298" t="str">
        <f t="shared" ref="AA298:AA361" si="114">IF(ISERROR((RANK(W298,W$7:W$391,0)))=TRUE," ",((RANK(W298,W$7:W$391,0))))</f>
        <v xml:space="preserve"> </v>
      </c>
      <c r="AB298" s="1" t="str">
        <f t="shared" si="107"/>
        <v xml:space="preserve"> </v>
      </c>
      <c r="AC298">
        <f t="shared" ref="AC298:AC361" si="115">IF(ISERROR((RANK(S298,S$7:S$391,0)))=TRUE," ",((RANK(S298,S$7:S$391,0))))</f>
        <v>34</v>
      </c>
      <c r="AD298" s="1" t="str">
        <f t="shared" si="108"/>
        <v xml:space="preserve"> </v>
      </c>
      <c r="AE298">
        <f t="shared" ref="AE298:AE361" si="116">IF(ISERROR((RANK(Q298,Q$7:Q$391,0)))=TRUE," ",((RANK(Q298,Q$7:Q$391,0))))</f>
        <v>51</v>
      </c>
      <c r="AF298" t="str">
        <f t="shared" ref="AF298:AF361" si="117">IF(ISERROR((RANK(R298,R$7:R$391,0)))=TRUE," ",((RANK(R298,R$7:R$391,0))))</f>
        <v xml:space="preserve"> </v>
      </c>
      <c r="AG298">
        <f t="shared" si="109"/>
        <v>2.9854809467486567</v>
      </c>
      <c r="AH298" t="str">
        <f t="shared" si="110"/>
        <v xml:space="preserve"> </v>
      </c>
      <c r="AI298">
        <f t="shared" ref="AI298:AI361" si="118">IF(ISERROR((RANK(AG298,AG$7:AG$391,0)))=TRUE," ",((RANK(AG298,AG$7:AG$391,0))))</f>
        <v>106</v>
      </c>
      <c r="AJ298" t="str">
        <f t="shared" ref="AJ298:AJ361" si="119">IF(ISERROR((RANK(AH298,AH$7:AH$391,0)))=TRUE," ",((RANK(AH298,AH$7:AH$391,0))))</f>
        <v xml:space="preserve"> </v>
      </c>
      <c r="AK298">
        <f t="shared" si="111"/>
        <v>52.07153502536471</v>
      </c>
      <c r="AL298" t="str">
        <f t="shared" si="112"/>
        <v xml:space="preserve"> </v>
      </c>
      <c r="AM298">
        <f t="shared" ref="AM298:AM361" si="120">IF(ISERROR((RANK(AK298,AK$7:AK$391,0)))=TRUE," ",((RANK(AK298,AK$7:AK$391,0))))</f>
        <v>9</v>
      </c>
      <c r="AN298" t="str">
        <f t="shared" ref="AN298:AN361" si="121">IF(ISERROR((RANK(AL298,AL$7:AL$391,0)))=TRUE," ",((RANK(AL298,AL$7:AL$391,0))))</f>
        <v xml:space="preserve"> </v>
      </c>
      <c r="AO298" t="s">
        <v>371</v>
      </c>
      <c r="AP298" t="s">
        <v>1246</v>
      </c>
      <c r="AQ298">
        <v>55.519648341257955</v>
      </c>
      <c r="AR298" t="e">
        <v>#VALUE!</v>
      </c>
      <c r="AS298">
        <v>27.041742286751358</v>
      </c>
      <c r="AT298">
        <v>-55.519648341257955</v>
      </c>
      <c r="AU298" t="e">
        <v>#VALUE!</v>
      </c>
      <c r="AV298" t="s">
        <v>1638</v>
      </c>
    </row>
    <row r="299" spans="1:48" x14ac:dyDescent="0.25">
      <c r="A299">
        <v>3.0200000000000152E-9</v>
      </c>
      <c r="B299" t="s">
        <v>1218</v>
      </c>
      <c r="C299" s="3">
        <v>5</v>
      </c>
      <c r="D299" s="3">
        <v>1</v>
      </c>
      <c r="E299" s="3">
        <v>5</v>
      </c>
      <c r="F299" s="3">
        <v>11</v>
      </c>
      <c r="G299" s="4">
        <v>59.5</v>
      </c>
      <c r="H299" s="4">
        <v>58.835000000000001</v>
      </c>
      <c r="I299" s="5">
        <v>14416.400002864999</v>
      </c>
      <c r="J299" s="4">
        <v>25.613844144536351</v>
      </c>
      <c r="K299" s="4">
        <v>24.352235099337751</v>
      </c>
      <c r="L299" s="4">
        <v>16.146503630110814</v>
      </c>
      <c r="M299" s="4">
        <v>14.87517363885793</v>
      </c>
      <c r="N299" s="4">
        <v>2.4159999999999999</v>
      </c>
      <c r="O299" s="4">
        <v>4.588744588744583</v>
      </c>
      <c r="P299" s="4">
        <v>2.5868955553667035</v>
      </c>
      <c r="Q299" s="36" t="str">
        <f t="shared" si="98"/>
        <v xml:space="preserve"> </v>
      </c>
      <c r="R299" t="str">
        <f t="shared" si="99"/>
        <v xml:space="preserve"> </v>
      </c>
      <c r="S299" s="37" t="str">
        <f t="shared" si="100"/>
        <v/>
      </c>
      <c r="T299" s="37" t="str">
        <f t="shared" si="101"/>
        <v/>
      </c>
      <c r="U299" s="37" t="str">
        <f t="shared" si="102"/>
        <v/>
      </c>
      <c r="V299" s="37" t="str">
        <f t="shared" si="103"/>
        <v/>
      </c>
      <c r="W299" s="37" t="str">
        <f t="shared" si="104"/>
        <v/>
      </c>
      <c r="X299" s="37" t="str">
        <f t="shared" si="105"/>
        <v/>
      </c>
      <c r="Y299" t="str">
        <f t="shared" si="113"/>
        <v xml:space="preserve"> </v>
      </c>
      <c r="Z299" s="1" t="str">
        <f t="shared" si="106"/>
        <v xml:space="preserve"> </v>
      </c>
      <c r="AA299" t="str">
        <f t="shared" si="114"/>
        <v xml:space="preserve"> </v>
      </c>
      <c r="AB299" s="1" t="str">
        <f t="shared" si="107"/>
        <v xml:space="preserve"> </v>
      </c>
      <c r="AC299" t="str">
        <f t="shared" si="115"/>
        <v xml:space="preserve"> </v>
      </c>
      <c r="AD299" s="1" t="str">
        <f t="shared" si="108"/>
        <v xml:space="preserve"> </v>
      </c>
      <c r="AE299" t="str">
        <f t="shared" si="116"/>
        <v xml:space="preserve"> </v>
      </c>
      <c r="AF299" t="str">
        <f t="shared" si="117"/>
        <v xml:space="preserve"> </v>
      </c>
      <c r="AG299">
        <f t="shared" si="109"/>
        <v>2.5868955583867033</v>
      </c>
      <c r="AH299" t="str">
        <f t="shared" si="110"/>
        <v xml:space="preserve"> </v>
      </c>
      <c r="AI299">
        <f t="shared" si="118"/>
        <v>143</v>
      </c>
      <c r="AJ299" t="str">
        <f t="shared" si="119"/>
        <v xml:space="preserve"> </v>
      </c>
      <c r="AK299" t="str">
        <f t="shared" si="111"/>
        <v xml:space="preserve"> </v>
      </c>
      <c r="AL299" t="str">
        <f t="shared" si="112"/>
        <v xml:space="preserve"> </v>
      </c>
      <c r="AM299" t="str">
        <f t="shared" si="120"/>
        <v xml:space="preserve"> </v>
      </c>
      <c r="AN299" t="str">
        <f t="shared" si="121"/>
        <v xml:space="preserve"> </v>
      </c>
      <c r="AO299" t="s">
        <v>1218</v>
      </c>
      <c r="AP299" t="s">
        <v>1250</v>
      </c>
      <c r="AQ299">
        <v>-37.854780462302706</v>
      </c>
      <c r="AR299">
        <v>-23.984406611096844</v>
      </c>
      <c r="AS299">
        <v>1.1302795954788891</v>
      </c>
      <c r="AT299">
        <v>37.854780462302706</v>
      </c>
      <c r="AU299">
        <v>23.984406611096844</v>
      </c>
      <c r="AV299" t="s">
        <v>1639</v>
      </c>
    </row>
    <row r="300" spans="1:48" x14ac:dyDescent="0.25">
      <c r="A300">
        <v>3.0300000000000154E-9</v>
      </c>
      <c r="B300" t="s">
        <v>373</v>
      </c>
      <c r="C300" s="3">
        <v>24</v>
      </c>
      <c r="D300" s="3">
        <v>1</v>
      </c>
      <c r="E300" s="3">
        <v>7</v>
      </c>
      <c r="F300" s="3">
        <v>32</v>
      </c>
      <c r="G300" s="4">
        <v>138.5</v>
      </c>
      <c r="H300" s="4">
        <v>122.91</v>
      </c>
      <c r="I300" s="5">
        <v>94207.495101299995</v>
      </c>
      <c r="J300" s="4">
        <v>24.052837573385517</v>
      </c>
      <c r="K300" s="4">
        <v>21.56315789473684</v>
      </c>
      <c r="L300" s="4">
        <v>14.673308039070552</v>
      </c>
      <c r="M300" s="4">
        <v>14.21222520621523</v>
      </c>
      <c r="N300" s="4">
        <v>5.7</v>
      </c>
      <c r="O300" s="4">
        <v>11.197815060476</v>
      </c>
      <c r="P300" s="4">
        <v>1.7150760719225451</v>
      </c>
      <c r="Q300" s="36">
        <f t="shared" si="98"/>
        <v>75.000000003029996</v>
      </c>
      <c r="R300" t="str">
        <f t="shared" si="99"/>
        <v xml:space="preserve"> </v>
      </c>
      <c r="S300" s="37" t="str">
        <f t="shared" si="100"/>
        <v/>
      </c>
      <c r="T300" s="37" t="str">
        <f t="shared" si="101"/>
        <v/>
      </c>
      <c r="U300" s="37" t="str">
        <f t="shared" si="102"/>
        <v/>
      </c>
      <c r="V300" s="37" t="str">
        <f t="shared" si="103"/>
        <v/>
      </c>
      <c r="W300" s="37" t="str">
        <f t="shared" si="104"/>
        <v/>
      </c>
      <c r="X300" s="37" t="str">
        <f t="shared" si="105"/>
        <v/>
      </c>
      <c r="Y300" t="str">
        <f t="shared" si="113"/>
        <v xml:space="preserve"> </v>
      </c>
      <c r="Z300" s="1" t="str">
        <f t="shared" si="106"/>
        <v xml:space="preserve"> </v>
      </c>
      <c r="AA300" t="str">
        <f t="shared" si="114"/>
        <v xml:space="preserve"> </v>
      </c>
      <c r="AB300" s="1" t="str">
        <f t="shared" si="107"/>
        <v xml:space="preserve"> </v>
      </c>
      <c r="AC300" t="str">
        <f t="shared" si="115"/>
        <v xml:space="preserve"> </v>
      </c>
      <c r="AD300" s="1" t="str">
        <f t="shared" si="108"/>
        <v xml:space="preserve"> </v>
      </c>
      <c r="AE300">
        <f t="shared" si="116"/>
        <v>50</v>
      </c>
      <c r="AF300" t="str">
        <f t="shared" si="117"/>
        <v xml:space="preserve"> </v>
      </c>
      <c r="AG300" t="str">
        <f t="shared" si="109"/>
        <v xml:space="preserve"> </v>
      </c>
      <c r="AH300" t="str">
        <f t="shared" si="110"/>
        <v xml:space="preserve"> </v>
      </c>
      <c r="AI300" t="str">
        <f t="shared" si="118"/>
        <v xml:space="preserve"> </v>
      </c>
      <c r="AJ300" t="str">
        <f t="shared" si="119"/>
        <v xml:space="preserve"> </v>
      </c>
      <c r="AK300" t="str">
        <f t="shared" si="111"/>
        <v xml:space="preserve"> </v>
      </c>
      <c r="AL300" t="str">
        <f t="shared" si="112"/>
        <v xml:space="preserve"> </v>
      </c>
      <c r="AM300" t="str">
        <f t="shared" si="120"/>
        <v xml:space="preserve"> </v>
      </c>
      <c r="AN300" t="str">
        <f t="shared" si="121"/>
        <v xml:space="preserve"> </v>
      </c>
      <c r="AO300" t="s">
        <v>373</v>
      </c>
      <c r="AP300" t="s">
        <v>1248</v>
      </c>
      <c r="AQ300">
        <v>-29.453377808647829</v>
      </c>
      <c r="AR300">
        <v>-12.672156890569731</v>
      </c>
      <c r="AS300">
        <v>12.684077780489789</v>
      </c>
      <c r="AT300">
        <v>29.453377808647829</v>
      </c>
      <c r="AU300">
        <v>12.672156890569731</v>
      </c>
      <c r="AV300" t="s">
        <v>1640</v>
      </c>
    </row>
    <row r="301" spans="1:48" x14ac:dyDescent="0.25">
      <c r="A301">
        <v>3.0400000000000156E-9</v>
      </c>
      <c r="B301" t="s">
        <v>642</v>
      </c>
      <c r="C301" s="3">
        <v>16</v>
      </c>
      <c r="D301" s="3">
        <v>1</v>
      </c>
      <c r="E301" s="3">
        <v>6</v>
      </c>
      <c r="F301" s="3">
        <v>23</v>
      </c>
      <c r="G301" s="4">
        <v>350</v>
      </c>
      <c r="H301" s="4">
        <v>300.45999999999998</v>
      </c>
      <c r="I301" s="5">
        <v>43731.493296200002</v>
      </c>
      <c r="J301" s="4">
        <v>21.037669794146478</v>
      </c>
      <c r="K301" s="4">
        <v>17.994849374139065</v>
      </c>
      <c r="L301" s="4">
        <v>15.219311527024663</v>
      </c>
      <c r="M301" s="4">
        <v>14.159860694088451</v>
      </c>
      <c r="N301" s="4">
        <v>16.696999999999999</v>
      </c>
      <c r="O301" s="4">
        <v>14.756013745704454</v>
      </c>
      <c r="P301" s="4">
        <v>1.5562803700991814</v>
      </c>
      <c r="Q301" s="36" t="str">
        <f t="shared" si="98"/>
        <v xml:space="preserve"> </v>
      </c>
      <c r="R301" t="str">
        <f t="shared" si="99"/>
        <v xml:space="preserve"> </v>
      </c>
      <c r="S301" s="37">
        <f t="shared" si="100"/>
        <v>0.16488051958130343</v>
      </c>
      <c r="T301" s="37" t="str">
        <f t="shared" si="101"/>
        <v/>
      </c>
      <c r="U301" s="37" t="str">
        <f t="shared" si="102"/>
        <v/>
      </c>
      <c r="V301" s="37" t="str">
        <f t="shared" si="103"/>
        <v/>
      </c>
      <c r="W301" s="37" t="str">
        <f t="shared" si="104"/>
        <v/>
      </c>
      <c r="X301" s="37" t="str">
        <f t="shared" si="105"/>
        <v/>
      </c>
      <c r="Y301" t="str">
        <f t="shared" si="113"/>
        <v xml:space="preserve"> </v>
      </c>
      <c r="Z301" s="1" t="str">
        <f t="shared" si="106"/>
        <v xml:space="preserve"> </v>
      </c>
      <c r="AA301" t="str">
        <f t="shared" si="114"/>
        <v xml:space="preserve"> </v>
      </c>
      <c r="AB301" s="1" t="str">
        <f t="shared" si="107"/>
        <v xml:space="preserve"> </v>
      </c>
      <c r="AC301">
        <f t="shared" si="115"/>
        <v>116</v>
      </c>
      <c r="AD301" s="1" t="str">
        <f t="shared" si="108"/>
        <v xml:space="preserve"> </v>
      </c>
      <c r="AE301" t="str">
        <f t="shared" si="116"/>
        <v xml:space="preserve"> </v>
      </c>
      <c r="AF301" t="str">
        <f t="shared" si="117"/>
        <v xml:space="preserve"> </v>
      </c>
      <c r="AG301" t="str">
        <f t="shared" si="109"/>
        <v xml:space="preserve"> </v>
      </c>
      <c r="AH301" t="str">
        <f t="shared" si="110"/>
        <v xml:space="preserve"> </v>
      </c>
      <c r="AI301" t="str">
        <f t="shared" si="118"/>
        <v xml:space="preserve"> </v>
      </c>
      <c r="AJ301" t="str">
        <f t="shared" si="119"/>
        <v xml:space="preserve"> </v>
      </c>
      <c r="AK301" t="str">
        <f t="shared" si="111"/>
        <v xml:space="preserve"> </v>
      </c>
      <c r="AL301" t="str">
        <f t="shared" si="112"/>
        <v xml:space="preserve"> </v>
      </c>
      <c r="AM301" t="str">
        <f t="shared" si="120"/>
        <v xml:space="preserve"> </v>
      </c>
      <c r="AN301" t="str">
        <f t="shared" si="121"/>
        <v xml:space="preserve"> </v>
      </c>
      <c r="AO301" t="s">
        <v>642</v>
      </c>
      <c r="AP301" t="s">
        <v>1293</v>
      </c>
      <c r="AQ301">
        <v>-13.225618714054077</v>
      </c>
      <c r="AR301">
        <v>-16.864762299912783</v>
      </c>
      <c r="AS301">
        <v>16.488051654130341</v>
      </c>
      <c r="AT301">
        <v>13.225618714054077</v>
      </c>
      <c r="AU301">
        <v>16.864762299912783</v>
      </c>
      <c r="AV301" t="s">
        <v>1641</v>
      </c>
    </row>
    <row r="302" spans="1:48" x14ac:dyDescent="0.25">
      <c r="A302">
        <v>3.0500000000000157E-9</v>
      </c>
      <c r="B302" t="s">
        <v>420</v>
      </c>
      <c r="C302" s="3">
        <v>5</v>
      </c>
      <c r="D302" s="3">
        <v>2</v>
      </c>
      <c r="E302" s="3">
        <v>16</v>
      </c>
      <c r="F302" s="3">
        <v>23</v>
      </c>
      <c r="G302" s="4">
        <v>59</v>
      </c>
      <c r="H302" s="4">
        <v>54.11</v>
      </c>
      <c r="I302" s="5">
        <v>27990.861669399997</v>
      </c>
      <c r="J302" s="4">
        <v>12.36234864062143</v>
      </c>
      <c r="K302" s="4">
        <v>11.791239921551535</v>
      </c>
      <c r="L302" s="4">
        <v>6.1998361410064238</v>
      </c>
      <c r="M302" s="4">
        <v>6.1130215807982431</v>
      </c>
      <c r="N302" s="4">
        <v>4.5890000000000004</v>
      </c>
      <c r="O302" s="4">
        <v>7.4707259953161573</v>
      </c>
      <c r="P302" s="4">
        <v>1.3842173350582148</v>
      </c>
      <c r="Q302" s="36" t="str">
        <f t="shared" si="98"/>
        <v xml:space="preserve"> </v>
      </c>
      <c r="R302" t="str">
        <f t="shared" si="99"/>
        <v xml:space="preserve"> </v>
      </c>
      <c r="S302" s="37" t="str">
        <f t="shared" si="100"/>
        <v/>
      </c>
      <c r="T302" s="37" t="str">
        <f t="shared" si="101"/>
        <v/>
      </c>
      <c r="U302" s="37" t="str">
        <f t="shared" si="102"/>
        <v/>
      </c>
      <c r="V302" s="37">
        <f t="shared" si="103"/>
        <v>-0.33465322571862544</v>
      </c>
      <c r="W302" s="37" t="str">
        <f t="shared" si="104"/>
        <v/>
      </c>
      <c r="X302" s="37">
        <f t="shared" si="105"/>
        <v>-0.52393222542914164</v>
      </c>
      <c r="Y302" t="str">
        <f t="shared" si="113"/>
        <v xml:space="preserve"> </v>
      </c>
      <c r="Z302" s="1">
        <f t="shared" si="106"/>
        <v>88</v>
      </c>
      <c r="AA302" t="str">
        <f t="shared" si="114"/>
        <v xml:space="preserve"> </v>
      </c>
      <c r="AB302" s="1">
        <f t="shared" si="107"/>
        <v>33</v>
      </c>
      <c r="AC302" t="str">
        <f t="shared" si="115"/>
        <v xml:space="preserve"> </v>
      </c>
      <c r="AD302" s="1" t="str">
        <f t="shared" si="108"/>
        <v xml:space="preserve"> </v>
      </c>
      <c r="AE302" t="str">
        <f t="shared" si="116"/>
        <v xml:space="preserve"> </v>
      </c>
      <c r="AF302" t="str">
        <f t="shared" si="117"/>
        <v xml:space="preserve"> </v>
      </c>
      <c r="AG302" t="str">
        <f t="shared" si="109"/>
        <v xml:space="preserve"> </v>
      </c>
      <c r="AH302" t="str">
        <f t="shared" si="110"/>
        <v xml:space="preserve"> </v>
      </c>
      <c r="AI302" t="str">
        <f t="shared" si="118"/>
        <v xml:space="preserve"> </v>
      </c>
      <c r="AJ302" t="str">
        <f t="shared" si="119"/>
        <v xml:space="preserve"> </v>
      </c>
      <c r="AK302" t="str">
        <f t="shared" si="111"/>
        <v xml:space="preserve"> </v>
      </c>
      <c r="AL302" t="str">
        <f t="shared" si="112"/>
        <v xml:space="preserve"> </v>
      </c>
      <c r="AM302" t="str">
        <f t="shared" si="120"/>
        <v xml:space="preserve"> </v>
      </c>
      <c r="AN302" t="str">
        <f t="shared" si="121"/>
        <v xml:space="preserve"> </v>
      </c>
      <c r="AO302" t="s">
        <v>420</v>
      </c>
      <c r="AP302" t="s">
        <v>1244</v>
      </c>
      <c r="AQ302">
        <v>33.465322571862544</v>
      </c>
      <c r="AR302">
        <v>52.393222542914167</v>
      </c>
      <c r="AS302">
        <v>9.0371465533173101</v>
      </c>
      <c r="AT302">
        <v>-33.465322571862544</v>
      </c>
      <c r="AU302">
        <v>-52.393222542914167</v>
      </c>
      <c r="AV302" t="s">
        <v>1642</v>
      </c>
    </row>
    <row r="303" spans="1:48" x14ac:dyDescent="0.25">
      <c r="A303">
        <v>3.0600000000000159E-9</v>
      </c>
      <c r="B303" t="s">
        <v>1219</v>
      </c>
      <c r="C303" s="3">
        <v>4</v>
      </c>
      <c r="D303" s="3">
        <v>1</v>
      </c>
      <c r="E303" s="3">
        <v>3</v>
      </c>
      <c r="F303" s="3">
        <v>8</v>
      </c>
      <c r="G303" s="4">
        <v>98</v>
      </c>
      <c r="H303" s="4">
        <v>95.32</v>
      </c>
      <c r="I303" s="5">
        <v>13925.500115839997</v>
      </c>
      <c r="J303" s="4">
        <v>29.63930348258706</v>
      </c>
      <c r="K303" s="4">
        <v>26.934162192709802</v>
      </c>
      <c r="L303" s="4">
        <v>17.916139767054908</v>
      </c>
      <c r="M303" s="4">
        <v>16.289863842662633</v>
      </c>
      <c r="N303" s="4">
        <v>3.5390000000000001</v>
      </c>
      <c r="O303" s="4">
        <v>9.9068322981366439</v>
      </c>
      <c r="P303" s="4">
        <v>0.91061686949223675</v>
      </c>
      <c r="Q303" s="36" t="str">
        <f t="shared" si="98"/>
        <v xml:space="preserve"> </v>
      </c>
      <c r="R303" t="str">
        <f t="shared" si="99"/>
        <v xml:space="preserve"> </v>
      </c>
      <c r="S303" s="37" t="str">
        <f t="shared" si="100"/>
        <v/>
      </c>
      <c r="T303" s="37" t="str">
        <f t="shared" si="101"/>
        <v/>
      </c>
      <c r="U303" s="37" t="str">
        <f t="shared" si="102"/>
        <v/>
      </c>
      <c r="V303" s="37" t="str">
        <f t="shared" si="103"/>
        <v/>
      </c>
      <c r="W303" s="37" t="str">
        <f t="shared" si="104"/>
        <v/>
      </c>
      <c r="X303" s="37" t="str">
        <f t="shared" si="105"/>
        <v/>
      </c>
      <c r="Y303" t="str">
        <f t="shared" si="113"/>
        <v xml:space="preserve"> </v>
      </c>
      <c r="Z303" s="1" t="str">
        <f t="shared" si="106"/>
        <v xml:space="preserve"> </v>
      </c>
      <c r="AA303" t="str">
        <f t="shared" si="114"/>
        <v xml:space="preserve"> </v>
      </c>
      <c r="AB303" s="1" t="str">
        <f t="shared" si="107"/>
        <v xml:space="preserve"> </v>
      </c>
      <c r="AC303" t="str">
        <f t="shared" si="115"/>
        <v xml:space="preserve"> </v>
      </c>
      <c r="AD303" s="1" t="str">
        <f t="shared" si="108"/>
        <v xml:space="preserve"> </v>
      </c>
      <c r="AE303" t="str">
        <f t="shared" si="116"/>
        <v xml:space="preserve"> </v>
      </c>
      <c r="AF303" t="str">
        <f t="shared" si="117"/>
        <v xml:space="preserve"> </v>
      </c>
      <c r="AG303" t="str">
        <f t="shared" si="109"/>
        <v xml:space="preserve"> </v>
      </c>
      <c r="AH303" t="str">
        <f t="shared" si="110"/>
        <v xml:space="preserve"> </v>
      </c>
      <c r="AI303" t="str">
        <f t="shared" si="118"/>
        <v xml:space="preserve"> </v>
      </c>
      <c r="AJ303" t="str">
        <f t="shared" si="119"/>
        <v xml:space="preserve"> </v>
      </c>
      <c r="AK303" t="str">
        <f t="shared" si="111"/>
        <v xml:space="preserve"> </v>
      </c>
      <c r="AL303" t="str">
        <f t="shared" si="112"/>
        <v xml:space="preserve"> </v>
      </c>
      <c r="AM303" t="str">
        <f t="shared" si="120"/>
        <v xml:space="preserve"> </v>
      </c>
      <c r="AN303" t="str">
        <f t="shared" si="121"/>
        <v xml:space="preserve"> </v>
      </c>
      <c r="AO303" t="s">
        <v>1219</v>
      </c>
      <c r="AP303" t="s">
        <v>1239</v>
      </c>
      <c r="AQ303">
        <v>-59.519970980972971</v>
      </c>
      <c r="AR303">
        <v>-37.572938926378121</v>
      </c>
      <c r="AS303">
        <v>2.8115820394460922</v>
      </c>
      <c r="AT303">
        <v>59.519970980972971</v>
      </c>
      <c r="AU303">
        <v>37.572938926378121</v>
      </c>
      <c r="AV303" t="s">
        <v>1643</v>
      </c>
    </row>
    <row r="304" spans="1:48" x14ac:dyDescent="0.25">
      <c r="A304">
        <v>3.0700000000000161E-9</v>
      </c>
      <c r="B304" t="s">
        <v>223</v>
      </c>
      <c r="C304" s="3">
        <v>12</v>
      </c>
      <c r="D304" s="3">
        <v>1</v>
      </c>
      <c r="E304" s="3">
        <v>8</v>
      </c>
      <c r="F304" s="3">
        <v>21</v>
      </c>
      <c r="G304" s="4">
        <v>95</v>
      </c>
      <c r="H304" s="4">
        <v>79.650000000000006</v>
      </c>
      <c r="I304" s="5">
        <v>26567.646669900001</v>
      </c>
      <c r="J304" s="4">
        <v>7.9905698234349929</v>
      </c>
      <c r="K304" s="4">
        <v>7.9610194902548725</v>
      </c>
      <c r="L304" s="4">
        <v>6.4086527733899485</v>
      </c>
      <c r="M304" s="4">
        <v>6.4238632801853353</v>
      </c>
      <c r="N304" s="4">
        <v>10.005000000000001</v>
      </c>
      <c r="O304" s="4">
        <v>3.6357986326911216</v>
      </c>
      <c r="P304" s="4">
        <v>5.6509730069052102</v>
      </c>
      <c r="Q304" s="36" t="str">
        <f t="shared" si="98"/>
        <v xml:space="preserve"> </v>
      </c>
      <c r="R304" t="str">
        <f t="shared" si="99"/>
        <v xml:space="preserve"> </v>
      </c>
      <c r="S304" s="37">
        <f t="shared" si="100"/>
        <v>0.19271814494068426</v>
      </c>
      <c r="T304" s="37" t="str">
        <f t="shared" si="101"/>
        <v/>
      </c>
      <c r="U304" s="37" t="str">
        <f t="shared" si="102"/>
        <v/>
      </c>
      <c r="V304" s="37">
        <f t="shared" si="103"/>
        <v>-0.56994419011747621</v>
      </c>
      <c r="W304" s="37" t="str">
        <f t="shared" si="104"/>
        <v/>
      </c>
      <c r="X304" s="37">
        <f t="shared" si="105"/>
        <v>-0.50789779045195083</v>
      </c>
      <c r="Y304" t="str">
        <f t="shared" si="113"/>
        <v xml:space="preserve"> </v>
      </c>
      <c r="Z304" s="1">
        <f t="shared" si="106"/>
        <v>20</v>
      </c>
      <c r="AA304" t="str">
        <f t="shared" si="114"/>
        <v xml:space="preserve"> </v>
      </c>
      <c r="AB304" s="1">
        <f t="shared" si="107"/>
        <v>34</v>
      </c>
      <c r="AC304">
        <f t="shared" si="115"/>
        <v>88</v>
      </c>
      <c r="AD304" s="1" t="str">
        <f t="shared" si="108"/>
        <v xml:space="preserve"> </v>
      </c>
      <c r="AE304" t="str">
        <f t="shared" si="116"/>
        <v xml:space="preserve"> </v>
      </c>
      <c r="AF304" t="str">
        <f t="shared" si="117"/>
        <v xml:space="preserve"> </v>
      </c>
      <c r="AG304">
        <f t="shared" si="109"/>
        <v>5.6509730099752105</v>
      </c>
      <c r="AH304" t="str">
        <f t="shared" si="110"/>
        <v xml:space="preserve"> </v>
      </c>
      <c r="AI304">
        <f t="shared" si="118"/>
        <v>17</v>
      </c>
      <c r="AJ304" t="str">
        <f t="shared" si="119"/>
        <v xml:space="preserve"> </v>
      </c>
      <c r="AK304" t="str">
        <f t="shared" si="111"/>
        <v xml:space="preserve"> </v>
      </c>
      <c r="AL304" t="str">
        <f t="shared" si="112"/>
        <v xml:space="preserve"> </v>
      </c>
      <c r="AM304" t="str">
        <f t="shared" si="120"/>
        <v xml:space="preserve"> </v>
      </c>
      <c r="AN304" t="str">
        <f t="shared" si="121"/>
        <v xml:space="preserve"> </v>
      </c>
      <c r="AO304" t="s">
        <v>223</v>
      </c>
      <c r="AP304" t="s">
        <v>1242</v>
      </c>
      <c r="AQ304">
        <v>56.994419011747624</v>
      </c>
      <c r="AR304">
        <v>50.789779045195083</v>
      </c>
      <c r="AS304">
        <v>19.271814187068426</v>
      </c>
      <c r="AT304">
        <v>-56.994419011747624</v>
      </c>
      <c r="AU304">
        <v>-50.789779045195083</v>
      </c>
      <c r="AV304" t="s">
        <v>1644</v>
      </c>
    </row>
    <row r="305" spans="1:48" x14ac:dyDescent="0.25">
      <c r="A305">
        <v>3.0800000000000162E-9</v>
      </c>
      <c r="B305" t="s">
        <v>328</v>
      </c>
      <c r="C305" s="3">
        <v>2</v>
      </c>
      <c r="D305" s="3">
        <v>6</v>
      </c>
      <c r="E305" s="3">
        <v>9</v>
      </c>
      <c r="F305" s="3">
        <v>17</v>
      </c>
      <c r="G305" s="4">
        <v>17.75</v>
      </c>
      <c r="H305" s="4">
        <v>15.45</v>
      </c>
      <c r="I305" s="5">
        <v>4773.5138386500003</v>
      </c>
      <c r="J305" s="4">
        <v>3.8809344385832705</v>
      </c>
      <c r="K305" s="4">
        <v>5.7908545727136422</v>
      </c>
      <c r="L305" s="4">
        <v>3.3289473444999826</v>
      </c>
      <c r="M305" s="4">
        <v>4.1041393222162457</v>
      </c>
      <c r="N305" s="4">
        <v>2.6680000000000001</v>
      </c>
      <c r="O305" s="4">
        <v>-36.172248803827742</v>
      </c>
      <c r="P305" s="4">
        <v>9.766990291262136</v>
      </c>
      <c r="Q305" s="36" t="str">
        <f t="shared" si="98"/>
        <v xml:space="preserve"> </v>
      </c>
      <c r="R305" t="str">
        <f t="shared" si="99"/>
        <v xml:space="preserve"> </v>
      </c>
      <c r="S305" s="37" t="str">
        <f t="shared" si="100"/>
        <v/>
      </c>
      <c r="T305" s="37" t="str">
        <f t="shared" si="101"/>
        <v/>
      </c>
      <c r="U305" s="37" t="str">
        <f t="shared" si="102"/>
        <v/>
      </c>
      <c r="V305" s="37">
        <f t="shared" si="103"/>
        <v>-0.79112648534889751</v>
      </c>
      <c r="W305" s="37" t="str">
        <f t="shared" si="104"/>
        <v/>
      </c>
      <c r="X305" s="37">
        <f t="shared" si="105"/>
        <v>-0.74437960650643697</v>
      </c>
      <c r="Y305" t="str">
        <f t="shared" si="113"/>
        <v xml:space="preserve"> </v>
      </c>
      <c r="Z305" s="1">
        <f t="shared" si="106"/>
        <v>2</v>
      </c>
      <c r="AA305" t="str">
        <f t="shared" si="114"/>
        <v xml:space="preserve"> </v>
      </c>
      <c r="AB305" s="1">
        <f t="shared" si="107"/>
        <v>4</v>
      </c>
      <c r="AC305" t="str">
        <f t="shared" si="115"/>
        <v xml:space="preserve"> </v>
      </c>
      <c r="AD305" s="1" t="str">
        <f t="shared" si="108"/>
        <v xml:space="preserve"> </v>
      </c>
      <c r="AE305" t="str">
        <f t="shared" si="116"/>
        <v xml:space="preserve"> </v>
      </c>
      <c r="AF305" t="str">
        <f t="shared" si="117"/>
        <v xml:space="preserve"> </v>
      </c>
      <c r="AG305">
        <f t="shared" si="109"/>
        <v>9.7669902943421363</v>
      </c>
      <c r="AH305" t="str">
        <f t="shared" si="110"/>
        <v xml:space="preserve"> </v>
      </c>
      <c r="AI305">
        <f t="shared" si="118"/>
        <v>2</v>
      </c>
      <c r="AJ305" t="str">
        <f t="shared" si="119"/>
        <v xml:space="preserve"> </v>
      </c>
      <c r="AK305" t="str">
        <f t="shared" si="111"/>
        <v xml:space="preserve"> </v>
      </c>
      <c r="AL305" t="str">
        <f t="shared" si="112"/>
        <v xml:space="preserve"> </v>
      </c>
      <c r="AM305" t="str">
        <f t="shared" si="120"/>
        <v xml:space="preserve"> </v>
      </c>
      <c r="AN305" t="str">
        <f t="shared" si="121"/>
        <v xml:space="preserve"> </v>
      </c>
      <c r="AO305" t="s">
        <v>328</v>
      </c>
      <c r="AP305" t="s">
        <v>1248</v>
      </c>
      <c r="AQ305">
        <v>79.112648534889757</v>
      </c>
      <c r="AR305">
        <v>74.437960650643703</v>
      </c>
      <c r="AS305">
        <v>14.886731391585762</v>
      </c>
      <c r="AT305">
        <v>-79.112648534889757</v>
      </c>
      <c r="AU305">
        <v>-74.437960650643703</v>
      </c>
      <c r="AV305" t="s">
        <v>1645</v>
      </c>
    </row>
    <row r="306" spans="1:48" x14ac:dyDescent="0.25">
      <c r="A306">
        <v>3.0900000000000164E-9</v>
      </c>
      <c r="B306" t="s">
        <v>603</v>
      </c>
      <c r="C306" s="3">
        <v>38</v>
      </c>
      <c r="D306" s="3">
        <v>1</v>
      </c>
      <c r="E306" s="3">
        <v>2</v>
      </c>
      <c r="F306" s="3">
        <v>41</v>
      </c>
      <c r="G306" s="4">
        <v>360</v>
      </c>
      <c r="H306" s="4">
        <v>324.67</v>
      </c>
      <c r="I306" s="5">
        <v>326328.72734187997</v>
      </c>
      <c r="J306" s="4" t="s">
        <v>1238</v>
      </c>
      <c r="K306" s="4">
        <v>35.986477499445797</v>
      </c>
      <c r="L306" s="4">
        <v>32.157972025278497</v>
      </c>
      <c r="M306" s="4">
        <v>27.996532316937866</v>
      </c>
      <c r="N306" s="4">
        <v>9.0220000000000002</v>
      </c>
      <c r="O306" s="4">
        <v>16.11325611325611</v>
      </c>
      <c r="P306" s="4">
        <v>0.45153540518064494</v>
      </c>
      <c r="Q306" s="36">
        <f t="shared" si="98"/>
        <v>92.682926832358291</v>
      </c>
      <c r="R306" t="str">
        <f t="shared" si="99"/>
        <v xml:space="preserve"> </v>
      </c>
      <c r="S306" s="37" t="str">
        <f t="shared" si="100"/>
        <v/>
      </c>
      <c r="T306" s="37" t="str">
        <f t="shared" si="101"/>
        <v/>
      </c>
      <c r="U306" s="37" t="str">
        <f t="shared" si="102"/>
        <v xml:space="preserve"> </v>
      </c>
      <c r="V306" s="37" t="str">
        <f t="shared" si="103"/>
        <v xml:space="preserve"> </v>
      </c>
      <c r="W306" s="37" t="str">
        <f t="shared" si="104"/>
        <v/>
      </c>
      <c r="X306" s="37" t="str">
        <f t="shared" si="105"/>
        <v/>
      </c>
      <c r="Y306" t="str">
        <f t="shared" si="113"/>
        <v xml:space="preserve"> </v>
      </c>
      <c r="Z306" s="1" t="str">
        <f t="shared" si="106"/>
        <v xml:space="preserve"> </v>
      </c>
      <c r="AA306" t="str">
        <f t="shared" si="114"/>
        <v xml:space="preserve"> </v>
      </c>
      <c r="AB306" s="1" t="str">
        <f t="shared" si="107"/>
        <v xml:space="preserve"> </v>
      </c>
      <c r="AC306" t="str">
        <f t="shared" si="115"/>
        <v xml:space="preserve"> </v>
      </c>
      <c r="AD306" s="1" t="str">
        <f t="shared" si="108"/>
        <v xml:space="preserve"> </v>
      </c>
      <c r="AE306">
        <f t="shared" si="116"/>
        <v>6</v>
      </c>
      <c r="AF306" t="str">
        <f t="shared" si="117"/>
        <v xml:space="preserve"> </v>
      </c>
      <c r="AG306" t="str">
        <f t="shared" si="109"/>
        <v xml:space="preserve"> </v>
      </c>
      <c r="AH306" t="str">
        <f t="shared" si="110"/>
        <v xml:space="preserve"> </v>
      </c>
      <c r="AI306" t="str">
        <f t="shared" si="118"/>
        <v xml:space="preserve"> </v>
      </c>
      <c r="AJ306" t="str">
        <f t="shared" si="119"/>
        <v xml:space="preserve"> </v>
      </c>
      <c r="AK306" t="str">
        <f t="shared" si="111"/>
        <v xml:space="preserve"> </v>
      </c>
      <c r="AL306" t="str">
        <f t="shared" si="112"/>
        <v xml:space="preserve"> </v>
      </c>
      <c r="AM306" t="str">
        <f t="shared" si="120"/>
        <v xml:space="preserve"> </v>
      </c>
      <c r="AN306" t="str">
        <f t="shared" si="121"/>
        <v xml:space="preserve"> </v>
      </c>
      <c r="AO306" t="s">
        <v>603</v>
      </c>
      <c r="AP306" t="s">
        <v>1293</v>
      </c>
      <c r="AQ306" t="e">
        <v>#VALUE!</v>
      </c>
      <c r="AR306">
        <v>-146.93191607965738</v>
      </c>
      <c r="AS306">
        <v>10.881818461822768</v>
      </c>
      <c r="AT306" t="e">
        <v>#VALUE!</v>
      </c>
      <c r="AU306">
        <v>146.93191607965738</v>
      </c>
      <c r="AV306" t="s">
        <v>1646</v>
      </c>
    </row>
    <row r="307" spans="1:48" x14ac:dyDescent="0.25">
      <c r="A307">
        <v>3.1000000000000166E-9</v>
      </c>
      <c r="B307" t="s">
        <v>624</v>
      </c>
      <c r="C307" s="3">
        <v>6</v>
      </c>
      <c r="D307" s="3">
        <v>0</v>
      </c>
      <c r="E307" s="3">
        <v>12</v>
      </c>
      <c r="F307" s="3">
        <v>18</v>
      </c>
      <c r="G307" s="4">
        <v>142</v>
      </c>
      <c r="H307" s="4">
        <v>145.91</v>
      </c>
      <c r="I307" s="5">
        <v>16673.34201674</v>
      </c>
      <c r="J307" s="4" t="s">
        <v>1238</v>
      </c>
      <c r="K307" s="4" t="s">
        <v>1238</v>
      </c>
      <c r="L307" s="4">
        <v>22.849348841535583</v>
      </c>
      <c r="M307" s="4">
        <v>22.215956340956343</v>
      </c>
      <c r="N307" s="4">
        <v>2.66</v>
      </c>
      <c r="O307" s="4">
        <v>18.32740213523131</v>
      </c>
      <c r="P307" s="4">
        <v>2.748269481187033</v>
      </c>
      <c r="Q307" s="36" t="str">
        <f t="shared" si="98"/>
        <v xml:space="preserve"> </v>
      </c>
      <c r="R307" t="str">
        <f t="shared" si="99"/>
        <v xml:space="preserve"> </v>
      </c>
      <c r="S307" s="37" t="str">
        <f t="shared" si="100"/>
        <v/>
      </c>
      <c r="T307" s="37" t="str">
        <f t="shared" si="101"/>
        <v/>
      </c>
      <c r="U307" s="37" t="str">
        <f t="shared" si="102"/>
        <v xml:space="preserve"> </v>
      </c>
      <c r="V307" s="37" t="str">
        <f t="shared" si="103"/>
        <v xml:space="preserve"> </v>
      </c>
      <c r="W307" s="37" t="str">
        <f t="shared" si="104"/>
        <v/>
      </c>
      <c r="X307" s="37" t="str">
        <f t="shared" si="105"/>
        <v/>
      </c>
      <c r="Y307" t="str">
        <f t="shared" si="113"/>
        <v xml:space="preserve"> </v>
      </c>
      <c r="Z307" s="1" t="str">
        <f t="shared" si="106"/>
        <v xml:space="preserve"> </v>
      </c>
      <c r="AA307" t="str">
        <f t="shared" si="114"/>
        <v xml:space="preserve"> </v>
      </c>
      <c r="AB307" s="1" t="str">
        <f t="shared" si="107"/>
        <v xml:space="preserve"> </v>
      </c>
      <c r="AC307" t="str">
        <f t="shared" si="115"/>
        <v xml:space="preserve"> </v>
      </c>
      <c r="AD307" s="1" t="str">
        <f t="shared" si="108"/>
        <v xml:space="preserve"> </v>
      </c>
      <c r="AE307" t="str">
        <f t="shared" si="116"/>
        <v xml:space="preserve"> </v>
      </c>
      <c r="AF307" t="str">
        <f t="shared" si="117"/>
        <v xml:space="preserve"> </v>
      </c>
      <c r="AG307">
        <f t="shared" si="109"/>
        <v>2.7482694842870328</v>
      </c>
      <c r="AH307" t="str">
        <f t="shared" si="110"/>
        <v xml:space="preserve"> </v>
      </c>
      <c r="AI307">
        <f t="shared" si="118"/>
        <v>135</v>
      </c>
      <c r="AJ307" t="str">
        <f t="shared" si="119"/>
        <v xml:space="preserve"> </v>
      </c>
      <c r="AK307" t="str">
        <f t="shared" si="111"/>
        <v xml:space="preserve"> </v>
      </c>
      <c r="AL307" t="str">
        <f t="shared" si="112"/>
        <v xml:space="preserve"> </v>
      </c>
      <c r="AM307" t="str">
        <f t="shared" si="120"/>
        <v xml:space="preserve"> </v>
      </c>
      <c r="AN307" t="str">
        <f t="shared" si="121"/>
        <v xml:space="preserve"> </v>
      </c>
      <c r="AO307" t="s">
        <v>624</v>
      </c>
      <c r="AP307" t="s">
        <v>1254</v>
      </c>
      <c r="AQ307" t="e">
        <v>#VALUE!</v>
      </c>
      <c r="AR307">
        <v>-75.453647580067454</v>
      </c>
      <c r="AS307">
        <v>-2.6797340826536842</v>
      </c>
      <c r="AT307" t="e">
        <v>#VALUE!</v>
      </c>
      <c r="AU307">
        <v>75.453647580067454</v>
      </c>
      <c r="AV307" t="s">
        <v>1647</v>
      </c>
    </row>
    <row r="308" spans="1:48" x14ac:dyDescent="0.25">
      <c r="A308">
        <v>3.1100000000000168E-9</v>
      </c>
      <c r="B308" t="s">
        <v>652</v>
      </c>
      <c r="C308" s="3">
        <v>3</v>
      </c>
      <c r="D308" s="3">
        <v>6</v>
      </c>
      <c r="E308" s="3">
        <v>9</v>
      </c>
      <c r="F308" s="3">
        <v>18</v>
      </c>
      <c r="G308" s="4">
        <v>24</v>
      </c>
      <c r="H308" s="4">
        <v>22.9</v>
      </c>
      <c r="I308" s="5">
        <v>3234.9772707000002</v>
      </c>
      <c r="J308" s="4">
        <v>34.539969834087479</v>
      </c>
      <c r="K308" s="4" t="s">
        <v>1238</v>
      </c>
      <c r="L308" s="4">
        <v>11.443418162335924</v>
      </c>
      <c r="M308" s="4">
        <v>12.679810032650638</v>
      </c>
      <c r="N308" s="4">
        <v>0.442</v>
      </c>
      <c r="O308" s="4">
        <v>-41.611624834874505</v>
      </c>
      <c r="P308" s="4">
        <v>13.122270742358079</v>
      </c>
      <c r="Q308" s="36" t="str">
        <f t="shared" si="98"/>
        <v xml:space="preserve"> </v>
      </c>
      <c r="R308" t="str">
        <f t="shared" si="99"/>
        <v xml:space="preserve"> </v>
      </c>
      <c r="S308" s="37" t="str">
        <f t="shared" si="100"/>
        <v/>
      </c>
      <c r="T308" s="37" t="str">
        <f t="shared" si="101"/>
        <v/>
      </c>
      <c r="U308" s="37" t="str">
        <f t="shared" si="102"/>
        <v/>
      </c>
      <c r="V308" s="37" t="str">
        <f t="shared" si="103"/>
        <v/>
      </c>
      <c r="W308" s="37" t="str">
        <f t="shared" si="104"/>
        <v/>
      </c>
      <c r="X308" s="37" t="str">
        <f t="shared" si="105"/>
        <v/>
      </c>
      <c r="Y308" t="str">
        <f t="shared" si="113"/>
        <v xml:space="preserve"> </v>
      </c>
      <c r="Z308" s="1" t="str">
        <f t="shared" si="106"/>
        <v xml:space="preserve"> </v>
      </c>
      <c r="AA308" t="str">
        <f t="shared" si="114"/>
        <v xml:space="preserve"> </v>
      </c>
      <c r="AB308" s="1" t="str">
        <f t="shared" si="107"/>
        <v xml:space="preserve"> </v>
      </c>
      <c r="AC308" t="str">
        <f t="shared" si="115"/>
        <v xml:space="preserve"> </v>
      </c>
      <c r="AD308" s="1" t="str">
        <f t="shared" si="108"/>
        <v xml:space="preserve"> </v>
      </c>
      <c r="AE308" t="str">
        <f t="shared" si="116"/>
        <v xml:space="preserve"> </v>
      </c>
      <c r="AF308" t="str">
        <f t="shared" si="117"/>
        <v xml:space="preserve"> </v>
      </c>
      <c r="AG308">
        <f t="shared" si="109"/>
        <v>13.122270745468079</v>
      </c>
      <c r="AH308" t="str">
        <f t="shared" si="110"/>
        <v xml:space="preserve"> </v>
      </c>
      <c r="AI308">
        <f t="shared" si="118"/>
        <v>1</v>
      </c>
      <c r="AJ308" t="str">
        <f t="shared" si="119"/>
        <v xml:space="preserve"> </v>
      </c>
      <c r="AK308" t="str">
        <f t="shared" si="111"/>
        <v xml:space="preserve"> </v>
      </c>
      <c r="AL308" t="str">
        <f t="shared" si="112"/>
        <v xml:space="preserve"> </v>
      </c>
      <c r="AM308" t="str">
        <f t="shared" si="120"/>
        <v xml:space="preserve"> </v>
      </c>
      <c r="AN308" t="str">
        <f t="shared" si="121"/>
        <v xml:space="preserve"> </v>
      </c>
      <c r="AO308" t="s">
        <v>652</v>
      </c>
      <c r="AP308" t="s">
        <v>1254</v>
      </c>
      <c r="AQ308">
        <v>-85.895562250789894</v>
      </c>
      <c r="AR308">
        <v>12.129248352317711</v>
      </c>
      <c r="AS308">
        <v>4.8034934497816595</v>
      </c>
      <c r="AT308">
        <v>85.895562250789894</v>
      </c>
      <c r="AU308">
        <v>-12.129248352317711</v>
      </c>
      <c r="AV308" t="s">
        <v>1648</v>
      </c>
    </row>
    <row r="309" spans="1:48" x14ac:dyDescent="0.25">
      <c r="A309">
        <v>3.1200000000000169E-9</v>
      </c>
      <c r="B309" t="s">
        <v>457</v>
      </c>
      <c r="C309" s="3">
        <v>6</v>
      </c>
      <c r="D309" s="3">
        <v>1</v>
      </c>
      <c r="E309" s="3">
        <v>19</v>
      </c>
      <c r="F309" s="3">
        <v>26</v>
      </c>
      <c r="G309" s="4">
        <v>147</v>
      </c>
      <c r="H309" s="4">
        <v>134.83000000000001</v>
      </c>
      <c r="I309" s="5">
        <v>44080.945237770007</v>
      </c>
      <c r="J309" s="4">
        <v>22.86416822112939</v>
      </c>
      <c r="K309" s="4">
        <v>20.858601485148515</v>
      </c>
      <c r="L309" s="4">
        <v>15.246071109490027</v>
      </c>
      <c r="M309" s="4">
        <v>14.533537923014503</v>
      </c>
      <c r="N309" s="4">
        <v>5.8970000000000002</v>
      </c>
      <c r="O309" s="4">
        <v>-5.0402576489532969</v>
      </c>
      <c r="P309" s="4">
        <v>1.4573907884002075</v>
      </c>
      <c r="Q309" s="36" t="str">
        <f t="shared" si="98"/>
        <v xml:space="preserve"> </v>
      </c>
      <c r="R309" t="str">
        <f t="shared" si="99"/>
        <v xml:space="preserve"> </v>
      </c>
      <c r="S309" s="37" t="str">
        <f t="shared" si="100"/>
        <v/>
      </c>
      <c r="T309" s="37" t="str">
        <f t="shared" si="101"/>
        <v/>
      </c>
      <c r="U309" s="37" t="str">
        <f t="shared" si="102"/>
        <v/>
      </c>
      <c r="V309" s="37" t="str">
        <f t="shared" si="103"/>
        <v/>
      </c>
      <c r="W309" s="37" t="str">
        <f t="shared" si="104"/>
        <v/>
      </c>
      <c r="X309" s="37" t="str">
        <f t="shared" si="105"/>
        <v/>
      </c>
      <c r="Y309" t="str">
        <f t="shared" si="113"/>
        <v xml:space="preserve"> </v>
      </c>
      <c r="Z309" s="1" t="str">
        <f t="shared" si="106"/>
        <v xml:space="preserve"> </v>
      </c>
      <c r="AA309" t="str">
        <f t="shared" si="114"/>
        <v xml:space="preserve"> </v>
      </c>
      <c r="AB309" s="1" t="str">
        <f t="shared" si="107"/>
        <v xml:space="preserve"> </v>
      </c>
      <c r="AC309" t="str">
        <f t="shared" si="115"/>
        <v xml:space="preserve"> </v>
      </c>
      <c r="AD309" s="1" t="str">
        <f t="shared" si="108"/>
        <v xml:space="preserve"> </v>
      </c>
      <c r="AE309" t="str">
        <f t="shared" si="116"/>
        <v xml:space="preserve"> </v>
      </c>
      <c r="AF309" t="str">
        <f t="shared" si="117"/>
        <v xml:space="preserve"> </v>
      </c>
      <c r="AG309" t="str">
        <f t="shared" si="109"/>
        <v xml:space="preserve"> </v>
      </c>
      <c r="AH309" t="str">
        <f t="shared" si="110"/>
        <v xml:space="preserve"> </v>
      </c>
      <c r="AI309" t="str">
        <f t="shared" si="118"/>
        <v xml:space="preserve"> </v>
      </c>
      <c r="AJ309" t="str">
        <f t="shared" si="119"/>
        <v xml:space="preserve"> </v>
      </c>
      <c r="AK309" t="str">
        <f t="shared" si="111"/>
        <v xml:space="preserve"> </v>
      </c>
      <c r="AL309" t="str">
        <f t="shared" si="112"/>
        <v xml:space="preserve"> </v>
      </c>
      <c r="AM309" t="str">
        <f t="shared" si="120"/>
        <v xml:space="preserve"> </v>
      </c>
      <c r="AN309" t="str">
        <f t="shared" si="121"/>
        <v xml:space="preserve"> </v>
      </c>
      <c r="AO309" t="s">
        <v>457</v>
      </c>
      <c r="AP309" t="s">
        <v>1248</v>
      </c>
      <c r="AQ309">
        <v>-23.055909639759587</v>
      </c>
      <c r="AR309">
        <v>-17.070241518766171</v>
      </c>
      <c r="AS309">
        <v>9.0261811169620962</v>
      </c>
      <c r="AT309">
        <v>23.055909639759587</v>
      </c>
      <c r="AU309">
        <v>17.070241518766171</v>
      </c>
      <c r="AV309" t="s">
        <v>1649</v>
      </c>
    </row>
    <row r="310" spans="1:48" x14ac:dyDescent="0.25">
      <c r="A310">
        <v>3.1300000000000171E-9</v>
      </c>
      <c r="B310" t="s">
        <v>376</v>
      </c>
      <c r="C310" s="3">
        <v>13</v>
      </c>
      <c r="D310" s="3">
        <v>0</v>
      </c>
      <c r="E310" s="3">
        <v>6</v>
      </c>
      <c r="F310" s="3">
        <v>19</v>
      </c>
      <c r="G310" s="4">
        <v>52</v>
      </c>
      <c r="H310" s="4">
        <v>45.1</v>
      </c>
      <c r="I310" s="5">
        <v>12525.853010000001</v>
      </c>
      <c r="J310" s="4">
        <v>20.278776978417266</v>
      </c>
      <c r="K310" s="4">
        <v>17.946677278153601</v>
      </c>
      <c r="L310" s="4">
        <v>11.520540140296182</v>
      </c>
      <c r="M310" s="4">
        <v>11.867405058209556</v>
      </c>
      <c r="N310" s="4">
        <v>2.5129999999999999</v>
      </c>
      <c r="O310" s="4">
        <v>11.688888888888885</v>
      </c>
      <c r="P310" s="4">
        <v>1.2106430155210643</v>
      </c>
      <c r="Q310" s="36" t="str">
        <f t="shared" si="98"/>
        <v xml:space="preserve"> </v>
      </c>
      <c r="R310" t="str">
        <f t="shared" si="99"/>
        <v xml:space="preserve"> </v>
      </c>
      <c r="S310" s="37">
        <f t="shared" si="100"/>
        <v>0.1529933512452992</v>
      </c>
      <c r="T310" s="37" t="str">
        <f t="shared" si="101"/>
        <v/>
      </c>
      <c r="U310" s="37" t="str">
        <f t="shared" si="102"/>
        <v/>
      </c>
      <c r="V310" s="37" t="str">
        <f t="shared" si="103"/>
        <v/>
      </c>
      <c r="W310" s="37" t="str">
        <f t="shared" si="104"/>
        <v/>
      </c>
      <c r="X310" s="37" t="str">
        <f t="shared" si="105"/>
        <v/>
      </c>
      <c r="Y310" t="str">
        <f t="shared" si="113"/>
        <v xml:space="preserve"> </v>
      </c>
      <c r="Z310" s="1" t="str">
        <f t="shared" si="106"/>
        <v xml:space="preserve"> </v>
      </c>
      <c r="AA310" t="str">
        <f t="shared" si="114"/>
        <v xml:space="preserve"> </v>
      </c>
      <c r="AB310" s="1" t="str">
        <f t="shared" si="107"/>
        <v xml:space="preserve"> </v>
      </c>
      <c r="AC310">
        <f t="shared" si="115"/>
        <v>132</v>
      </c>
      <c r="AD310" s="1" t="str">
        <f t="shared" si="108"/>
        <v xml:space="preserve"> </v>
      </c>
      <c r="AE310" t="str">
        <f t="shared" si="116"/>
        <v xml:space="preserve"> </v>
      </c>
      <c r="AF310" t="str">
        <f t="shared" si="117"/>
        <v xml:space="preserve"> </v>
      </c>
      <c r="AG310" t="str">
        <f t="shared" si="109"/>
        <v xml:space="preserve"> </v>
      </c>
      <c r="AH310" t="str">
        <f t="shared" si="110"/>
        <v xml:space="preserve"> </v>
      </c>
      <c r="AI310" t="str">
        <f t="shared" si="118"/>
        <v xml:space="preserve"> </v>
      </c>
      <c r="AJ310" t="str">
        <f t="shared" si="119"/>
        <v xml:space="preserve"> </v>
      </c>
      <c r="AK310" t="str">
        <f t="shared" si="111"/>
        <v xml:space="preserve"> </v>
      </c>
      <c r="AL310" t="str">
        <f t="shared" si="112"/>
        <v xml:space="preserve"> </v>
      </c>
      <c r="AM310" t="str">
        <f t="shared" si="120"/>
        <v xml:space="preserve"> </v>
      </c>
      <c r="AN310" t="str">
        <f t="shared" si="121"/>
        <v xml:space="preserve"> </v>
      </c>
      <c r="AO310" t="s">
        <v>376</v>
      </c>
      <c r="AP310" t="s">
        <v>1244</v>
      </c>
      <c r="AQ310">
        <v>-9.1412258397777446</v>
      </c>
      <c r="AR310">
        <v>11.53705062994238</v>
      </c>
      <c r="AS310">
        <v>15.299334811529919</v>
      </c>
      <c r="AT310">
        <v>9.1412258397777446</v>
      </c>
      <c r="AU310">
        <v>-11.53705062994238</v>
      </c>
      <c r="AV310" t="s">
        <v>1650</v>
      </c>
    </row>
    <row r="311" spans="1:48" x14ac:dyDescent="0.25">
      <c r="A311">
        <v>3.1400000000000173E-9</v>
      </c>
      <c r="B311" t="s">
        <v>243</v>
      </c>
      <c r="C311" s="3">
        <v>26</v>
      </c>
      <c r="D311" s="3">
        <v>0</v>
      </c>
      <c r="E311" s="3">
        <v>9</v>
      </c>
      <c r="F311" s="3">
        <v>35</v>
      </c>
      <c r="G311" s="4">
        <v>234</v>
      </c>
      <c r="H311" s="4">
        <v>213.52</v>
      </c>
      <c r="I311" s="5">
        <v>160800.48696752003</v>
      </c>
      <c r="J311" s="4">
        <v>27.227748023463402</v>
      </c>
      <c r="K311" s="4">
        <v>25.061032863849768</v>
      </c>
      <c r="L311" s="4">
        <v>18.176682199563054</v>
      </c>
      <c r="M311" s="4">
        <v>17.267399019313277</v>
      </c>
      <c r="N311" s="4">
        <v>8.52</v>
      </c>
      <c r="O311" s="4">
        <v>8.6734693877550999</v>
      </c>
      <c r="P311" s="4">
        <v>2.3857249906331961</v>
      </c>
      <c r="Q311" s="36">
        <f t="shared" si="98"/>
        <v>74.285714288854294</v>
      </c>
      <c r="R311" t="str">
        <f t="shared" si="99"/>
        <v xml:space="preserve"> </v>
      </c>
      <c r="S311" s="37" t="str">
        <f t="shared" si="100"/>
        <v/>
      </c>
      <c r="T311" s="37" t="str">
        <f t="shared" si="101"/>
        <v/>
      </c>
      <c r="U311" s="37" t="str">
        <f t="shared" si="102"/>
        <v/>
      </c>
      <c r="V311" s="37" t="str">
        <f t="shared" si="103"/>
        <v/>
      </c>
      <c r="W311" s="37" t="str">
        <f t="shared" si="104"/>
        <v/>
      </c>
      <c r="X311" s="37" t="str">
        <f t="shared" si="105"/>
        <v/>
      </c>
      <c r="Y311" t="str">
        <f t="shared" si="113"/>
        <v xml:space="preserve"> </v>
      </c>
      <c r="Z311" s="1" t="str">
        <f t="shared" si="106"/>
        <v xml:space="preserve"> </v>
      </c>
      <c r="AA311" t="str">
        <f t="shared" si="114"/>
        <v xml:space="preserve"> </v>
      </c>
      <c r="AB311" s="1" t="str">
        <f t="shared" si="107"/>
        <v xml:space="preserve"> </v>
      </c>
      <c r="AC311" t="str">
        <f t="shared" si="115"/>
        <v xml:space="preserve"> </v>
      </c>
      <c r="AD311" s="1" t="str">
        <f t="shared" si="108"/>
        <v xml:space="preserve"> </v>
      </c>
      <c r="AE311">
        <f t="shared" si="116"/>
        <v>54</v>
      </c>
      <c r="AF311" t="str">
        <f t="shared" si="117"/>
        <v xml:space="preserve"> </v>
      </c>
      <c r="AG311">
        <f t="shared" si="109"/>
        <v>2.3857249937731959</v>
      </c>
      <c r="AH311" t="str">
        <f t="shared" si="110"/>
        <v xml:space="preserve"> </v>
      </c>
      <c r="AI311">
        <f t="shared" si="118"/>
        <v>159</v>
      </c>
      <c r="AJ311" t="str">
        <f t="shared" si="119"/>
        <v xml:space="preserve"> </v>
      </c>
      <c r="AK311" t="str">
        <f t="shared" si="111"/>
        <v xml:space="preserve"> </v>
      </c>
      <c r="AL311" t="str">
        <f t="shared" si="112"/>
        <v xml:space="preserve"> </v>
      </c>
      <c r="AM311" t="str">
        <f t="shared" si="120"/>
        <v xml:space="preserve"> </v>
      </c>
      <c r="AN311" t="str">
        <f t="shared" si="121"/>
        <v xml:space="preserve"> </v>
      </c>
      <c r="AO311" t="s">
        <v>243</v>
      </c>
      <c r="AP311" t="s">
        <v>1248</v>
      </c>
      <c r="AQ311">
        <v>-46.54087863879235</v>
      </c>
      <c r="AR311">
        <v>-39.573570123790638</v>
      </c>
      <c r="AS311">
        <v>9.5916073435743598</v>
      </c>
      <c r="AT311">
        <v>46.54087863879235</v>
      </c>
      <c r="AU311">
        <v>39.573570123790638</v>
      </c>
      <c r="AV311" t="s">
        <v>1651</v>
      </c>
    </row>
    <row r="312" spans="1:48" x14ac:dyDescent="0.25">
      <c r="A312">
        <v>3.1500000000000175E-9</v>
      </c>
      <c r="B312" t="s">
        <v>508</v>
      </c>
      <c r="C312" s="3">
        <v>18</v>
      </c>
      <c r="D312" s="3">
        <v>0</v>
      </c>
      <c r="E312" s="3">
        <v>4</v>
      </c>
      <c r="F312" s="3">
        <v>22</v>
      </c>
      <c r="G312" s="4">
        <v>123</v>
      </c>
      <c r="H312" s="4">
        <v>100.13</v>
      </c>
      <c r="I312" s="5">
        <v>23984.947549879998</v>
      </c>
      <c r="J312" s="4">
        <v>15.464092664092663</v>
      </c>
      <c r="K312" s="4">
        <v>17.90593705293276</v>
      </c>
      <c r="L312" s="4">
        <v>14.835608343119164</v>
      </c>
      <c r="M312" s="4">
        <v>15.913982436777196</v>
      </c>
      <c r="N312" s="4">
        <v>5.5920000000000005</v>
      </c>
      <c r="O312" s="4">
        <v>-14.625954198473273</v>
      </c>
      <c r="P312" s="4">
        <v>1.4660940776989915</v>
      </c>
      <c r="Q312" s="36">
        <f t="shared" si="98"/>
        <v>81.818181821331819</v>
      </c>
      <c r="R312" t="str">
        <f t="shared" si="99"/>
        <v xml:space="preserve"> </v>
      </c>
      <c r="S312" s="37">
        <f t="shared" si="100"/>
        <v>0.22840307915119859</v>
      </c>
      <c r="T312" s="37" t="str">
        <f t="shared" si="101"/>
        <v/>
      </c>
      <c r="U312" s="37" t="str">
        <f t="shared" si="102"/>
        <v/>
      </c>
      <c r="V312" s="37" t="str">
        <f t="shared" si="103"/>
        <v/>
      </c>
      <c r="W312" s="37" t="str">
        <f t="shared" si="104"/>
        <v/>
      </c>
      <c r="X312" s="37" t="str">
        <f t="shared" si="105"/>
        <v/>
      </c>
      <c r="Y312" t="str">
        <f t="shared" si="113"/>
        <v xml:space="preserve"> </v>
      </c>
      <c r="Z312" s="1" t="str">
        <f t="shared" si="106"/>
        <v xml:space="preserve"> </v>
      </c>
      <c r="AA312" t="str">
        <f t="shared" si="114"/>
        <v xml:space="preserve"> </v>
      </c>
      <c r="AB312" s="1" t="str">
        <f t="shared" si="107"/>
        <v xml:space="preserve"> </v>
      </c>
      <c r="AC312">
        <f t="shared" si="115"/>
        <v>62</v>
      </c>
      <c r="AD312" s="1" t="str">
        <f t="shared" si="108"/>
        <v xml:space="preserve"> </v>
      </c>
      <c r="AE312">
        <f t="shared" si="116"/>
        <v>27</v>
      </c>
      <c r="AF312" t="str">
        <f t="shared" si="117"/>
        <v xml:space="preserve"> </v>
      </c>
      <c r="AG312" t="str">
        <f t="shared" si="109"/>
        <v xml:space="preserve"> </v>
      </c>
      <c r="AH312" t="str">
        <f t="shared" si="110"/>
        <v xml:space="preserve"> </v>
      </c>
      <c r="AI312" t="str">
        <f t="shared" si="118"/>
        <v xml:space="preserve"> </v>
      </c>
      <c r="AJ312" t="str">
        <f t="shared" si="119"/>
        <v xml:space="preserve"> </v>
      </c>
      <c r="AK312" t="str">
        <f t="shared" si="111"/>
        <v xml:space="preserve"> </v>
      </c>
      <c r="AL312" t="str">
        <f t="shared" si="112"/>
        <v xml:space="preserve"> </v>
      </c>
      <c r="AM312" t="str">
        <f t="shared" si="120"/>
        <v xml:space="preserve"> </v>
      </c>
      <c r="AN312" t="str">
        <f t="shared" si="121"/>
        <v xml:space="preserve"> </v>
      </c>
      <c r="AO312" t="s">
        <v>508</v>
      </c>
      <c r="AP312" t="s">
        <v>1293</v>
      </c>
      <c r="AQ312">
        <v>16.77160650983619</v>
      </c>
      <c r="AR312">
        <v>-13.918414740024021</v>
      </c>
      <c r="AS312">
        <v>22.840307600119857</v>
      </c>
      <c r="AT312">
        <v>-16.77160650983619</v>
      </c>
      <c r="AU312">
        <v>13.918414740024021</v>
      </c>
      <c r="AV312" t="s">
        <v>1652</v>
      </c>
    </row>
    <row r="313" spans="1:48" x14ac:dyDescent="0.25">
      <c r="A313">
        <v>3.1600000000000176E-9</v>
      </c>
      <c r="B313" t="s">
        <v>525</v>
      </c>
      <c r="C313" s="3">
        <v>8</v>
      </c>
      <c r="D313" s="3">
        <v>1</v>
      </c>
      <c r="E313" s="3">
        <v>11</v>
      </c>
      <c r="F313" s="3">
        <v>20</v>
      </c>
      <c r="G313" s="4">
        <v>167.5</v>
      </c>
      <c r="H313" s="4">
        <v>165.56</v>
      </c>
      <c r="I313" s="5">
        <v>29292.601990800002</v>
      </c>
      <c r="J313" s="4">
        <v>12.22296050203027</v>
      </c>
      <c r="K313" s="4">
        <v>11.24957532105728</v>
      </c>
      <c r="L313" s="4">
        <v>9.5801376519942512</v>
      </c>
      <c r="M313" s="4">
        <v>9.3678533042846759</v>
      </c>
      <c r="N313" s="4">
        <v>14.717000000000001</v>
      </c>
      <c r="O313" s="4">
        <v>8.4524686809137819</v>
      </c>
      <c r="P313" s="4">
        <v>0.9966175404687122</v>
      </c>
      <c r="Q313" s="36" t="str">
        <f t="shared" si="98"/>
        <v xml:space="preserve"> </v>
      </c>
      <c r="R313" t="str">
        <f t="shared" si="99"/>
        <v xml:space="preserve"> </v>
      </c>
      <c r="S313" s="37" t="str">
        <f t="shared" si="100"/>
        <v/>
      </c>
      <c r="T313" s="37" t="str">
        <f t="shared" si="101"/>
        <v/>
      </c>
      <c r="U313" s="37" t="str">
        <f t="shared" si="102"/>
        <v/>
      </c>
      <c r="V313" s="37">
        <f t="shared" si="103"/>
        <v>-0.34215515363545945</v>
      </c>
      <c r="W313" s="37" t="str">
        <f t="shared" si="104"/>
        <v/>
      </c>
      <c r="X313" s="37" t="str">
        <f t="shared" si="105"/>
        <v/>
      </c>
      <c r="Y313" t="str">
        <f t="shared" si="113"/>
        <v xml:space="preserve"> </v>
      </c>
      <c r="Z313" s="1">
        <f t="shared" si="106"/>
        <v>87</v>
      </c>
      <c r="AA313" t="str">
        <f t="shared" si="114"/>
        <v xml:space="preserve"> </v>
      </c>
      <c r="AB313" s="1" t="str">
        <f t="shared" si="107"/>
        <v xml:space="preserve"> </v>
      </c>
      <c r="AC313" t="str">
        <f t="shared" si="115"/>
        <v xml:space="preserve"> </v>
      </c>
      <c r="AD313" s="1" t="str">
        <f t="shared" si="108"/>
        <v xml:space="preserve"> </v>
      </c>
      <c r="AE313" t="str">
        <f t="shared" si="116"/>
        <v xml:space="preserve"> </v>
      </c>
      <c r="AF313" t="str">
        <f t="shared" si="117"/>
        <v xml:space="preserve"> </v>
      </c>
      <c r="AG313" t="str">
        <f t="shared" si="109"/>
        <v xml:space="preserve"> </v>
      </c>
      <c r="AH313" t="str">
        <f t="shared" si="110"/>
        <v xml:space="preserve"> </v>
      </c>
      <c r="AI313" t="str">
        <f t="shared" si="118"/>
        <v xml:space="preserve"> </v>
      </c>
      <c r="AJ313" t="str">
        <f t="shared" si="119"/>
        <v xml:space="preserve"> </v>
      </c>
      <c r="AK313" t="str">
        <f t="shared" si="111"/>
        <v xml:space="preserve"> </v>
      </c>
      <c r="AL313" t="str">
        <f t="shared" si="112"/>
        <v xml:space="preserve"> </v>
      </c>
      <c r="AM313" t="str">
        <f t="shared" si="120"/>
        <v xml:space="preserve"> </v>
      </c>
      <c r="AN313" t="str">
        <f t="shared" si="121"/>
        <v xml:space="preserve"> </v>
      </c>
      <c r="AO313" t="s">
        <v>525</v>
      </c>
      <c r="AP313" t="s">
        <v>1313</v>
      </c>
      <c r="AQ313">
        <v>34.215515363545947</v>
      </c>
      <c r="AR313">
        <v>26.436849162806521</v>
      </c>
      <c r="AS313">
        <v>1.1717806233389805</v>
      </c>
      <c r="AT313">
        <v>-34.215515363545947</v>
      </c>
      <c r="AU313">
        <v>-26.436849162806521</v>
      </c>
      <c r="AV313" t="s">
        <v>1653</v>
      </c>
    </row>
    <row r="314" spans="1:48" x14ac:dyDescent="0.25">
      <c r="A314">
        <v>3.1700000000000178E-9</v>
      </c>
      <c r="B314" t="s">
        <v>580</v>
      </c>
      <c r="C314" s="3">
        <v>8</v>
      </c>
      <c r="D314" s="3">
        <v>1</v>
      </c>
      <c r="E314" s="3">
        <v>7</v>
      </c>
      <c r="F314" s="3">
        <v>16</v>
      </c>
      <c r="G314" s="4">
        <v>277</v>
      </c>
      <c r="H314" s="4">
        <v>266.26</v>
      </c>
      <c r="I314" s="5">
        <v>49897.124000000003</v>
      </c>
      <c r="J314" s="4">
        <v>32.526264353774735</v>
      </c>
      <c r="K314" s="4">
        <v>29.0708592641118</v>
      </c>
      <c r="L314" s="4">
        <v>22.69605431091831</v>
      </c>
      <c r="M314" s="4">
        <v>20.86182351106407</v>
      </c>
      <c r="N314" s="4">
        <v>9.1590000000000007</v>
      </c>
      <c r="O314" s="4">
        <v>10.482509047044628</v>
      </c>
      <c r="P314" s="4">
        <v>0.8874784045669647</v>
      </c>
      <c r="Q314" s="36" t="str">
        <f t="shared" si="98"/>
        <v xml:space="preserve"> </v>
      </c>
      <c r="R314" t="str">
        <f t="shared" si="99"/>
        <v xml:space="preserve"> </v>
      </c>
      <c r="S314" s="37" t="str">
        <f t="shared" si="100"/>
        <v/>
      </c>
      <c r="T314" s="37" t="str">
        <f t="shared" si="101"/>
        <v/>
      </c>
      <c r="U314" s="37" t="str">
        <f t="shared" si="102"/>
        <v/>
      </c>
      <c r="V314" s="37" t="str">
        <f t="shared" si="103"/>
        <v/>
      </c>
      <c r="W314" s="37" t="str">
        <f t="shared" si="104"/>
        <v/>
      </c>
      <c r="X314" s="37" t="str">
        <f t="shared" si="105"/>
        <v/>
      </c>
      <c r="Y314" t="str">
        <f t="shared" si="113"/>
        <v xml:space="preserve"> </v>
      </c>
      <c r="Z314" s="1" t="str">
        <f t="shared" si="106"/>
        <v xml:space="preserve"> </v>
      </c>
      <c r="AA314" t="str">
        <f t="shared" si="114"/>
        <v xml:space="preserve"> </v>
      </c>
      <c r="AB314" s="1" t="str">
        <f t="shared" si="107"/>
        <v xml:space="preserve"> </v>
      </c>
      <c r="AC314" t="str">
        <f t="shared" si="115"/>
        <v xml:space="preserve"> </v>
      </c>
      <c r="AD314" s="1" t="str">
        <f t="shared" si="108"/>
        <v xml:space="preserve"> </v>
      </c>
      <c r="AE314" t="str">
        <f t="shared" si="116"/>
        <v xml:space="preserve"> </v>
      </c>
      <c r="AF314" t="str">
        <f t="shared" si="117"/>
        <v xml:space="preserve"> </v>
      </c>
      <c r="AG314" t="str">
        <f t="shared" si="109"/>
        <v xml:space="preserve"> </v>
      </c>
      <c r="AH314" t="str">
        <f t="shared" si="110"/>
        <v xml:space="preserve"> </v>
      </c>
      <c r="AI314" t="str">
        <f t="shared" si="118"/>
        <v xml:space="preserve"> </v>
      </c>
      <c r="AJ314" t="str">
        <f t="shared" si="119"/>
        <v xml:space="preserve"> </v>
      </c>
      <c r="AK314" t="str">
        <f t="shared" si="111"/>
        <v xml:space="preserve"> </v>
      </c>
      <c r="AL314" t="str">
        <f t="shared" si="112"/>
        <v xml:space="preserve"> </v>
      </c>
      <c r="AM314" t="str">
        <f t="shared" si="120"/>
        <v xml:space="preserve"> </v>
      </c>
      <c r="AN314" t="str">
        <f t="shared" si="121"/>
        <v xml:space="preserve"> </v>
      </c>
      <c r="AO314" t="s">
        <v>580</v>
      </c>
      <c r="AP314" t="s">
        <v>1246</v>
      </c>
      <c r="AQ314">
        <v>-75.057715134293574</v>
      </c>
      <c r="AR314">
        <v>-74.276542502045118</v>
      </c>
      <c r="AS314">
        <v>4.0336513182603451</v>
      </c>
      <c r="AT314">
        <v>75.057715134293574</v>
      </c>
      <c r="AU314">
        <v>74.276542502045118</v>
      </c>
      <c r="AV314" t="s">
        <v>1654</v>
      </c>
    </row>
    <row r="315" spans="1:48" x14ac:dyDescent="0.25">
      <c r="A315">
        <v>3.180000000000018E-9</v>
      </c>
      <c r="B315" t="s">
        <v>348</v>
      </c>
      <c r="C315" s="3">
        <v>19</v>
      </c>
      <c r="D315" s="3">
        <v>1</v>
      </c>
      <c r="E315" s="3">
        <v>3</v>
      </c>
      <c r="F315" s="3">
        <v>23</v>
      </c>
      <c r="G315" s="4">
        <v>64</v>
      </c>
      <c r="H315" s="4">
        <v>57.74</v>
      </c>
      <c r="I315" s="5">
        <v>82738.129166440005</v>
      </c>
      <c r="J315" s="4">
        <v>23.404945277665181</v>
      </c>
      <c r="K315" s="4">
        <v>21.698609545283727</v>
      </c>
      <c r="L315" s="4">
        <v>19.092479274116524</v>
      </c>
      <c r="M315" s="4">
        <v>18.11876277229819</v>
      </c>
      <c r="N315" s="4">
        <v>2.661</v>
      </c>
      <c r="O315" s="4">
        <v>7.7327935222671993</v>
      </c>
      <c r="P315" s="4">
        <v>2.0557672324211986</v>
      </c>
      <c r="Q315" s="36">
        <f t="shared" si="98"/>
        <v>82.608695655353912</v>
      </c>
      <c r="R315" t="str">
        <f t="shared" si="99"/>
        <v xml:space="preserve"> </v>
      </c>
      <c r="S315" s="37" t="str">
        <f t="shared" si="100"/>
        <v/>
      </c>
      <c r="T315" s="37" t="str">
        <f t="shared" si="101"/>
        <v/>
      </c>
      <c r="U315" s="37" t="str">
        <f t="shared" si="102"/>
        <v/>
      </c>
      <c r="V315" s="37" t="str">
        <f t="shared" si="103"/>
        <v/>
      </c>
      <c r="W315" s="37" t="str">
        <f t="shared" si="104"/>
        <v/>
      </c>
      <c r="X315" s="37" t="str">
        <f t="shared" si="105"/>
        <v/>
      </c>
      <c r="Y315" t="str">
        <f t="shared" si="113"/>
        <v xml:space="preserve"> </v>
      </c>
      <c r="Z315" s="1" t="str">
        <f t="shared" si="106"/>
        <v xml:space="preserve"> </v>
      </c>
      <c r="AA315" t="str">
        <f t="shared" si="114"/>
        <v xml:space="preserve"> </v>
      </c>
      <c r="AB315" s="1" t="str">
        <f t="shared" si="107"/>
        <v xml:space="preserve"> </v>
      </c>
      <c r="AC315" t="str">
        <f t="shared" si="115"/>
        <v xml:space="preserve"> </v>
      </c>
      <c r="AD315" s="1" t="str">
        <f t="shared" si="108"/>
        <v xml:space="preserve"> </v>
      </c>
      <c r="AE315">
        <f t="shared" si="116"/>
        <v>25</v>
      </c>
      <c r="AF315" t="str">
        <f t="shared" si="117"/>
        <v xml:space="preserve"> </v>
      </c>
      <c r="AG315">
        <f t="shared" si="109"/>
        <v>2.0557672356011985</v>
      </c>
      <c r="AH315" t="str">
        <f t="shared" si="110"/>
        <v xml:space="preserve"> </v>
      </c>
      <c r="AI315">
        <f t="shared" si="118"/>
        <v>182</v>
      </c>
      <c r="AJ315" t="str">
        <f t="shared" si="119"/>
        <v xml:space="preserve"> </v>
      </c>
      <c r="AK315" t="str">
        <f t="shared" si="111"/>
        <v xml:space="preserve"> </v>
      </c>
      <c r="AL315" t="str">
        <f t="shared" si="112"/>
        <v xml:space="preserve"> </v>
      </c>
      <c r="AM315" t="str">
        <f t="shared" si="120"/>
        <v xml:space="preserve"> </v>
      </c>
      <c r="AN315" t="str">
        <f t="shared" si="121"/>
        <v xml:space="preserve"> </v>
      </c>
      <c r="AO315" t="s">
        <v>348</v>
      </c>
      <c r="AP315" t="s">
        <v>1239</v>
      </c>
      <c r="AQ315">
        <v>-25.966394375557968</v>
      </c>
      <c r="AR315">
        <v>-46.605715253523059</v>
      </c>
      <c r="AS315">
        <v>10.84170419120194</v>
      </c>
      <c r="AT315">
        <v>25.966394375557968</v>
      </c>
      <c r="AU315">
        <v>46.605715253523059</v>
      </c>
      <c r="AV315" t="s">
        <v>1655</v>
      </c>
    </row>
    <row r="316" spans="1:48" x14ac:dyDescent="0.25">
      <c r="A316">
        <v>3.1900000000000181E-9</v>
      </c>
      <c r="B316" t="s">
        <v>378</v>
      </c>
      <c r="C316">
        <v>20</v>
      </c>
      <c r="D316" s="2">
        <v>1</v>
      </c>
      <c r="E316">
        <v>7</v>
      </c>
      <c r="F316">
        <v>28</v>
      </c>
      <c r="G316">
        <v>128</v>
      </c>
      <c r="H316">
        <v>111.35</v>
      </c>
      <c r="I316">
        <v>149296.5257767</v>
      </c>
      <c r="J316">
        <v>21.617161716171616</v>
      </c>
      <c r="K316">
        <v>19.756919801277501</v>
      </c>
      <c r="L316">
        <v>15.777985267399917</v>
      </c>
      <c r="M316">
        <v>15.384595379448083</v>
      </c>
      <c r="N316">
        <v>5.6360000000000001</v>
      </c>
      <c r="O316">
        <v>7.9693486590038383</v>
      </c>
      <c r="P316">
        <v>1.9290525370453526</v>
      </c>
      <c r="Q316" s="36">
        <f t="shared" si="98"/>
        <v>71.428571431761426</v>
      </c>
      <c r="R316" t="str">
        <f t="shared" si="99"/>
        <v xml:space="preserve"> </v>
      </c>
      <c r="S316" s="37" t="str">
        <f t="shared" si="100"/>
        <v/>
      </c>
      <c r="T316" s="37" t="str">
        <f t="shared" si="101"/>
        <v/>
      </c>
      <c r="U316" s="37" t="str">
        <f t="shared" si="102"/>
        <v/>
      </c>
      <c r="V316" s="37" t="str">
        <f t="shared" si="103"/>
        <v/>
      </c>
      <c r="W316" s="37" t="str">
        <f t="shared" si="104"/>
        <v/>
      </c>
      <c r="X316" s="37" t="str">
        <f t="shared" si="105"/>
        <v/>
      </c>
      <c r="Y316" t="str">
        <f t="shared" si="113"/>
        <v xml:space="preserve"> </v>
      </c>
      <c r="Z316" s="1" t="str">
        <f t="shared" si="106"/>
        <v xml:space="preserve"> </v>
      </c>
      <c r="AA316" t="str">
        <f t="shared" si="114"/>
        <v xml:space="preserve"> </v>
      </c>
      <c r="AB316" s="1" t="str">
        <f t="shared" si="107"/>
        <v xml:space="preserve"> </v>
      </c>
      <c r="AC316" t="str">
        <f t="shared" si="115"/>
        <v xml:space="preserve"> </v>
      </c>
      <c r="AD316" s="1" t="str">
        <f t="shared" si="108"/>
        <v xml:space="preserve"> </v>
      </c>
      <c r="AE316">
        <f t="shared" si="116"/>
        <v>65</v>
      </c>
      <c r="AF316" t="str">
        <f t="shared" si="117"/>
        <v xml:space="preserve"> </v>
      </c>
      <c r="AG316" t="str">
        <f t="shared" si="109"/>
        <v xml:space="preserve"> </v>
      </c>
      <c r="AH316" t="str">
        <f t="shared" si="110"/>
        <v xml:space="preserve"> </v>
      </c>
      <c r="AI316" t="str">
        <f t="shared" si="118"/>
        <v xml:space="preserve"> </v>
      </c>
      <c r="AJ316" t="str">
        <f t="shared" si="119"/>
        <v xml:space="preserve"> </v>
      </c>
      <c r="AK316" t="str">
        <f t="shared" si="111"/>
        <v xml:space="preserve"> </v>
      </c>
      <c r="AL316" t="str">
        <f t="shared" si="112"/>
        <v xml:space="preserve"> </v>
      </c>
      <c r="AM316" t="str">
        <f t="shared" si="120"/>
        <v xml:space="preserve"> </v>
      </c>
      <c r="AN316" t="str">
        <f t="shared" si="121"/>
        <v xml:space="preserve"> </v>
      </c>
      <c r="AO316" t="s">
        <v>378</v>
      </c>
      <c r="AP316" t="s">
        <v>1313</v>
      </c>
      <c r="AQ316">
        <v>-16.34446847513118</v>
      </c>
      <c r="AR316">
        <v>-21.154658972060147</v>
      </c>
      <c r="AS316">
        <v>14.952851369555464</v>
      </c>
      <c r="AT316">
        <v>16.34446847513118</v>
      </c>
      <c r="AU316">
        <v>21.154658972060147</v>
      </c>
      <c r="AV316" t="s">
        <v>1656</v>
      </c>
    </row>
    <row r="317" spans="1:48" x14ac:dyDescent="0.25">
      <c r="A317">
        <v>3.2000000000000183E-9</v>
      </c>
      <c r="B317" t="s">
        <v>596</v>
      </c>
      <c r="C317">
        <v>10</v>
      </c>
      <c r="D317" s="2">
        <v>1</v>
      </c>
      <c r="E317">
        <v>4</v>
      </c>
      <c r="F317">
        <v>15</v>
      </c>
      <c r="G317">
        <v>57</v>
      </c>
      <c r="H317">
        <v>49.38</v>
      </c>
      <c r="I317">
        <v>45223.590145980001</v>
      </c>
      <c r="J317">
        <v>8.9553862894450482</v>
      </c>
      <c r="K317">
        <v>8.1177050797303956</v>
      </c>
      <c r="L317" t="s">
        <v>1238</v>
      </c>
      <c r="M317" t="s">
        <v>1238</v>
      </c>
      <c r="N317">
        <v>6.0830000000000002</v>
      </c>
      <c r="O317">
        <v>-0.44189852700491211</v>
      </c>
      <c r="P317">
        <v>3.7444309437019037</v>
      </c>
      <c r="Q317" s="36" t="str">
        <f t="shared" si="98"/>
        <v xml:space="preserve"> </v>
      </c>
      <c r="R317" t="str">
        <f t="shared" si="99"/>
        <v xml:space="preserve"> </v>
      </c>
      <c r="S317" s="37">
        <f t="shared" si="100"/>
        <v>0.15431349044179815</v>
      </c>
      <c r="T317" s="37" t="str">
        <f t="shared" si="101"/>
        <v/>
      </c>
      <c r="U317" s="37" t="str">
        <f t="shared" si="102"/>
        <v/>
      </c>
      <c r="V317" s="37">
        <f t="shared" si="103"/>
        <v>-0.51801736439084989</v>
      </c>
      <c r="W317" s="37" t="str">
        <f t="shared" si="104"/>
        <v xml:space="preserve"> </v>
      </c>
      <c r="X317" s="37" t="str">
        <f t="shared" si="105"/>
        <v xml:space="preserve"> </v>
      </c>
      <c r="Y317" t="str">
        <f t="shared" si="113"/>
        <v xml:space="preserve"> </v>
      </c>
      <c r="Z317" s="1">
        <f t="shared" si="106"/>
        <v>32</v>
      </c>
      <c r="AA317" t="str">
        <f t="shared" si="114"/>
        <v xml:space="preserve"> </v>
      </c>
      <c r="AB317" s="1" t="str">
        <f t="shared" si="107"/>
        <v xml:space="preserve"> </v>
      </c>
      <c r="AC317">
        <f t="shared" si="115"/>
        <v>130</v>
      </c>
      <c r="AD317" s="1" t="str">
        <f t="shared" si="108"/>
        <v xml:space="preserve"> </v>
      </c>
      <c r="AE317" t="str">
        <f t="shared" si="116"/>
        <v xml:space="preserve"> </v>
      </c>
      <c r="AF317" t="str">
        <f t="shared" si="117"/>
        <v xml:space="preserve"> </v>
      </c>
      <c r="AG317">
        <f t="shared" si="109"/>
        <v>3.7444309469019035</v>
      </c>
      <c r="AH317" t="str">
        <f t="shared" si="110"/>
        <v xml:space="preserve"> </v>
      </c>
      <c r="AI317">
        <f t="shared" si="118"/>
        <v>59</v>
      </c>
      <c r="AJ317" t="str">
        <f t="shared" si="119"/>
        <v xml:space="preserve"> </v>
      </c>
      <c r="AK317" t="str">
        <f t="shared" si="111"/>
        <v xml:space="preserve"> </v>
      </c>
      <c r="AL317" t="str">
        <f t="shared" si="112"/>
        <v xml:space="preserve"> </v>
      </c>
      <c r="AM317" t="str">
        <f t="shared" si="120"/>
        <v xml:space="preserve"> </v>
      </c>
      <c r="AN317" t="str">
        <f t="shared" si="121"/>
        <v xml:space="preserve"> </v>
      </c>
      <c r="AO317" t="s">
        <v>596</v>
      </c>
      <c r="AP317" t="s">
        <v>1246</v>
      </c>
      <c r="AQ317">
        <v>51.801736439084991</v>
      </c>
      <c r="AR317" t="e">
        <v>#VALUE!</v>
      </c>
      <c r="AS317">
        <v>15.431348724179816</v>
      </c>
      <c r="AT317">
        <v>-51.801736439084991</v>
      </c>
      <c r="AU317" t="e">
        <v>#VALUE!</v>
      </c>
      <c r="AV317" t="s">
        <v>1657</v>
      </c>
    </row>
    <row r="318" spans="1:48" x14ac:dyDescent="0.25">
      <c r="A318">
        <v>3.2100000000000185E-9</v>
      </c>
      <c r="B318" t="s">
        <v>639</v>
      </c>
      <c r="C318">
        <v>10</v>
      </c>
      <c r="D318" s="2">
        <v>1</v>
      </c>
      <c r="E318">
        <v>8</v>
      </c>
      <c r="F318">
        <v>19</v>
      </c>
      <c r="G318">
        <v>37</v>
      </c>
      <c r="H318">
        <v>29.7</v>
      </c>
      <c r="I318">
        <v>14943.484670399999</v>
      </c>
      <c r="J318">
        <v>31.663113006396586</v>
      </c>
      <c r="K318">
        <v>32.601536772777166</v>
      </c>
      <c r="L318">
        <v>9.3524048056852624</v>
      </c>
      <c r="M318">
        <v>9.4585937933268198</v>
      </c>
      <c r="N318">
        <v>0.91100000000000003</v>
      </c>
      <c r="O318">
        <v>108.94495412844039</v>
      </c>
      <c r="P318">
        <v>1.932659932659933</v>
      </c>
      <c r="Q318" s="36" t="str">
        <f t="shared" si="98"/>
        <v xml:space="preserve"> </v>
      </c>
      <c r="R318" t="str">
        <f t="shared" si="99"/>
        <v xml:space="preserve"> </v>
      </c>
      <c r="S318" s="37">
        <f t="shared" si="100"/>
        <v>0.24579124900124588</v>
      </c>
      <c r="T318" s="37" t="str">
        <f t="shared" si="101"/>
        <v/>
      </c>
      <c r="U318" s="37" t="str">
        <f t="shared" si="102"/>
        <v/>
      </c>
      <c r="V318" s="37" t="str">
        <f t="shared" si="103"/>
        <v/>
      </c>
      <c r="W318" s="37" t="str">
        <f t="shared" si="104"/>
        <v/>
      </c>
      <c r="X318" s="37" t="str">
        <f t="shared" si="105"/>
        <v/>
      </c>
      <c r="Y318" t="str">
        <f t="shared" si="113"/>
        <v xml:space="preserve"> </v>
      </c>
      <c r="Z318" s="1" t="str">
        <f t="shared" si="106"/>
        <v xml:space="preserve"> </v>
      </c>
      <c r="AA318" t="str">
        <f t="shared" si="114"/>
        <v xml:space="preserve"> </v>
      </c>
      <c r="AB318" s="1" t="str">
        <f t="shared" si="107"/>
        <v xml:space="preserve"> </v>
      </c>
      <c r="AC318">
        <f t="shared" si="115"/>
        <v>45</v>
      </c>
      <c r="AD318" s="1" t="str">
        <f t="shared" si="108"/>
        <v xml:space="preserve"> </v>
      </c>
      <c r="AE318" t="str">
        <f t="shared" si="116"/>
        <v xml:space="preserve"> </v>
      </c>
      <c r="AF318" t="str">
        <f t="shared" si="117"/>
        <v xml:space="preserve"> </v>
      </c>
      <c r="AG318" t="str">
        <f t="shared" si="109"/>
        <v xml:space="preserve"> </v>
      </c>
      <c r="AH318" t="str">
        <f t="shared" si="110"/>
        <v xml:space="preserve"> </v>
      </c>
      <c r="AI318" t="str">
        <f t="shared" si="118"/>
        <v xml:space="preserve"> </v>
      </c>
      <c r="AJ318" t="str">
        <f t="shared" si="119"/>
        <v xml:space="preserve"> </v>
      </c>
      <c r="AK318" t="str">
        <f t="shared" si="111"/>
        <v xml:space="preserve"> </v>
      </c>
      <c r="AL318" t="str">
        <f t="shared" si="112"/>
        <v xml:space="preserve"> </v>
      </c>
      <c r="AM318" t="str">
        <f t="shared" si="120"/>
        <v xml:space="preserve"> </v>
      </c>
      <c r="AN318" t="str">
        <f t="shared" si="121"/>
        <v xml:space="preserve"> </v>
      </c>
      <c r="AO318" t="s">
        <v>639</v>
      </c>
      <c r="AP318" t="s">
        <v>1248</v>
      </c>
      <c r="AQ318">
        <v>-70.412198482161642</v>
      </c>
      <c r="AR318">
        <v>28.185544884326163</v>
      </c>
      <c r="AS318">
        <v>24.579124579124588</v>
      </c>
      <c r="AT318">
        <v>70.412198482161642</v>
      </c>
      <c r="AU318">
        <v>-28.185544884326163</v>
      </c>
      <c r="AV318" t="s">
        <v>1658</v>
      </c>
    </row>
    <row r="319" spans="1:48" x14ac:dyDescent="0.25">
      <c r="A319">
        <v>3.2200000000000187E-9</v>
      </c>
      <c r="B319" t="s">
        <v>643</v>
      </c>
      <c r="C319">
        <v>9</v>
      </c>
      <c r="D319" s="2">
        <v>3</v>
      </c>
      <c r="E319">
        <v>6</v>
      </c>
      <c r="F319">
        <v>18</v>
      </c>
      <c r="G319">
        <v>160.5</v>
      </c>
      <c r="H319">
        <v>128.79</v>
      </c>
      <c r="I319">
        <v>9224.2276456500003</v>
      </c>
      <c r="J319">
        <v>12.925531914893616</v>
      </c>
      <c r="K319">
        <v>12.495391481517414</v>
      </c>
      <c r="L319">
        <v>7.7281247017275927</v>
      </c>
      <c r="M319">
        <v>7.5118831171341354</v>
      </c>
      <c r="N319">
        <v>10.307</v>
      </c>
      <c r="O319">
        <v>2.6593625498007913</v>
      </c>
      <c r="P319" t="s">
        <v>137</v>
      </c>
      <c r="Q319" s="36" t="str">
        <f t="shared" si="98"/>
        <v xml:space="preserve"> </v>
      </c>
      <c r="R319" t="str">
        <f t="shared" si="99"/>
        <v xml:space="preserve"> </v>
      </c>
      <c r="S319" s="37">
        <f t="shared" si="100"/>
        <v>0.24621477144734699</v>
      </c>
      <c r="T319" s="37" t="str">
        <f t="shared" si="101"/>
        <v/>
      </c>
      <c r="U319" s="37" t="str">
        <f t="shared" si="102"/>
        <v/>
      </c>
      <c r="V319" s="37">
        <f t="shared" si="103"/>
        <v>-0.30434246635086615</v>
      </c>
      <c r="W319" s="37" t="str">
        <f t="shared" si="104"/>
        <v/>
      </c>
      <c r="X319" s="37">
        <f t="shared" si="105"/>
        <v>-0.40657929585856756</v>
      </c>
      <c r="Y319" t="str">
        <f t="shared" si="113"/>
        <v xml:space="preserve"> </v>
      </c>
      <c r="Z319" s="1">
        <f t="shared" si="106"/>
        <v>94</v>
      </c>
      <c r="AA319" t="str">
        <f t="shared" si="114"/>
        <v xml:space="preserve"> </v>
      </c>
      <c r="AB319" s="1">
        <f t="shared" si="107"/>
        <v>61</v>
      </c>
      <c r="AC319">
        <f t="shared" si="115"/>
        <v>44</v>
      </c>
      <c r="AD319" s="1" t="str">
        <f t="shared" si="108"/>
        <v xml:space="preserve"> </v>
      </c>
      <c r="AE319" t="str">
        <f t="shared" si="116"/>
        <v xml:space="preserve"> </v>
      </c>
      <c r="AF319" t="str">
        <f t="shared" si="117"/>
        <v xml:space="preserve"> </v>
      </c>
      <c r="AG319" t="str">
        <f t="shared" si="109"/>
        <v xml:space="preserve"> </v>
      </c>
      <c r="AH319" t="str">
        <f t="shared" si="110"/>
        <v xml:space="preserve"> </v>
      </c>
      <c r="AI319" t="str">
        <f t="shared" si="118"/>
        <v xml:space="preserve"> </v>
      </c>
      <c r="AJ319" t="str">
        <f t="shared" si="119"/>
        <v xml:space="preserve"> </v>
      </c>
      <c r="AK319" t="str">
        <f t="shared" si="111"/>
        <v xml:space="preserve"> </v>
      </c>
      <c r="AL319" t="str">
        <f t="shared" si="112"/>
        <v xml:space="preserve"> </v>
      </c>
      <c r="AM319" t="str">
        <f t="shared" si="120"/>
        <v xml:space="preserve"> </v>
      </c>
      <c r="AN319" t="str">
        <f t="shared" si="121"/>
        <v xml:space="preserve"> </v>
      </c>
      <c r="AO319" t="s">
        <v>643</v>
      </c>
      <c r="AP319" t="s">
        <v>1248</v>
      </c>
      <c r="AQ319">
        <v>30.434246635086616</v>
      </c>
      <c r="AR319">
        <v>40.657929585856756</v>
      </c>
      <c r="AS319">
        <v>24.621476822734699</v>
      </c>
      <c r="AT319">
        <v>-30.434246635086616</v>
      </c>
      <c r="AU319">
        <v>-40.657929585856756</v>
      </c>
      <c r="AV319" t="s">
        <v>1659</v>
      </c>
    </row>
    <row r="320" spans="1:48" x14ac:dyDescent="0.25">
      <c r="A320">
        <v>3.2300000000000188E-9</v>
      </c>
      <c r="B320" t="s">
        <v>458</v>
      </c>
      <c r="C320">
        <v>1</v>
      </c>
      <c r="D320" s="2">
        <v>5</v>
      </c>
      <c r="E320">
        <v>8</v>
      </c>
      <c r="F320">
        <v>14</v>
      </c>
      <c r="G320">
        <v>155</v>
      </c>
      <c r="H320">
        <v>160.99</v>
      </c>
      <c r="I320">
        <v>21406.882083750002</v>
      </c>
      <c r="J320">
        <v>30.102842183994017</v>
      </c>
      <c r="K320">
        <v>30.752626552053485</v>
      </c>
      <c r="L320">
        <v>22.090523191517462</v>
      </c>
      <c r="M320">
        <v>22.244790054768323</v>
      </c>
      <c r="N320">
        <v>5.2350000000000003</v>
      </c>
      <c r="O320">
        <v>-2.1495327102803778</v>
      </c>
      <c r="P320">
        <v>1.5224548108578171</v>
      </c>
      <c r="Q320" s="36" t="str">
        <f t="shared" si="98"/>
        <v xml:space="preserve"> </v>
      </c>
      <c r="R320" t="str">
        <f t="shared" si="99"/>
        <v xml:space="preserve"> </v>
      </c>
      <c r="S320" s="37" t="str">
        <f t="shared" si="100"/>
        <v/>
      </c>
      <c r="T320" s="37" t="str">
        <f t="shared" si="101"/>
        <v/>
      </c>
      <c r="U320" s="37" t="str">
        <f t="shared" si="102"/>
        <v/>
      </c>
      <c r="V320" s="37" t="str">
        <f t="shared" si="103"/>
        <v/>
      </c>
      <c r="W320" s="37" t="str">
        <f t="shared" si="104"/>
        <v/>
      </c>
      <c r="X320" s="37" t="str">
        <f t="shared" si="105"/>
        <v/>
      </c>
      <c r="Y320" t="str">
        <f t="shared" si="113"/>
        <v xml:space="preserve"> </v>
      </c>
      <c r="Z320" s="1" t="str">
        <f t="shared" si="106"/>
        <v xml:space="preserve"> </v>
      </c>
      <c r="AA320" t="str">
        <f t="shared" si="114"/>
        <v xml:space="preserve"> </v>
      </c>
      <c r="AB320" s="1" t="str">
        <f t="shared" si="107"/>
        <v xml:space="preserve"> </v>
      </c>
      <c r="AC320" t="str">
        <f t="shared" si="115"/>
        <v xml:space="preserve"> </v>
      </c>
      <c r="AD320" s="1" t="str">
        <f t="shared" si="108"/>
        <v xml:space="preserve"> </v>
      </c>
      <c r="AE320" t="str">
        <f t="shared" si="116"/>
        <v xml:space="preserve"> </v>
      </c>
      <c r="AF320" t="str">
        <f t="shared" si="117"/>
        <v xml:space="preserve"> </v>
      </c>
      <c r="AG320" t="str">
        <f t="shared" si="109"/>
        <v xml:space="preserve"> </v>
      </c>
      <c r="AH320" t="str">
        <f t="shared" si="110"/>
        <v xml:space="preserve"> </v>
      </c>
      <c r="AI320" t="str">
        <f t="shared" si="118"/>
        <v xml:space="preserve"> </v>
      </c>
      <c r="AJ320" t="str">
        <f t="shared" si="119"/>
        <v xml:space="preserve"> </v>
      </c>
      <c r="AK320" t="str">
        <f t="shared" si="111"/>
        <v xml:space="preserve"> </v>
      </c>
      <c r="AL320" t="str">
        <f t="shared" si="112"/>
        <v xml:space="preserve"> </v>
      </c>
      <c r="AM320" t="str">
        <f t="shared" si="120"/>
        <v xml:space="preserve"> </v>
      </c>
      <c r="AN320" t="str">
        <f t="shared" si="121"/>
        <v xml:space="preserve"> </v>
      </c>
      <c r="AO320" t="s">
        <v>458</v>
      </c>
      <c r="AP320" t="s">
        <v>1239</v>
      </c>
      <c r="AQ320">
        <v>-62.014755659041974</v>
      </c>
      <c r="AR320">
        <v>-69.62684135043105</v>
      </c>
      <c r="AS320">
        <v>-3.7207279955276729</v>
      </c>
      <c r="AT320">
        <v>62.014755659041974</v>
      </c>
      <c r="AU320">
        <v>69.62684135043105</v>
      </c>
      <c r="AV320" t="s">
        <v>1660</v>
      </c>
    </row>
    <row r="321" spans="1:48" x14ac:dyDescent="0.25">
      <c r="A321">
        <v>3.240000000000019E-9</v>
      </c>
      <c r="B321" t="s">
        <v>1220</v>
      </c>
      <c r="C321">
        <v>0</v>
      </c>
      <c r="D321" s="2">
        <v>1</v>
      </c>
      <c r="E321">
        <v>12</v>
      </c>
      <c r="F321">
        <v>13</v>
      </c>
      <c r="G321">
        <v>360</v>
      </c>
      <c r="H321">
        <v>341.91</v>
      </c>
      <c r="I321">
        <v>12965.76092151</v>
      </c>
      <c r="J321" t="s">
        <v>1238</v>
      </c>
      <c r="K321" t="s">
        <v>1238</v>
      </c>
      <c r="L321" t="s">
        <v>1238</v>
      </c>
      <c r="M321">
        <v>38.00353658536585</v>
      </c>
      <c r="N321">
        <v>6.0350000000000001</v>
      </c>
      <c r="O321">
        <v>11.800666913671739</v>
      </c>
      <c r="P321">
        <v>0.69550466497031382</v>
      </c>
      <c r="Q321" s="36" t="str">
        <f t="shared" si="98"/>
        <v xml:space="preserve"> </v>
      </c>
      <c r="R321" t="str">
        <f t="shared" si="99"/>
        <v xml:space="preserve"> </v>
      </c>
      <c r="S321" s="37" t="str">
        <f t="shared" si="100"/>
        <v/>
      </c>
      <c r="T321" s="37" t="str">
        <f t="shared" si="101"/>
        <v/>
      </c>
      <c r="U321" s="37" t="str">
        <f t="shared" si="102"/>
        <v xml:space="preserve"> </v>
      </c>
      <c r="V321" s="37" t="str">
        <f t="shared" si="103"/>
        <v xml:space="preserve"> </v>
      </c>
      <c r="W321" s="37" t="str">
        <f t="shared" si="104"/>
        <v xml:space="preserve"> </v>
      </c>
      <c r="X321" s="37" t="str">
        <f t="shared" si="105"/>
        <v xml:space="preserve"> </v>
      </c>
      <c r="Y321" t="str">
        <f t="shared" si="113"/>
        <v xml:space="preserve"> </v>
      </c>
      <c r="Z321" s="1" t="str">
        <f t="shared" si="106"/>
        <v xml:space="preserve"> </v>
      </c>
      <c r="AA321" t="str">
        <f t="shared" si="114"/>
        <v xml:space="preserve"> </v>
      </c>
      <c r="AB321" s="1" t="str">
        <f t="shared" si="107"/>
        <v xml:space="preserve"> </v>
      </c>
      <c r="AC321" t="str">
        <f t="shared" si="115"/>
        <v xml:space="preserve"> </v>
      </c>
      <c r="AD321" s="1" t="str">
        <f t="shared" si="108"/>
        <v xml:space="preserve"> </v>
      </c>
      <c r="AE321" t="str">
        <f t="shared" si="116"/>
        <v xml:space="preserve"> </v>
      </c>
      <c r="AF321" t="str">
        <f t="shared" si="117"/>
        <v xml:space="preserve"> </v>
      </c>
      <c r="AG321" t="str">
        <f t="shared" si="109"/>
        <v xml:space="preserve"> </v>
      </c>
      <c r="AH321" t="str">
        <f t="shared" si="110"/>
        <v xml:space="preserve"> </v>
      </c>
      <c r="AI321" t="str">
        <f t="shared" si="118"/>
        <v xml:space="preserve"> </v>
      </c>
      <c r="AJ321" t="str">
        <f t="shared" si="119"/>
        <v xml:space="preserve"> </v>
      </c>
      <c r="AK321" t="str">
        <f t="shared" si="111"/>
        <v xml:space="preserve"> </v>
      </c>
      <c r="AL321" t="str">
        <f t="shared" si="112"/>
        <v xml:space="preserve"> </v>
      </c>
      <c r="AM321" t="str">
        <f t="shared" si="120"/>
        <v xml:space="preserve"> </v>
      </c>
      <c r="AN321" t="str">
        <f t="shared" si="121"/>
        <v xml:space="preserve"> </v>
      </c>
      <c r="AO321" t="s">
        <v>1220</v>
      </c>
      <c r="AP321" t="s">
        <v>1246</v>
      </c>
      <c r="AQ321" t="e">
        <v>#VALUE!</v>
      </c>
      <c r="AR321" t="e">
        <v>#VALUE!</v>
      </c>
      <c r="AS321">
        <v>5.290866017372986</v>
      </c>
      <c r="AT321" t="e">
        <v>#VALUE!</v>
      </c>
      <c r="AU321" t="e">
        <v>#VALUE!</v>
      </c>
      <c r="AV321" t="s">
        <v>1661</v>
      </c>
    </row>
    <row r="322" spans="1:48" x14ac:dyDescent="0.25">
      <c r="A322">
        <v>3.2500000000000192E-9</v>
      </c>
      <c r="B322" t="s">
        <v>653</v>
      </c>
      <c r="C322">
        <v>10</v>
      </c>
      <c r="D322" s="2">
        <v>2</v>
      </c>
      <c r="E322">
        <v>8</v>
      </c>
      <c r="F322">
        <v>20</v>
      </c>
      <c r="G322">
        <v>295</v>
      </c>
      <c r="H322">
        <v>249.48</v>
      </c>
      <c r="I322">
        <v>15517.37333916</v>
      </c>
      <c r="J322">
        <v>25.261239368165249</v>
      </c>
      <c r="K322">
        <v>21.786743515850141</v>
      </c>
      <c r="L322">
        <v>14.260867089580122</v>
      </c>
      <c r="M322">
        <v>13.038116828568047</v>
      </c>
      <c r="N322">
        <v>11.451000000000001</v>
      </c>
      <c r="O322">
        <v>17.566735112936346</v>
      </c>
      <c r="P322">
        <v>0.91510341510341509</v>
      </c>
      <c r="Q322" s="36" t="str">
        <f t="shared" si="98"/>
        <v xml:space="preserve"> </v>
      </c>
      <c r="R322" t="str">
        <f t="shared" si="99"/>
        <v xml:space="preserve"> </v>
      </c>
      <c r="S322" s="37">
        <f t="shared" si="100"/>
        <v>0.18245951904284924</v>
      </c>
      <c r="T322" s="37" t="str">
        <f t="shared" si="101"/>
        <v/>
      </c>
      <c r="U322" s="37" t="str">
        <f t="shared" si="102"/>
        <v/>
      </c>
      <c r="V322" s="37" t="str">
        <f t="shared" si="103"/>
        <v/>
      </c>
      <c r="W322" s="37" t="str">
        <f t="shared" si="104"/>
        <v/>
      </c>
      <c r="X322" s="37" t="str">
        <f t="shared" si="105"/>
        <v/>
      </c>
      <c r="Y322" t="str">
        <f t="shared" si="113"/>
        <v xml:space="preserve"> </v>
      </c>
      <c r="Z322" s="1" t="str">
        <f t="shared" si="106"/>
        <v xml:space="preserve"> </v>
      </c>
      <c r="AA322" t="str">
        <f t="shared" si="114"/>
        <v xml:space="preserve"> </v>
      </c>
      <c r="AB322" s="1" t="str">
        <f t="shared" si="107"/>
        <v xml:space="preserve"> </v>
      </c>
      <c r="AC322">
        <f t="shared" si="115"/>
        <v>97</v>
      </c>
      <c r="AD322" s="1" t="str">
        <f t="shared" si="108"/>
        <v xml:space="preserve"> </v>
      </c>
      <c r="AE322" t="str">
        <f t="shared" si="116"/>
        <v xml:space="preserve"> </v>
      </c>
      <c r="AF322" t="str">
        <f t="shared" si="117"/>
        <v xml:space="preserve"> </v>
      </c>
      <c r="AG322" t="str">
        <f t="shared" si="109"/>
        <v xml:space="preserve"> </v>
      </c>
      <c r="AH322" t="str">
        <f t="shared" si="110"/>
        <v xml:space="preserve"> </v>
      </c>
      <c r="AI322" t="str">
        <f t="shared" si="118"/>
        <v xml:space="preserve"> </v>
      </c>
      <c r="AJ322" t="str">
        <f t="shared" si="119"/>
        <v xml:space="preserve"> </v>
      </c>
      <c r="AK322" t="str">
        <f t="shared" si="111"/>
        <v xml:space="preserve"> </v>
      </c>
      <c r="AL322" t="str">
        <f t="shared" si="112"/>
        <v xml:space="preserve"> </v>
      </c>
      <c r="AM322" t="str">
        <f t="shared" si="120"/>
        <v xml:space="preserve"> </v>
      </c>
      <c r="AN322" t="str">
        <f t="shared" si="121"/>
        <v xml:space="preserve"> </v>
      </c>
      <c r="AO322" t="s">
        <v>653</v>
      </c>
      <c r="AP322" t="s">
        <v>1242</v>
      </c>
      <c r="AQ322">
        <v>-35.957046808490098</v>
      </c>
      <c r="AR322">
        <v>-9.5051402065783552</v>
      </c>
      <c r="AS322">
        <v>18.245951579284924</v>
      </c>
      <c r="AT322">
        <v>35.957046808490098</v>
      </c>
      <c r="AU322">
        <v>9.5051402065783552</v>
      </c>
      <c r="AV322" t="s">
        <v>1662</v>
      </c>
    </row>
    <row r="323" spans="1:48" x14ac:dyDescent="0.25">
      <c r="A323">
        <v>3.2600000000000193E-9</v>
      </c>
      <c r="B323" t="s">
        <v>375</v>
      </c>
      <c r="C323">
        <v>6</v>
      </c>
      <c r="D323" s="2">
        <v>1</v>
      </c>
      <c r="E323">
        <v>12</v>
      </c>
      <c r="F323">
        <v>19</v>
      </c>
      <c r="G323">
        <v>116.5</v>
      </c>
      <c r="H323">
        <v>113.33</v>
      </c>
      <c r="I323">
        <v>57106.748327020003</v>
      </c>
      <c r="J323">
        <v>24.408787421925481</v>
      </c>
      <c r="K323">
        <v>22.414952531645568</v>
      </c>
      <c r="L323">
        <v>17.025989133627167</v>
      </c>
      <c r="M323">
        <v>15.206311520737328</v>
      </c>
      <c r="N323">
        <v>5.056</v>
      </c>
      <c r="O323">
        <v>8.4978540772532174</v>
      </c>
      <c r="P323">
        <v>1.6915203388334952</v>
      </c>
      <c r="Q323" s="36" t="str">
        <f t="shared" si="98"/>
        <v xml:space="preserve"> </v>
      </c>
      <c r="R323" t="str">
        <f t="shared" si="99"/>
        <v xml:space="preserve"> </v>
      </c>
      <c r="S323" s="37" t="str">
        <f t="shared" si="100"/>
        <v/>
      </c>
      <c r="T323" s="37" t="str">
        <f t="shared" si="101"/>
        <v/>
      </c>
      <c r="U323" s="37" t="str">
        <f t="shared" si="102"/>
        <v/>
      </c>
      <c r="V323" s="37" t="str">
        <f t="shared" si="103"/>
        <v/>
      </c>
      <c r="W323" s="37" t="str">
        <f t="shared" si="104"/>
        <v/>
      </c>
      <c r="X323" s="37" t="str">
        <f t="shared" si="105"/>
        <v/>
      </c>
      <c r="Y323" t="str">
        <f t="shared" si="113"/>
        <v xml:space="preserve"> </v>
      </c>
      <c r="Z323" s="1" t="str">
        <f t="shared" si="106"/>
        <v xml:space="preserve"> </v>
      </c>
      <c r="AA323" t="str">
        <f t="shared" si="114"/>
        <v xml:space="preserve"> </v>
      </c>
      <c r="AB323" s="1" t="str">
        <f t="shared" si="107"/>
        <v xml:space="preserve"> </v>
      </c>
      <c r="AC323" t="str">
        <f t="shared" si="115"/>
        <v xml:space="preserve"> </v>
      </c>
      <c r="AD323" s="1" t="str">
        <f t="shared" si="108"/>
        <v xml:space="preserve"> </v>
      </c>
      <c r="AE323" t="str">
        <f t="shared" si="116"/>
        <v xml:space="preserve"> </v>
      </c>
      <c r="AF323" t="str">
        <f t="shared" si="117"/>
        <v xml:space="preserve"> </v>
      </c>
      <c r="AG323" t="str">
        <f t="shared" si="109"/>
        <v xml:space="preserve"> </v>
      </c>
      <c r="AH323" t="str">
        <f t="shared" si="110"/>
        <v xml:space="preserve"> </v>
      </c>
      <c r="AI323" t="str">
        <f t="shared" si="118"/>
        <v xml:space="preserve"> </v>
      </c>
      <c r="AJ323" t="str">
        <f t="shared" si="119"/>
        <v xml:space="preserve"> </v>
      </c>
      <c r="AK323" t="str">
        <f t="shared" si="111"/>
        <v xml:space="preserve"> </v>
      </c>
      <c r="AL323" t="str">
        <f t="shared" si="112"/>
        <v xml:space="preserve"> </v>
      </c>
      <c r="AM323" t="str">
        <f t="shared" si="120"/>
        <v xml:space="preserve"> </v>
      </c>
      <c r="AN323" t="str">
        <f t="shared" si="121"/>
        <v xml:space="preserve"> </v>
      </c>
      <c r="AO323" t="s">
        <v>375</v>
      </c>
      <c r="AP323" t="s">
        <v>1246</v>
      </c>
      <c r="AQ323">
        <v>-31.369114780777952</v>
      </c>
      <c r="AR323">
        <v>-30.737725519915514</v>
      </c>
      <c r="AS323">
        <v>2.7971410923850692</v>
      </c>
      <c r="AT323">
        <v>31.369114780777952</v>
      </c>
      <c r="AU323">
        <v>30.737725519915514</v>
      </c>
      <c r="AV323" t="s">
        <v>1663</v>
      </c>
    </row>
    <row r="324" spans="1:48" x14ac:dyDescent="0.25">
      <c r="A324">
        <v>3.2700000000000195E-9</v>
      </c>
      <c r="B324" t="s">
        <v>245</v>
      </c>
      <c r="C324">
        <v>2</v>
      </c>
      <c r="D324" s="2">
        <v>3</v>
      </c>
      <c r="E324">
        <v>16</v>
      </c>
      <c r="F324">
        <v>21</v>
      </c>
      <c r="G324">
        <v>175.5</v>
      </c>
      <c r="H324">
        <v>152.55000000000001</v>
      </c>
      <c r="I324">
        <v>87807.780000000013</v>
      </c>
      <c r="J324">
        <v>16.861943185586384</v>
      </c>
      <c r="K324">
        <v>16.076509642744231</v>
      </c>
      <c r="L324">
        <v>12.432091620824469</v>
      </c>
      <c r="M324">
        <v>11.734425127251134</v>
      </c>
      <c r="N324">
        <v>9.4890000000000008</v>
      </c>
      <c r="O324">
        <v>4.2747252747252871</v>
      </c>
      <c r="P324">
        <v>3.9088823336610941</v>
      </c>
      <c r="Q324" s="36" t="str">
        <f t="shared" si="98"/>
        <v xml:space="preserve"> </v>
      </c>
      <c r="R324" t="str">
        <f t="shared" si="99"/>
        <v xml:space="preserve"> </v>
      </c>
      <c r="S324" s="37">
        <f t="shared" si="100"/>
        <v>0.1504424811461062</v>
      </c>
      <c r="T324" s="37" t="str">
        <f t="shared" si="101"/>
        <v/>
      </c>
      <c r="U324" s="37" t="str">
        <f t="shared" si="102"/>
        <v/>
      </c>
      <c r="V324" s="37" t="str">
        <f t="shared" si="103"/>
        <v/>
      </c>
      <c r="W324" s="37" t="str">
        <f t="shared" si="104"/>
        <v/>
      </c>
      <c r="X324" s="37" t="str">
        <f t="shared" si="105"/>
        <v/>
      </c>
      <c r="Y324" t="str">
        <f t="shared" si="113"/>
        <v xml:space="preserve"> </v>
      </c>
      <c r="Z324" s="1" t="str">
        <f t="shared" si="106"/>
        <v xml:space="preserve"> </v>
      </c>
      <c r="AA324" t="str">
        <f t="shared" si="114"/>
        <v xml:space="preserve"> </v>
      </c>
      <c r="AB324" s="1" t="str">
        <f t="shared" si="107"/>
        <v xml:space="preserve"> </v>
      </c>
      <c r="AC324">
        <f t="shared" si="115"/>
        <v>134</v>
      </c>
      <c r="AD324" s="1" t="str">
        <f t="shared" si="108"/>
        <v xml:space="preserve"> </v>
      </c>
      <c r="AE324" t="str">
        <f t="shared" si="116"/>
        <v xml:space="preserve"> </v>
      </c>
      <c r="AF324" t="str">
        <f t="shared" si="117"/>
        <v xml:space="preserve"> </v>
      </c>
      <c r="AG324">
        <f t="shared" si="109"/>
        <v>3.9088823369310939</v>
      </c>
      <c r="AH324" t="str">
        <f t="shared" si="110"/>
        <v xml:space="preserve"> </v>
      </c>
      <c r="AI324">
        <f t="shared" si="118"/>
        <v>51</v>
      </c>
      <c r="AJ324" t="str">
        <f t="shared" si="119"/>
        <v xml:space="preserve"> </v>
      </c>
      <c r="AK324" t="str">
        <f t="shared" si="111"/>
        <v xml:space="preserve"> </v>
      </c>
      <c r="AL324" t="str">
        <f t="shared" si="112"/>
        <v xml:space="preserve"> </v>
      </c>
      <c r="AM324" t="str">
        <f t="shared" si="120"/>
        <v xml:space="preserve"> </v>
      </c>
      <c r="AN324" t="str">
        <f t="shared" si="121"/>
        <v xml:space="preserve"> </v>
      </c>
      <c r="AO324" t="s">
        <v>245</v>
      </c>
      <c r="AP324" t="s">
        <v>1244</v>
      </c>
      <c r="AQ324">
        <v>9.2483165392935653</v>
      </c>
      <c r="AR324">
        <v>4.5375062085727613</v>
      </c>
      <c r="AS324">
        <v>15.044247787610621</v>
      </c>
      <c r="AT324">
        <v>-9.2483165392935653</v>
      </c>
      <c r="AU324">
        <v>-4.5375062085727613</v>
      </c>
      <c r="AV324" t="s">
        <v>1664</v>
      </c>
    </row>
    <row r="325" spans="1:48" x14ac:dyDescent="0.25">
      <c r="A325">
        <v>3.2800000000000197E-9</v>
      </c>
      <c r="B325" t="s">
        <v>611</v>
      </c>
      <c r="C325">
        <v>9</v>
      </c>
      <c r="D325" s="2">
        <v>2</v>
      </c>
      <c r="E325">
        <v>5</v>
      </c>
      <c r="F325">
        <v>16</v>
      </c>
      <c r="G325">
        <v>72</v>
      </c>
      <c r="H325">
        <v>68.19</v>
      </c>
      <c r="I325">
        <v>36664.514031960003</v>
      </c>
      <c r="J325">
        <v>33.442864149092692</v>
      </c>
      <c r="K325">
        <v>29.999999999999996</v>
      </c>
      <c r="L325">
        <v>23.723274740020127</v>
      </c>
      <c r="M325">
        <v>21.634569872736169</v>
      </c>
      <c r="N325">
        <v>2.0390000000000001</v>
      </c>
      <c r="O325">
        <v>13.530066815144773</v>
      </c>
      <c r="P325">
        <v>0</v>
      </c>
      <c r="Q325" s="36" t="str">
        <f t="shared" si="98"/>
        <v xml:space="preserve"> </v>
      </c>
      <c r="R325" t="str">
        <f t="shared" si="99"/>
        <v xml:space="preserve"> </v>
      </c>
      <c r="S325" s="37" t="str">
        <f t="shared" si="100"/>
        <v/>
      </c>
      <c r="T325" s="37" t="str">
        <f t="shared" si="101"/>
        <v/>
      </c>
      <c r="U325" s="37" t="str">
        <f t="shared" si="102"/>
        <v/>
      </c>
      <c r="V325" s="37" t="str">
        <f t="shared" si="103"/>
        <v/>
      </c>
      <c r="W325" s="37" t="str">
        <f t="shared" si="104"/>
        <v/>
      </c>
      <c r="X325" s="37" t="str">
        <f t="shared" si="105"/>
        <v/>
      </c>
      <c r="Y325" t="str">
        <f t="shared" si="113"/>
        <v xml:space="preserve"> </v>
      </c>
      <c r="Z325" s="1" t="str">
        <f t="shared" si="106"/>
        <v xml:space="preserve"> </v>
      </c>
      <c r="AA325" t="str">
        <f t="shared" si="114"/>
        <v xml:space="preserve"> </v>
      </c>
      <c r="AB325" s="1" t="str">
        <f t="shared" si="107"/>
        <v xml:space="preserve"> </v>
      </c>
      <c r="AC325" t="str">
        <f t="shared" si="115"/>
        <v xml:space="preserve"> </v>
      </c>
      <c r="AD325" s="1" t="str">
        <f t="shared" si="108"/>
        <v xml:space="preserve"> </v>
      </c>
      <c r="AE325" t="str">
        <f t="shared" si="116"/>
        <v xml:space="preserve"> </v>
      </c>
      <c r="AF325" t="str">
        <f t="shared" si="117"/>
        <v xml:space="preserve"> </v>
      </c>
      <c r="AG325" t="str">
        <f t="shared" si="109"/>
        <v xml:space="preserve"> </v>
      </c>
      <c r="AH325" t="str">
        <f t="shared" si="110"/>
        <v xml:space="preserve"> </v>
      </c>
      <c r="AI325" t="str">
        <f t="shared" si="118"/>
        <v xml:space="preserve"> </v>
      </c>
      <c r="AJ325" t="str">
        <f t="shared" si="119"/>
        <v xml:space="preserve"> </v>
      </c>
      <c r="AK325" t="str">
        <f t="shared" si="111"/>
        <v xml:space="preserve"> </v>
      </c>
      <c r="AL325" t="str">
        <f t="shared" si="112"/>
        <v xml:space="preserve"> </v>
      </c>
      <c r="AM325" t="str">
        <f t="shared" si="120"/>
        <v xml:space="preserve"> </v>
      </c>
      <c r="AN325" t="str">
        <f t="shared" si="121"/>
        <v xml:space="preserve"> </v>
      </c>
      <c r="AO325" t="s">
        <v>611</v>
      </c>
      <c r="AP325" t="s">
        <v>1239</v>
      </c>
      <c r="AQ325">
        <v>-79.99089356867168</v>
      </c>
      <c r="AR325">
        <v>-82.164275863927827</v>
      </c>
      <c r="AS325">
        <v>5.5873295204575513</v>
      </c>
      <c r="AT325">
        <v>79.99089356867168</v>
      </c>
      <c r="AU325">
        <v>82.164275863927827</v>
      </c>
      <c r="AV325" t="s">
        <v>1665</v>
      </c>
    </row>
    <row r="326" spans="1:48" x14ac:dyDescent="0.25">
      <c r="A326">
        <v>3.2900000000000199E-9</v>
      </c>
      <c r="B326" t="s">
        <v>265</v>
      </c>
      <c r="C326">
        <v>10</v>
      </c>
      <c r="D326" s="2">
        <v>1</v>
      </c>
      <c r="E326">
        <v>7</v>
      </c>
      <c r="F326">
        <v>18</v>
      </c>
      <c r="G326">
        <v>56</v>
      </c>
      <c r="H326">
        <v>43.8</v>
      </c>
      <c r="I326">
        <v>81379.592065199991</v>
      </c>
      <c r="J326">
        <v>10.381607015880538</v>
      </c>
      <c r="K326">
        <v>9.8782138024357238</v>
      </c>
      <c r="L326">
        <v>9.8700159301189583</v>
      </c>
      <c r="M326">
        <v>9.597656704741043</v>
      </c>
      <c r="N326">
        <v>4.4340000000000002</v>
      </c>
      <c r="O326">
        <v>5.0710900473933753</v>
      </c>
      <c r="P326">
        <v>7.9429223744292248</v>
      </c>
      <c r="Q326" s="36" t="str">
        <f t="shared" si="98"/>
        <v xml:space="preserve"> </v>
      </c>
      <c r="R326" t="str">
        <f t="shared" si="99"/>
        <v xml:space="preserve"> </v>
      </c>
      <c r="S326" s="37">
        <f t="shared" si="100"/>
        <v>0.27853881607538827</v>
      </c>
      <c r="T326" s="37" t="str">
        <f t="shared" si="101"/>
        <v/>
      </c>
      <c r="U326" s="37" t="str">
        <f t="shared" si="102"/>
        <v/>
      </c>
      <c r="V326" s="37">
        <f t="shared" si="103"/>
        <v>-0.44125756838986996</v>
      </c>
      <c r="W326" s="37" t="str">
        <f t="shared" si="104"/>
        <v/>
      </c>
      <c r="X326" s="37" t="str">
        <f t="shared" si="105"/>
        <v/>
      </c>
      <c r="Y326" t="str">
        <f t="shared" si="113"/>
        <v xml:space="preserve"> </v>
      </c>
      <c r="Z326" s="1">
        <f t="shared" si="106"/>
        <v>55</v>
      </c>
      <c r="AA326" t="str">
        <f t="shared" si="114"/>
        <v xml:space="preserve"> </v>
      </c>
      <c r="AB326" s="1" t="str">
        <f t="shared" si="107"/>
        <v xml:space="preserve"> </v>
      </c>
      <c r="AC326">
        <f t="shared" si="115"/>
        <v>32</v>
      </c>
      <c r="AD326" s="1" t="str">
        <f t="shared" si="108"/>
        <v xml:space="preserve"> </v>
      </c>
      <c r="AE326" t="str">
        <f t="shared" si="116"/>
        <v xml:space="preserve"> </v>
      </c>
      <c r="AF326" t="str">
        <f t="shared" si="117"/>
        <v xml:space="preserve"> </v>
      </c>
      <c r="AG326">
        <f t="shared" si="109"/>
        <v>7.942922377719225</v>
      </c>
      <c r="AH326" t="str">
        <f t="shared" si="110"/>
        <v xml:space="preserve"> </v>
      </c>
      <c r="AI326">
        <f t="shared" si="118"/>
        <v>4</v>
      </c>
      <c r="AJ326" t="str">
        <f t="shared" si="119"/>
        <v xml:space="preserve"> </v>
      </c>
      <c r="AK326" t="str">
        <f t="shared" si="111"/>
        <v xml:space="preserve"> </v>
      </c>
      <c r="AL326" t="str">
        <f t="shared" si="112"/>
        <v xml:space="preserve"> </v>
      </c>
      <c r="AM326" t="str">
        <f t="shared" si="120"/>
        <v xml:space="preserve"> </v>
      </c>
      <c r="AN326" t="str">
        <f t="shared" si="121"/>
        <v xml:space="preserve"> </v>
      </c>
      <c r="AO326" t="s">
        <v>265</v>
      </c>
      <c r="AP326" t="s">
        <v>1239</v>
      </c>
      <c r="AQ326">
        <v>44.125756838986995</v>
      </c>
      <c r="AR326">
        <v>24.21095635492242</v>
      </c>
      <c r="AS326">
        <v>27.853881278538829</v>
      </c>
      <c r="AT326">
        <v>-44.125756838986995</v>
      </c>
      <c r="AU326">
        <v>-24.21095635492242</v>
      </c>
      <c r="AV326" t="s">
        <v>1666</v>
      </c>
    </row>
    <row r="327" spans="1:48" x14ac:dyDescent="0.25">
      <c r="A327">
        <v>3.30000000000002E-9</v>
      </c>
      <c r="B327" t="s">
        <v>613</v>
      </c>
      <c r="C327">
        <v>11</v>
      </c>
      <c r="D327" s="2">
        <v>1</v>
      </c>
      <c r="E327">
        <v>8</v>
      </c>
      <c r="F327">
        <v>20</v>
      </c>
      <c r="G327">
        <v>24</v>
      </c>
      <c r="H327">
        <v>19.41</v>
      </c>
      <c r="I327">
        <v>7351.8178192199994</v>
      </c>
      <c r="J327" t="s">
        <v>1238</v>
      </c>
      <c r="K327">
        <v>24.884615384615383</v>
      </c>
      <c r="L327">
        <v>8.6157850050366971</v>
      </c>
      <c r="M327">
        <v>8.0161323903023565</v>
      </c>
      <c r="N327">
        <v>0.78</v>
      </c>
      <c r="O327">
        <v>310.5263157894737</v>
      </c>
      <c r="P327">
        <v>1.1128284389489955</v>
      </c>
      <c r="Q327" s="36" t="str">
        <f t="shared" si="98"/>
        <v xml:space="preserve"> </v>
      </c>
      <c r="R327" t="str">
        <f t="shared" si="99"/>
        <v xml:space="preserve"> </v>
      </c>
      <c r="S327" s="37">
        <f t="shared" si="100"/>
        <v>0.23647604657666149</v>
      </c>
      <c r="T327" s="37" t="str">
        <f t="shared" si="101"/>
        <v/>
      </c>
      <c r="U327" s="37" t="str">
        <f t="shared" si="102"/>
        <v xml:space="preserve"> </v>
      </c>
      <c r="V327" s="37" t="str">
        <f t="shared" si="103"/>
        <v xml:space="preserve"> </v>
      </c>
      <c r="W327" s="37" t="str">
        <f t="shared" si="104"/>
        <v/>
      </c>
      <c r="X327" s="37">
        <f t="shared" si="105"/>
        <v>-0.33841838715709027</v>
      </c>
      <c r="Y327" t="str">
        <f t="shared" si="113"/>
        <v xml:space="preserve"> </v>
      </c>
      <c r="Z327" s="1" t="str">
        <f t="shared" si="106"/>
        <v xml:space="preserve"> </v>
      </c>
      <c r="AA327" t="str">
        <f t="shared" si="114"/>
        <v xml:space="preserve"> </v>
      </c>
      <c r="AB327" s="1">
        <f t="shared" si="107"/>
        <v>80</v>
      </c>
      <c r="AC327">
        <f t="shared" si="115"/>
        <v>54</v>
      </c>
      <c r="AD327" s="1" t="str">
        <f t="shared" si="108"/>
        <v xml:space="preserve"> </v>
      </c>
      <c r="AE327" t="str">
        <f t="shared" si="116"/>
        <v xml:space="preserve"> </v>
      </c>
      <c r="AF327" t="str">
        <f t="shared" si="117"/>
        <v xml:space="preserve"> </v>
      </c>
      <c r="AG327" t="str">
        <f t="shared" si="109"/>
        <v xml:space="preserve"> </v>
      </c>
      <c r="AH327" t="str">
        <f t="shared" si="110"/>
        <v xml:space="preserve"> </v>
      </c>
      <c r="AI327" t="str">
        <f t="shared" si="118"/>
        <v xml:space="preserve"> </v>
      </c>
      <c r="AJ327" t="str">
        <f t="shared" si="119"/>
        <v xml:space="preserve"> </v>
      </c>
      <c r="AK327" t="str">
        <f t="shared" si="111"/>
        <v xml:space="preserve"> </v>
      </c>
      <c r="AL327" t="str">
        <f t="shared" si="112"/>
        <v xml:space="preserve"> </v>
      </c>
      <c r="AM327" t="str">
        <f t="shared" si="120"/>
        <v xml:space="preserve"> </v>
      </c>
      <c r="AN327" t="str">
        <f t="shared" si="121"/>
        <v xml:space="preserve"> </v>
      </c>
      <c r="AO327" t="s">
        <v>613</v>
      </c>
      <c r="AP327" t="s">
        <v>1242</v>
      </c>
      <c r="AQ327" t="e">
        <v>#VALUE!</v>
      </c>
      <c r="AR327">
        <v>33.841838715709031</v>
      </c>
      <c r="AS327">
        <v>23.647604327666151</v>
      </c>
      <c r="AT327" t="e">
        <v>#VALUE!</v>
      </c>
      <c r="AU327">
        <v>-33.841838715709031</v>
      </c>
      <c r="AV327" t="s">
        <v>1667</v>
      </c>
    </row>
    <row r="328" spans="1:48" x14ac:dyDescent="0.25">
      <c r="A328">
        <v>3.3100000000000202E-9</v>
      </c>
      <c r="B328" t="s">
        <v>626</v>
      </c>
      <c r="C328">
        <v>17</v>
      </c>
      <c r="D328" s="2">
        <v>0</v>
      </c>
      <c r="E328">
        <v>2</v>
      </c>
      <c r="F328">
        <v>19</v>
      </c>
      <c r="G328">
        <v>75</v>
      </c>
      <c r="H328">
        <v>55.87</v>
      </c>
      <c r="I328">
        <v>36277.60388183</v>
      </c>
      <c r="J328">
        <v>13.491910166626418</v>
      </c>
      <c r="K328">
        <v>8.559828405086563</v>
      </c>
      <c r="L328">
        <v>6.7578193999188727</v>
      </c>
      <c r="M328">
        <v>5.6734354828078652</v>
      </c>
      <c r="N328">
        <v>6.5270000000000001</v>
      </c>
      <c r="O328">
        <v>32.125506072874487</v>
      </c>
      <c r="P328">
        <v>4.1847145158403443</v>
      </c>
      <c r="Q328" s="36">
        <f t="shared" ref="Q328:Q391" si="122">IF(ISERROR((IF(R328&lt;&gt;" ","",(IF((AND(C328&lt;&gt;0,F328&lt;&gt;0,(C328*100/F328)&gt;$Q$5))=TRUE,(IF(ISERROR(((C328*100/F328)+A328))=TRUE," ",(((C328*100/F328)+A328))))," ")))))=TRUE," ",((IF(R328&lt;&gt;" ","",(IF((AND(C328&lt;&gt;0,F328&lt;&gt;0,(C328*100/F328)&gt;$Q$5))=TRUE,(IF(ISERROR(((C328*100/F328)+A328))=TRUE," ",(((C328*100/F328)+A328))))," "))))))</f>
        <v>89.473684213836322</v>
      </c>
      <c r="R328" t="str">
        <f t="shared" ref="R328:R391" si="123">IF(ISERROR(IF((AND(D328&lt;&gt;0,F328&lt;&gt;0,(D328*100/F328)&gt;$R$5))=TRUE,(IF(ISERROR(((D328*100/F328)+A328))=TRUE," ",(((D328*100/F328)+A328))))," "))=TRUE," ",(IF((AND(D328&lt;&gt;0,F328&lt;&gt;0,(D328*100/F328)&gt;$R$5))=TRUE,(IF(ISERROR(((D328*100/F328)+A328))=TRUE," ",(((D328*100/F328)+A328))))," ")))</f>
        <v xml:space="preserve"> </v>
      </c>
      <c r="S328" s="37">
        <f t="shared" ref="S328:S391" si="124">IF(ISERROR((IF((G328/H328-1)&gt;($S$5/100),(G328/H328-1)+A328,"")))=TRUE," ",((IF((G328/H328-1)&gt;($S$5/100),(G328/H328-1)+A328,""))))</f>
        <v>0.34240200796366044</v>
      </c>
      <c r="T328" s="37" t="str">
        <f t="shared" ref="T328:T391" si="125">IF(ISERROR((IF((G328/H328-1)&lt;($T$5/100),(G328/H328-1)+A328,"")))=TRUE," ",((IF((G328/H328-1)&lt;($T$5/100),(G328/H328-1)+A328,""))))</f>
        <v/>
      </c>
      <c r="U328" s="37" t="str">
        <f t="shared" ref="U328:U391" si="126">IF(ISERROR((IF(((J328/$J$6-1))&gt;($U$5/100),((J328/$J$6-1)),"")))=TRUE," ",((IF(((J328/$J$6-1))&gt;($U$5/100),((J328/$J$6-1)),""))))</f>
        <v/>
      </c>
      <c r="V328" s="37" t="str">
        <f t="shared" ref="V328:V391" si="127">IF(ISERROR((IF(((J328/$J$6-1))&lt;($V$5/100),((J328/$J$6-1)),"")))=TRUE," ",((IF(((J328/$J$6-1))&lt;($V$5/100),((J328/$J$6-1)),""))))</f>
        <v/>
      </c>
      <c r="W328" s="37" t="str">
        <f t="shared" ref="W328:W391" si="128">IF(ISERROR((IF(((L328/$L$6-1))&gt;($W$5/100),((L328/$L$6-1)),"")))=TRUE," ",((IF(((L328/$L$6-1))&gt;($W$5/100),((L328/$L$6-1)),""))))</f>
        <v/>
      </c>
      <c r="X328" s="37">
        <f t="shared" ref="X328:X391" si="129">IF(ISERROR((IF(((L328/$L$6-1))&lt;($X$5/100),((L328/$L$6-1)),"")))=TRUE," ",((IF(((L328/$L$6-1))&lt;($X$5/100),((L328/$L$6-1)),""))))</f>
        <v>-0.48108627881431332</v>
      </c>
      <c r="Y328" t="str">
        <f t="shared" si="113"/>
        <v xml:space="preserve"> </v>
      </c>
      <c r="Z328" s="1" t="str">
        <f t="shared" ref="Z328:Z391" si="130">IF(ISERROR((RANK(V328,V$7:V$391,1)))=TRUE," ",((RANK(V328,V$7:V$391,1))))</f>
        <v xml:space="preserve"> </v>
      </c>
      <c r="AA328" t="str">
        <f t="shared" si="114"/>
        <v xml:space="preserve"> </v>
      </c>
      <c r="AB328" s="1">
        <f t="shared" ref="AB328:AB391" si="131">IF(ISERROR((RANK(X328,X$7:X$391,1)))=TRUE," ",((RANK(X328,X$7:X$391,1))))</f>
        <v>41</v>
      </c>
      <c r="AC328">
        <f t="shared" si="115"/>
        <v>21</v>
      </c>
      <c r="AD328" s="1" t="str">
        <f t="shared" ref="AD328:AD391" si="132">IF(ISERROR((RANK(T328,T$7:T$391,1)))=TRUE," ",((RANK(T328,T$7:T$391,1))))</f>
        <v xml:space="preserve"> </v>
      </c>
      <c r="AE328">
        <f t="shared" si="116"/>
        <v>11</v>
      </c>
      <c r="AF328" t="str">
        <f t="shared" si="117"/>
        <v xml:space="preserve"> </v>
      </c>
      <c r="AG328">
        <f t="shared" ref="AG328:AG391" si="133">IF(ISERROR((IF((AND(P328&gt;$AG$6,P328&lt;$AG$5))=TRUE,P328+A328," ")))=TRUE," ",((IF((AND(P328&gt;$AG$6,P328&lt;$AG$5))=TRUE,P328+A328," "))))</f>
        <v>4.1847145191503445</v>
      </c>
      <c r="AH328" t="str">
        <f t="shared" ref="AH328:AH391" si="134">IF(ISERROR(((IF(P328&lt;$AH$5,P328+A328," "))))=TRUE," ",((IF(P328&lt;$AH$5,P328+A328," "))))</f>
        <v xml:space="preserve"> </v>
      </c>
      <c r="AI328">
        <f t="shared" si="118"/>
        <v>46</v>
      </c>
      <c r="AJ328" t="str">
        <f t="shared" si="119"/>
        <v xml:space="preserve"> </v>
      </c>
      <c r="AK328" t="str">
        <f t="shared" ref="AK328:AK391" si="135">IF(ISERROR((IF((AND(O328&lt;$AK$5,O328&gt;$AK$6))=TRUE,O328+A328," ")))=TRUE," ",((IF((AND(O328&lt;$AK$5,O328&gt;$AK$6))=TRUE,O328+A328," "))))</f>
        <v xml:space="preserve"> </v>
      </c>
      <c r="AL328" t="str">
        <f t="shared" ref="AL328:AL391" si="136">IF(ISERROR((IF(O328&lt;$AL$5,O328+A328," ")))=TRUE," ",((IF(O328&lt;$AL$5,O328+A328," "))))</f>
        <v xml:space="preserve"> </v>
      </c>
      <c r="AM328" t="str">
        <f t="shared" si="120"/>
        <v xml:space="preserve"> </v>
      </c>
      <c r="AN328" t="str">
        <f t="shared" si="121"/>
        <v xml:space="preserve"> </v>
      </c>
      <c r="AO328" t="s">
        <v>626</v>
      </c>
      <c r="AP328" t="s">
        <v>1295</v>
      </c>
      <c r="AQ328">
        <v>27.385975195990554</v>
      </c>
      <c r="AR328">
        <v>48.108627881431332</v>
      </c>
      <c r="AS328">
        <v>34.240200465366044</v>
      </c>
      <c r="AT328">
        <v>-27.385975195990554</v>
      </c>
      <c r="AU328">
        <v>-48.108627881431332</v>
      </c>
      <c r="AV328" t="s">
        <v>1668</v>
      </c>
    </row>
    <row r="329" spans="1:48" x14ac:dyDescent="0.25">
      <c r="A329">
        <v>3.3200000000000204E-9</v>
      </c>
      <c r="B329" t="s">
        <v>244</v>
      </c>
      <c r="C329">
        <v>17</v>
      </c>
      <c r="D329" s="2">
        <v>0</v>
      </c>
      <c r="E329">
        <v>4</v>
      </c>
      <c r="F329">
        <v>21</v>
      </c>
      <c r="G329">
        <v>97</v>
      </c>
      <c r="H329">
        <v>81.33</v>
      </c>
      <c r="I329">
        <v>207064.89026885998</v>
      </c>
      <c r="J329">
        <v>15.743321718931474</v>
      </c>
      <c r="K329">
        <v>14.213561691716182</v>
      </c>
      <c r="L329">
        <v>11.809741429029645</v>
      </c>
      <c r="M329">
        <v>10.990952816648369</v>
      </c>
      <c r="N329">
        <v>5.7220000000000004</v>
      </c>
      <c r="O329">
        <v>10.2504816955684</v>
      </c>
      <c r="P329">
        <v>2.9964342800934465</v>
      </c>
      <c r="Q329" s="36">
        <f t="shared" si="122"/>
        <v>80.952380955700946</v>
      </c>
      <c r="R329" t="str">
        <f t="shared" si="123"/>
        <v xml:space="preserve"> </v>
      </c>
      <c r="S329" s="37">
        <f t="shared" si="124"/>
        <v>0.1926718341327382</v>
      </c>
      <c r="T329" s="37" t="str">
        <f t="shared" si="125"/>
        <v/>
      </c>
      <c r="U329" s="37" t="str">
        <f t="shared" si="126"/>
        <v/>
      </c>
      <c r="V329" s="37" t="str">
        <f t="shared" si="127"/>
        <v/>
      </c>
      <c r="W329" s="37" t="str">
        <f t="shared" si="128"/>
        <v/>
      </c>
      <c r="X329" s="37" t="str">
        <f t="shared" si="129"/>
        <v/>
      </c>
      <c r="Y329" t="str">
        <f t="shared" si="113"/>
        <v xml:space="preserve"> </v>
      </c>
      <c r="Z329" s="1" t="str">
        <f t="shared" si="130"/>
        <v xml:space="preserve"> </v>
      </c>
      <c r="AA329" t="str">
        <f t="shared" si="114"/>
        <v xml:space="preserve"> </v>
      </c>
      <c r="AB329" s="1" t="str">
        <f t="shared" si="131"/>
        <v xml:space="preserve"> </v>
      </c>
      <c r="AC329">
        <f t="shared" si="115"/>
        <v>89</v>
      </c>
      <c r="AD329" s="1" t="str">
        <f t="shared" si="132"/>
        <v xml:space="preserve"> </v>
      </c>
      <c r="AE329">
        <f t="shared" si="116"/>
        <v>30</v>
      </c>
      <c r="AF329" t="str">
        <f t="shared" si="117"/>
        <v xml:space="preserve"> </v>
      </c>
      <c r="AG329">
        <f t="shared" si="133"/>
        <v>2.9964342834134463</v>
      </c>
      <c r="AH329" t="str">
        <f t="shared" si="134"/>
        <v xml:space="preserve"> </v>
      </c>
      <c r="AI329">
        <f t="shared" si="118"/>
        <v>103</v>
      </c>
      <c r="AJ329" t="str">
        <f t="shared" si="119"/>
        <v xml:space="preserve"> </v>
      </c>
      <c r="AK329" t="str">
        <f t="shared" si="135"/>
        <v xml:space="preserve"> </v>
      </c>
      <c r="AL329" t="str">
        <f t="shared" si="136"/>
        <v xml:space="preserve"> </v>
      </c>
      <c r="AM329" t="str">
        <f t="shared" si="120"/>
        <v xml:space="preserve"> </v>
      </c>
      <c r="AN329" t="str">
        <f t="shared" si="121"/>
        <v xml:space="preserve"> </v>
      </c>
      <c r="AO329" t="s">
        <v>244</v>
      </c>
      <c r="AP329" t="s">
        <v>1313</v>
      </c>
      <c r="AQ329">
        <v>15.268784058185114</v>
      </c>
      <c r="AR329">
        <v>9.3163562309447006</v>
      </c>
      <c r="AS329">
        <v>19.267183081273821</v>
      </c>
      <c r="AT329">
        <v>-15.268784058185114</v>
      </c>
      <c r="AU329">
        <v>-9.3163562309447006</v>
      </c>
      <c r="AV329" t="s">
        <v>1669</v>
      </c>
    </row>
    <row r="330" spans="1:48" x14ac:dyDescent="0.25">
      <c r="A330">
        <v>3.3300000000000206E-9</v>
      </c>
      <c r="B330" t="s">
        <v>437</v>
      </c>
      <c r="C330">
        <v>15</v>
      </c>
      <c r="D330" s="2">
        <v>0</v>
      </c>
      <c r="E330">
        <v>15</v>
      </c>
      <c r="F330">
        <v>30</v>
      </c>
      <c r="G330">
        <v>15</v>
      </c>
      <c r="H330">
        <v>9.4600000000000009</v>
      </c>
      <c r="I330">
        <v>7528.7409905400009</v>
      </c>
      <c r="J330">
        <v>11.959544879898862</v>
      </c>
      <c r="K330">
        <v>23.650000000000002</v>
      </c>
      <c r="L330">
        <v>3.7325179392824288</v>
      </c>
      <c r="M330">
        <v>3.7416972025822317</v>
      </c>
      <c r="N330">
        <v>0.4</v>
      </c>
      <c r="O330">
        <v>-46.666666666666664</v>
      </c>
      <c r="P330">
        <v>2.1353065539112053</v>
      </c>
      <c r="Q330" s="36" t="str">
        <f t="shared" si="122"/>
        <v xml:space="preserve"> </v>
      </c>
      <c r="R330" t="str">
        <f t="shared" si="123"/>
        <v xml:space="preserve"> </v>
      </c>
      <c r="S330" s="37">
        <f t="shared" si="124"/>
        <v>0.58562368197693426</v>
      </c>
      <c r="T330" s="37" t="str">
        <f t="shared" si="125"/>
        <v/>
      </c>
      <c r="U330" s="37" t="str">
        <f t="shared" si="126"/>
        <v/>
      </c>
      <c r="V330" s="37">
        <f t="shared" si="127"/>
        <v>-0.35633229258982924</v>
      </c>
      <c r="W330" s="37" t="str">
        <f t="shared" si="128"/>
        <v/>
      </c>
      <c r="X330" s="37">
        <f t="shared" si="129"/>
        <v>-0.71339056896243369</v>
      </c>
      <c r="Y330" t="str">
        <f t="shared" si="113"/>
        <v xml:space="preserve"> </v>
      </c>
      <c r="Z330" s="1">
        <f t="shared" si="130"/>
        <v>83</v>
      </c>
      <c r="AA330" t="str">
        <f t="shared" si="114"/>
        <v xml:space="preserve"> </v>
      </c>
      <c r="AB330" s="1">
        <f t="shared" si="131"/>
        <v>6</v>
      </c>
      <c r="AC330">
        <f t="shared" si="115"/>
        <v>4</v>
      </c>
      <c r="AD330" s="1" t="str">
        <f t="shared" si="132"/>
        <v xml:space="preserve"> </v>
      </c>
      <c r="AE330" t="str">
        <f t="shared" si="116"/>
        <v xml:space="preserve"> </v>
      </c>
      <c r="AF330" t="str">
        <f t="shared" si="117"/>
        <v xml:space="preserve"> </v>
      </c>
      <c r="AG330">
        <f t="shared" si="133"/>
        <v>2.1353065572412051</v>
      </c>
      <c r="AH330" t="str">
        <f t="shared" si="134"/>
        <v xml:space="preserve"> </v>
      </c>
      <c r="AI330">
        <f t="shared" si="118"/>
        <v>176</v>
      </c>
      <c r="AJ330" t="str">
        <f t="shared" si="119"/>
        <v xml:space="preserve"> </v>
      </c>
      <c r="AK330" t="str">
        <f t="shared" si="135"/>
        <v xml:space="preserve"> </v>
      </c>
      <c r="AL330" t="str">
        <f t="shared" si="136"/>
        <v xml:space="preserve"> </v>
      </c>
      <c r="AM330" t="str">
        <f t="shared" si="120"/>
        <v xml:space="preserve"> </v>
      </c>
      <c r="AN330" t="str">
        <f t="shared" si="121"/>
        <v xml:space="preserve"> </v>
      </c>
      <c r="AO330" t="s">
        <v>437</v>
      </c>
      <c r="AP330" t="s">
        <v>1295</v>
      </c>
      <c r="AQ330">
        <v>35.633229258982922</v>
      </c>
      <c r="AR330">
        <v>71.339056896243363</v>
      </c>
      <c r="AS330">
        <v>58.562367864693421</v>
      </c>
      <c r="AT330">
        <v>-35.633229258982922</v>
      </c>
      <c r="AU330">
        <v>-71.339056896243363</v>
      </c>
      <c r="AV330" t="s">
        <v>1670</v>
      </c>
    </row>
    <row r="331" spans="1:48" x14ac:dyDescent="0.25">
      <c r="A331">
        <v>3.3400000000000207E-9</v>
      </c>
      <c r="B331" t="s">
        <v>507</v>
      </c>
      <c r="C331">
        <v>14</v>
      </c>
      <c r="D331" s="2">
        <v>1</v>
      </c>
      <c r="E331">
        <v>13</v>
      </c>
      <c r="F331">
        <v>28</v>
      </c>
      <c r="G331">
        <v>61</v>
      </c>
      <c r="H331">
        <v>49.68</v>
      </c>
      <c r="I331">
        <v>76129.518878639996</v>
      </c>
      <c r="J331">
        <v>10.203327171903883</v>
      </c>
      <c r="K331">
        <v>9.1677431260380136</v>
      </c>
      <c r="L331" t="s">
        <v>1238</v>
      </c>
      <c r="M331" t="s">
        <v>1238</v>
      </c>
      <c r="N331">
        <v>5.4190000000000005</v>
      </c>
      <c r="O331">
        <v>8.8152610441767081</v>
      </c>
      <c r="P331">
        <v>3.02536231884058</v>
      </c>
      <c r="Q331" s="36" t="str">
        <f t="shared" si="122"/>
        <v xml:space="preserve"> </v>
      </c>
      <c r="R331" t="str">
        <f t="shared" si="123"/>
        <v xml:space="preserve"> </v>
      </c>
      <c r="S331" s="37">
        <f t="shared" si="124"/>
        <v>0.22785829641568428</v>
      </c>
      <c r="T331" s="37" t="str">
        <f t="shared" si="125"/>
        <v/>
      </c>
      <c r="U331" s="37" t="str">
        <f t="shared" si="126"/>
        <v/>
      </c>
      <c r="V331" s="37">
        <f t="shared" si="127"/>
        <v>-0.4508526641566637</v>
      </c>
      <c r="W331" s="37" t="str">
        <f t="shared" si="128"/>
        <v xml:space="preserve"> </v>
      </c>
      <c r="X331" s="37" t="str">
        <f t="shared" si="129"/>
        <v xml:space="preserve"> </v>
      </c>
      <c r="Y331" t="str">
        <f t="shared" si="113"/>
        <v xml:space="preserve"> </v>
      </c>
      <c r="Z331" s="1">
        <f t="shared" si="130"/>
        <v>52</v>
      </c>
      <c r="AA331" t="str">
        <f t="shared" si="114"/>
        <v xml:space="preserve"> </v>
      </c>
      <c r="AB331" s="1" t="str">
        <f t="shared" si="131"/>
        <v xml:space="preserve"> </v>
      </c>
      <c r="AC331">
        <f t="shared" si="115"/>
        <v>64</v>
      </c>
      <c r="AD331" s="1" t="str">
        <f t="shared" si="132"/>
        <v xml:space="preserve"> </v>
      </c>
      <c r="AE331" t="str">
        <f t="shared" si="116"/>
        <v xml:space="preserve"> </v>
      </c>
      <c r="AF331" t="str">
        <f t="shared" si="117"/>
        <v xml:space="preserve"> </v>
      </c>
      <c r="AG331">
        <f t="shared" si="133"/>
        <v>3.0253623221805799</v>
      </c>
      <c r="AH331" t="str">
        <f t="shared" si="134"/>
        <v xml:space="preserve"> </v>
      </c>
      <c r="AI331">
        <f t="shared" si="118"/>
        <v>100</v>
      </c>
      <c r="AJ331" t="str">
        <f t="shared" si="119"/>
        <v xml:space="preserve"> </v>
      </c>
      <c r="AK331" t="str">
        <f t="shared" si="135"/>
        <v xml:space="preserve"> </v>
      </c>
      <c r="AL331" t="str">
        <f t="shared" si="136"/>
        <v xml:space="preserve"> </v>
      </c>
      <c r="AM331" t="str">
        <f t="shared" si="120"/>
        <v xml:space="preserve"> </v>
      </c>
      <c r="AN331" t="str">
        <f t="shared" si="121"/>
        <v xml:space="preserve"> </v>
      </c>
      <c r="AO331" t="s">
        <v>507</v>
      </c>
      <c r="AP331" t="s">
        <v>1246</v>
      </c>
      <c r="AQ331">
        <v>45.085266415666368</v>
      </c>
      <c r="AR331" t="e">
        <v>#VALUE!</v>
      </c>
      <c r="AS331">
        <v>22.785829307568427</v>
      </c>
      <c r="AT331">
        <v>-45.085266415666368</v>
      </c>
      <c r="AU331" t="e">
        <v>#VALUE!</v>
      </c>
      <c r="AV331" t="s">
        <v>1671</v>
      </c>
    </row>
    <row r="332" spans="1:48" x14ac:dyDescent="0.25">
      <c r="A332">
        <v>3.3500000000000209E-9</v>
      </c>
      <c r="B332" t="s">
        <v>924</v>
      </c>
      <c r="C332">
        <v>7</v>
      </c>
      <c r="D332" s="2">
        <v>1</v>
      </c>
      <c r="E332">
        <v>5</v>
      </c>
      <c r="F332">
        <v>13</v>
      </c>
      <c r="G332">
        <v>335</v>
      </c>
      <c r="H332">
        <v>303.52999999999997</v>
      </c>
      <c r="I332">
        <v>25741.803807119999</v>
      </c>
      <c r="J332" t="s">
        <v>1238</v>
      </c>
      <c r="K332" t="s">
        <v>1238</v>
      </c>
      <c r="L332">
        <v>32.369799668089144</v>
      </c>
      <c r="M332">
        <v>28.080644348581682</v>
      </c>
      <c r="N332">
        <v>7.3310000000000004</v>
      </c>
      <c r="O332">
        <v>13.835403726708073</v>
      </c>
      <c r="P332">
        <v>0.94158732250518906</v>
      </c>
      <c r="Q332" s="36" t="str">
        <f t="shared" si="122"/>
        <v xml:space="preserve"> </v>
      </c>
      <c r="R332" t="str">
        <f t="shared" si="123"/>
        <v xml:space="preserve"> </v>
      </c>
      <c r="S332" s="37" t="str">
        <f t="shared" si="124"/>
        <v/>
      </c>
      <c r="T332" s="37" t="str">
        <f t="shared" si="125"/>
        <v/>
      </c>
      <c r="U332" s="37" t="str">
        <f t="shared" si="126"/>
        <v xml:space="preserve"> </v>
      </c>
      <c r="V332" s="37" t="str">
        <f t="shared" si="127"/>
        <v xml:space="preserve"> </v>
      </c>
      <c r="W332" s="37" t="str">
        <f t="shared" si="128"/>
        <v/>
      </c>
      <c r="X332" s="37" t="str">
        <f t="shared" si="129"/>
        <v/>
      </c>
      <c r="Y332" t="str">
        <f t="shared" si="113"/>
        <v xml:space="preserve"> </v>
      </c>
      <c r="Z332" s="1" t="str">
        <f t="shared" si="130"/>
        <v xml:space="preserve"> </v>
      </c>
      <c r="AA332" t="str">
        <f t="shared" si="114"/>
        <v xml:space="preserve"> </v>
      </c>
      <c r="AB332" s="1" t="str">
        <f t="shared" si="131"/>
        <v xml:space="preserve"> </v>
      </c>
      <c r="AC332" t="str">
        <f t="shared" si="115"/>
        <v xml:space="preserve"> </v>
      </c>
      <c r="AD332" s="1" t="str">
        <f t="shared" si="132"/>
        <v xml:space="preserve"> </v>
      </c>
      <c r="AE332" t="str">
        <f t="shared" si="116"/>
        <v xml:space="preserve"> </v>
      </c>
      <c r="AF332" t="str">
        <f t="shared" si="117"/>
        <v xml:space="preserve"> </v>
      </c>
      <c r="AG332" t="str">
        <f t="shared" si="133"/>
        <v xml:space="preserve"> </v>
      </c>
      <c r="AH332" t="str">
        <f t="shared" si="134"/>
        <v xml:space="preserve"> </v>
      </c>
      <c r="AI332" t="str">
        <f t="shared" si="118"/>
        <v xml:space="preserve"> </v>
      </c>
      <c r="AJ332" t="str">
        <f t="shared" si="119"/>
        <v xml:space="preserve"> </v>
      </c>
      <c r="AK332" t="str">
        <f t="shared" si="135"/>
        <v xml:space="preserve"> </v>
      </c>
      <c r="AL332" t="str">
        <f t="shared" si="136"/>
        <v xml:space="preserve"> </v>
      </c>
      <c r="AM332" t="str">
        <f t="shared" si="120"/>
        <v xml:space="preserve"> </v>
      </c>
      <c r="AN332" t="str">
        <f t="shared" si="121"/>
        <v xml:space="preserve"> </v>
      </c>
      <c r="AO332" t="s">
        <v>924</v>
      </c>
      <c r="AP332" t="s">
        <v>1246</v>
      </c>
      <c r="AQ332" t="e">
        <v>#VALUE!</v>
      </c>
      <c r="AR332">
        <v>-148.55848026961169</v>
      </c>
      <c r="AS332">
        <v>10.368003162784589</v>
      </c>
      <c r="AT332" t="e">
        <v>#VALUE!</v>
      </c>
      <c r="AU332">
        <v>148.55848026961169</v>
      </c>
      <c r="AV332" t="s">
        <v>1672</v>
      </c>
    </row>
    <row r="333" spans="1:48" x14ac:dyDescent="0.25">
      <c r="A333">
        <v>3.3600000000000211E-9</v>
      </c>
      <c r="B333" t="s">
        <v>259</v>
      </c>
      <c r="C333">
        <v>34</v>
      </c>
      <c r="D333" s="2">
        <v>0</v>
      </c>
      <c r="E333">
        <v>3</v>
      </c>
      <c r="F333">
        <v>37</v>
      </c>
      <c r="G333">
        <v>200</v>
      </c>
      <c r="H333">
        <v>170.89</v>
      </c>
      <c r="I333">
        <v>1299797.3735388999</v>
      </c>
      <c r="J333">
        <v>37.271537622682658</v>
      </c>
      <c r="K333">
        <v>30.102166637308432</v>
      </c>
      <c r="L333">
        <v>23.226001960546341</v>
      </c>
      <c r="M333">
        <v>19.172581122424805</v>
      </c>
      <c r="N333">
        <v>5.6770000000000005</v>
      </c>
      <c r="O333">
        <v>19.515789473684219</v>
      </c>
      <c r="P333">
        <v>1.1598104043536779</v>
      </c>
      <c r="Q333" s="36">
        <f t="shared" si="122"/>
        <v>91.891891895251888</v>
      </c>
      <c r="R333" t="str">
        <f t="shared" si="123"/>
        <v xml:space="preserve"> </v>
      </c>
      <c r="S333" s="37">
        <f t="shared" si="124"/>
        <v>0.17034349917602215</v>
      </c>
      <c r="T333" s="37" t="str">
        <f t="shared" si="125"/>
        <v/>
      </c>
      <c r="U333" s="37" t="str">
        <f t="shared" si="126"/>
        <v/>
      </c>
      <c r="V333" s="37" t="str">
        <f t="shared" si="127"/>
        <v/>
      </c>
      <c r="W333" s="37" t="str">
        <f t="shared" si="128"/>
        <v/>
      </c>
      <c r="X333" s="37" t="str">
        <f t="shared" si="129"/>
        <v/>
      </c>
      <c r="Y333" t="str">
        <f t="shared" si="113"/>
        <v xml:space="preserve"> </v>
      </c>
      <c r="Z333" s="1" t="str">
        <f t="shared" si="130"/>
        <v xml:space="preserve"> </v>
      </c>
      <c r="AA333" t="str">
        <f t="shared" si="114"/>
        <v xml:space="preserve"> </v>
      </c>
      <c r="AB333" s="1" t="str">
        <f t="shared" si="131"/>
        <v xml:space="preserve"> </v>
      </c>
      <c r="AC333">
        <f t="shared" si="115"/>
        <v>110</v>
      </c>
      <c r="AD333" s="1" t="str">
        <f t="shared" si="132"/>
        <v xml:space="preserve"> </v>
      </c>
      <c r="AE333">
        <f t="shared" si="116"/>
        <v>8</v>
      </c>
      <c r="AF333" t="str">
        <f t="shared" si="117"/>
        <v xml:space="preserve"> </v>
      </c>
      <c r="AG333" t="str">
        <f t="shared" si="133"/>
        <v xml:space="preserve"> </v>
      </c>
      <c r="AH333" t="str">
        <f t="shared" si="134"/>
        <v xml:space="preserve"> </v>
      </c>
      <c r="AI333" t="str">
        <f t="shared" si="118"/>
        <v xml:space="preserve"> </v>
      </c>
      <c r="AJ333" t="str">
        <f t="shared" si="119"/>
        <v xml:space="preserve"> </v>
      </c>
      <c r="AK333" t="str">
        <f t="shared" si="135"/>
        <v xml:space="preserve"> </v>
      </c>
      <c r="AL333" t="str">
        <f t="shared" si="136"/>
        <v xml:space="preserve"> </v>
      </c>
      <c r="AM333" t="str">
        <f t="shared" si="120"/>
        <v xml:space="preserve"> </v>
      </c>
      <c r="AN333" t="str">
        <f t="shared" si="121"/>
        <v xml:space="preserve"> </v>
      </c>
      <c r="AO333" t="s">
        <v>259</v>
      </c>
      <c r="AP333" t="s">
        <v>1293</v>
      </c>
      <c r="AQ333">
        <v>-100.59697433441927</v>
      </c>
      <c r="AR333">
        <v>-78.34585969784635</v>
      </c>
      <c r="AS333">
        <v>17.034349581602214</v>
      </c>
      <c r="AT333">
        <v>100.59697433441927</v>
      </c>
      <c r="AU333">
        <v>78.34585969784635</v>
      </c>
      <c r="AV333" t="s">
        <v>1673</v>
      </c>
    </row>
    <row r="334" spans="1:48" x14ac:dyDescent="0.25">
      <c r="A334">
        <v>3.3700000000000212E-9</v>
      </c>
      <c r="B334" t="s">
        <v>381</v>
      </c>
      <c r="C334">
        <v>9</v>
      </c>
      <c r="D334" s="2">
        <v>2</v>
      </c>
      <c r="E334">
        <v>2</v>
      </c>
      <c r="F334">
        <v>13</v>
      </c>
      <c r="G334">
        <v>205</v>
      </c>
      <c r="H334">
        <v>181.8</v>
      </c>
      <c r="I334">
        <v>31011.2796528</v>
      </c>
      <c r="J334">
        <v>23.26295585412668</v>
      </c>
      <c r="K334">
        <v>20.76290543627227</v>
      </c>
      <c r="L334">
        <v>15.810523475445224</v>
      </c>
      <c r="M334">
        <v>14.791433860652978</v>
      </c>
      <c r="N334">
        <v>8.7560000000000002</v>
      </c>
      <c r="O334">
        <v>10.000000000000004</v>
      </c>
      <c r="P334">
        <v>1.4246424642464246</v>
      </c>
      <c r="Q334" s="36" t="str">
        <f t="shared" si="122"/>
        <v xml:space="preserve"> </v>
      </c>
      <c r="R334" t="str">
        <f t="shared" si="123"/>
        <v xml:space="preserve"> </v>
      </c>
      <c r="S334" s="37" t="str">
        <f t="shared" si="124"/>
        <v/>
      </c>
      <c r="T334" s="37" t="str">
        <f t="shared" si="125"/>
        <v/>
      </c>
      <c r="U334" s="37" t="str">
        <f t="shared" si="126"/>
        <v/>
      </c>
      <c r="V334" s="37" t="str">
        <f t="shared" si="127"/>
        <v/>
      </c>
      <c r="W334" s="37" t="str">
        <f t="shared" si="128"/>
        <v/>
      </c>
      <c r="X334" s="37" t="str">
        <f t="shared" si="129"/>
        <v/>
      </c>
      <c r="Y334" t="str">
        <f t="shared" si="113"/>
        <v xml:space="preserve"> </v>
      </c>
      <c r="Z334" s="1" t="str">
        <f t="shared" si="130"/>
        <v xml:space="preserve"> </v>
      </c>
      <c r="AA334" t="str">
        <f t="shared" si="114"/>
        <v xml:space="preserve"> </v>
      </c>
      <c r="AB334" s="1" t="str">
        <f t="shared" si="131"/>
        <v xml:space="preserve"> </v>
      </c>
      <c r="AC334" t="str">
        <f t="shared" si="115"/>
        <v xml:space="preserve"> </v>
      </c>
      <c r="AD334" s="1" t="str">
        <f t="shared" si="132"/>
        <v xml:space="preserve"> </v>
      </c>
      <c r="AE334" t="str">
        <f t="shared" si="116"/>
        <v xml:space="preserve"> </v>
      </c>
      <c r="AF334" t="str">
        <f t="shared" si="117"/>
        <v xml:space="preserve"> </v>
      </c>
      <c r="AG334" t="str">
        <f t="shared" si="133"/>
        <v xml:space="preserve"> </v>
      </c>
      <c r="AH334" t="str">
        <f t="shared" si="134"/>
        <v xml:space="preserve"> </v>
      </c>
      <c r="AI334" t="str">
        <f t="shared" si="118"/>
        <v xml:space="preserve"> </v>
      </c>
      <c r="AJ334" t="str">
        <f t="shared" si="119"/>
        <v xml:space="preserve"> </v>
      </c>
      <c r="AK334" t="str">
        <f t="shared" si="135"/>
        <v xml:space="preserve"> </v>
      </c>
      <c r="AL334" t="str">
        <f t="shared" si="136"/>
        <v xml:space="preserve"> </v>
      </c>
      <c r="AM334" t="str">
        <f t="shared" si="120"/>
        <v xml:space="preserve"> </v>
      </c>
      <c r="AN334" t="str">
        <f t="shared" si="121"/>
        <v xml:space="preserve"> </v>
      </c>
      <c r="AO334" t="s">
        <v>381</v>
      </c>
      <c r="AP334" t="s">
        <v>1293</v>
      </c>
      <c r="AQ334">
        <v>-25.202201359491518</v>
      </c>
      <c r="AR334">
        <v>-21.404510612334924</v>
      </c>
      <c r="AS334">
        <v>12.761276127612753</v>
      </c>
      <c r="AT334">
        <v>25.202201359491518</v>
      </c>
      <c r="AU334">
        <v>21.404510612334924</v>
      </c>
      <c r="AV334" t="s">
        <v>1674</v>
      </c>
    </row>
    <row r="335" spans="1:48" x14ac:dyDescent="0.25">
      <c r="A335">
        <v>3.3800000000000214E-9</v>
      </c>
      <c r="B335" t="s">
        <v>475</v>
      </c>
      <c r="C335">
        <v>5</v>
      </c>
      <c r="D335" s="2">
        <v>0</v>
      </c>
      <c r="E335">
        <v>16</v>
      </c>
      <c r="F335">
        <v>21</v>
      </c>
      <c r="G335">
        <v>177</v>
      </c>
      <c r="H335">
        <v>163.86</v>
      </c>
      <c r="I335">
        <v>21373.346683380001</v>
      </c>
      <c r="J335">
        <v>11.887695879280326</v>
      </c>
      <c r="K335">
        <v>11.740345346421151</v>
      </c>
      <c r="L335" t="s">
        <v>1238</v>
      </c>
      <c r="M335" t="s">
        <v>1238</v>
      </c>
      <c r="N335">
        <v>13.957000000000001</v>
      </c>
      <c r="O335">
        <v>1.5054545454545507</v>
      </c>
      <c r="P335">
        <v>2.7615037226901014</v>
      </c>
      <c r="Q335" s="36" t="str">
        <f t="shared" si="122"/>
        <v xml:space="preserve"> </v>
      </c>
      <c r="R335" t="str">
        <f t="shared" si="123"/>
        <v xml:space="preserve"> </v>
      </c>
      <c r="S335" s="37" t="str">
        <f t="shared" si="124"/>
        <v/>
      </c>
      <c r="T335" s="37" t="str">
        <f t="shared" si="125"/>
        <v/>
      </c>
      <c r="U335" s="37" t="str">
        <f t="shared" si="126"/>
        <v/>
      </c>
      <c r="V335" s="37">
        <f t="shared" si="127"/>
        <v>-0.3601992358533288</v>
      </c>
      <c r="W335" s="37" t="str">
        <f t="shared" si="128"/>
        <v xml:space="preserve"> </v>
      </c>
      <c r="X335" s="37" t="str">
        <f t="shared" si="129"/>
        <v xml:space="preserve"> </v>
      </c>
      <c r="Y335" t="str">
        <f t="shared" si="113"/>
        <v xml:space="preserve"> </v>
      </c>
      <c r="Z335" s="1">
        <f t="shared" si="130"/>
        <v>82</v>
      </c>
      <c r="AA335" t="str">
        <f t="shared" si="114"/>
        <v xml:space="preserve"> </v>
      </c>
      <c r="AB335" s="1" t="str">
        <f t="shared" si="131"/>
        <v xml:space="preserve"> </v>
      </c>
      <c r="AC335" t="str">
        <f t="shared" si="115"/>
        <v xml:space="preserve"> </v>
      </c>
      <c r="AD335" s="1" t="str">
        <f t="shared" si="132"/>
        <v xml:space="preserve"> </v>
      </c>
      <c r="AE335" t="str">
        <f t="shared" si="116"/>
        <v xml:space="preserve"> </v>
      </c>
      <c r="AF335" t="str">
        <f t="shared" si="117"/>
        <v xml:space="preserve"> </v>
      </c>
      <c r="AG335">
        <f t="shared" si="133"/>
        <v>2.7615037260701012</v>
      </c>
      <c r="AH335" t="str">
        <f t="shared" si="134"/>
        <v xml:space="preserve"> </v>
      </c>
      <c r="AI335">
        <f t="shared" si="118"/>
        <v>134</v>
      </c>
      <c r="AJ335" t="str">
        <f t="shared" si="119"/>
        <v xml:space="preserve"> </v>
      </c>
      <c r="AK335" t="str">
        <f t="shared" si="135"/>
        <v xml:space="preserve"> </v>
      </c>
      <c r="AL335" t="str">
        <f t="shared" si="136"/>
        <v xml:space="preserve"> </v>
      </c>
      <c r="AM335" t="str">
        <f t="shared" si="120"/>
        <v xml:space="preserve"> </v>
      </c>
      <c r="AN335" t="str">
        <f t="shared" si="121"/>
        <v xml:space="preserve"> </v>
      </c>
      <c r="AO335" t="s">
        <v>475</v>
      </c>
      <c r="AP335" t="s">
        <v>1246</v>
      </c>
      <c r="AQ335">
        <v>36.019923585332883</v>
      </c>
      <c r="AR335" t="e">
        <v>#VALUE!</v>
      </c>
      <c r="AS335">
        <v>8.0190406444525806</v>
      </c>
      <c r="AT335">
        <v>-36.019923585332883</v>
      </c>
      <c r="AU335" t="e">
        <v>#VALUE!</v>
      </c>
      <c r="AV335" t="s">
        <v>1675</v>
      </c>
    </row>
    <row r="336" spans="1:48" x14ac:dyDescent="0.25">
      <c r="A336">
        <v>3.3900000000000216E-9</v>
      </c>
      <c r="B336" t="s">
        <v>629</v>
      </c>
      <c r="C336">
        <v>0</v>
      </c>
      <c r="D336" s="2">
        <v>2</v>
      </c>
      <c r="E336">
        <v>11</v>
      </c>
      <c r="F336">
        <v>13</v>
      </c>
      <c r="G336">
        <v>775</v>
      </c>
      <c r="H336">
        <v>726.58</v>
      </c>
      <c r="I336">
        <v>17476.30812772</v>
      </c>
      <c r="J336">
        <v>32.053114522675138</v>
      </c>
      <c r="K336">
        <v>29.078320726777925</v>
      </c>
      <c r="L336">
        <v>22.797163826193767</v>
      </c>
      <c r="M336">
        <v>21.35144204774231</v>
      </c>
      <c r="N336">
        <v>24.987000000000002</v>
      </c>
      <c r="O336">
        <v>9.7364953886693133</v>
      </c>
      <c r="P336">
        <v>0</v>
      </c>
      <c r="Q336" s="36" t="str">
        <f t="shared" si="122"/>
        <v xml:space="preserve"> </v>
      </c>
      <c r="R336" t="str">
        <f t="shared" si="123"/>
        <v xml:space="preserve"> </v>
      </c>
      <c r="S336" s="37" t="str">
        <f t="shared" si="124"/>
        <v/>
      </c>
      <c r="T336" s="37" t="str">
        <f t="shared" si="125"/>
        <v/>
      </c>
      <c r="U336" s="37" t="str">
        <f t="shared" si="126"/>
        <v/>
      </c>
      <c r="V336" s="37" t="str">
        <f t="shared" si="127"/>
        <v/>
      </c>
      <c r="W336" s="37" t="str">
        <f t="shared" si="128"/>
        <v/>
      </c>
      <c r="X336" s="37" t="str">
        <f t="shared" si="129"/>
        <v/>
      </c>
      <c r="Y336" t="str">
        <f t="shared" si="113"/>
        <v xml:space="preserve"> </v>
      </c>
      <c r="Z336" s="1" t="str">
        <f t="shared" si="130"/>
        <v xml:space="preserve"> </v>
      </c>
      <c r="AA336" t="str">
        <f t="shared" si="114"/>
        <v xml:space="preserve"> </v>
      </c>
      <c r="AB336" s="1" t="str">
        <f t="shared" si="131"/>
        <v xml:space="preserve"> </v>
      </c>
      <c r="AC336" t="str">
        <f t="shared" si="115"/>
        <v xml:space="preserve"> </v>
      </c>
      <c r="AD336" s="1" t="str">
        <f t="shared" si="132"/>
        <v xml:space="preserve"> </v>
      </c>
      <c r="AE336" t="str">
        <f t="shared" si="116"/>
        <v xml:space="preserve"> </v>
      </c>
      <c r="AF336" t="str">
        <f t="shared" si="117"/>
        <v xml:space="preserve"> </v>
      </c>
      <c r="AG336" t="str">
        <f t="shared" si="133"/>
        <v xml:space="preserve"> </v>
      </c>
      <c r="AH336" t="str">
        <f t="shared" si="134"/>
        <v xml:space="preserve"> </v>
      </c>
      <c r="AI336" t="str">
        <f t="shared" si="118"/>
        <v xml:space="preserve"> </v>
      </c>
      <c r="AJ336" t="str">
        <f t="shared" si="119"/>
        <v xml:space="preserve"> </v>
      </c>
      <c r="AK336" t="str">
        <f t="shared" si="135"/>
        <v xml:space="preserve"> </v>
      </c>
      <c r="AL336" t="str">
        <f t="shared" si="136"/>
        <v xml:space="preserve"> </v>
      </c>
      <c r="AM336" t="str">
        <f t="shared" si="120"/>
        <v xml:space="preserve"> </v>
      </c>
      <c r="AN336" t="str">
        <f t="shared" si="121"/>
        <v xml:space="preserve"> </v>
      </c>
      <c r="AO336" t="s">
        <v>629</v>
      </c>
      <c r="AP336" t="s">
        <v>1313</v>
      </c>
      <c r="AQ336">
        <v>-72.511202954241753</v>
      </c>
      <c r="AR336">
        <v>-75.052933697398743</v>
      </c>
      <c r="AS336">
        <v>6.664097552919146</v>
      </c>
      <c r="AT336">
        <v>72.511202954241753</v>
      </c>
      <c r="AU336">
        <v>75.052933697398743</v>
      </c>
      <c r="AV336" t="s">
        <v>1676</v>
      </c>
    </row>
    <row r="337" spans="1:48" x14ac:dyDescent="0.25">
      <c r="A337">
        <v>3.4000000000000218E-9</v>
      </c>
      <c r="B337" t="s">
        <v>380</v>
      </c>
      <c r="C337">
        <v>27</v>
      </c>
      <c r="D337" s="2">
        <v>4</v>
      </c>
      <c r="E337">
        <v>4</v>
      </c>
      <c r="F337">
        <v>35</v>
      </c>
      <c r="G337">
        <v>66</v>
      </c>
      <c r="H337">
        <v>55.01</v>
      </c>
      <c r="I337">
        <v>61109.154205539999</v>
      </c>
      <c r="J337">
        <v>8.8128804870233903</v>
      </c>
      <c r="K337">
        <v>23.609442060085836</v>
      </c>
      <c r="L337">
        <v>4.4709776623927677</v>
      </c>
      <c r="M337">
        <v>7.1744735176778098</v>
      </c>
      <c r="N337">
        <v>2.33</v>
      </c>
      <c r="O337">
        <v>-63.307086614173237</v>
      </c>
      <c r="P337">
        <v>0</v>
      </c>
      <c r="Q337" s="36">
        <f t="shared" si="122"/>
        <v>77.142857146257143</v>
      </c>
      <c r="R337" t="str">
        <f t="shared" si="123"/>
        <v xml:space="preserve"> </v>
      </c>
      <c r="S337" s="37">
        <f t="shared" si="124"/>
        <v>0.19978186124402847</v>
      </c>
      <c r="T337" s="37" t="str">
        <f t="shared" si="125"/>
        <v/>
      </c>
      <c r="U337" s="37" t="str">
        <f t="shared" si="126"/>
        <v/>
      </c>
      <c r="V337" s="37">
        <f t="shared" si="127"/>
        <v>-0.52568708627897665</v>
      </c>
      <c r="W337" s="37" t="str">
        <f t="shared" si="128"/>
        <v/>
      </c>
      <c r="X337" s="37">
        <f t="shared" si="129"/>
        <v>-0.6566863482385803</v>
      </c>
      <c r="Y337" t="str">
        <f t="shared" si="113"/>
        <v xml:space="preserve"> </v>
      </c>
      <c r="Z337" s="1">
        <f t="shared" si="130"/>
        <v>30</v>
      </c>
      <c r="AA337" t="str">
        <f t="shared" si="114"/>
        <v xml:space="preserve"> </v>
      </c>
      <c r="AB337" s="1">
        <f t="shared" si="131"/>
        <v>12</v>
      </c>
      <c r="AC337">
        <f t="shared" si="115"/>
        <v>81</v>
      </c>
      <c r="AD337" s="1" t="str">
        <f t="shared" si="132"/>
        <v xml:space="preserve"> </v>
      </c>
      <c r="AE337">
        <f t="shared" si="116"/>
        <v>45</v>
      </c>
      <c r="AF337" t="str">
        <f t="shared" si="117"/>
        <v xml:space="preserve"> </v>
      </c>
      <c r="AG337" t="str">
        <f t="shared" si="133"/>
        <v xml:space="preserve"> </v>
      </c>
      <c r="AH337" t="str">
        <f t="shared" si="134"/>
        <v xml:space="preserve"> </v>
      </c>
      <c r="AI337" t="str">
        <f t="shared" si="118"/>
        <v xml:space="preserve"> </v>
      </c>
      <c r="AJ337" t="str">
        <f t="shared" si="119"/>
        <v xml:space="preserve"> </v>
      </c>
      <c r="AK337" t="str">
        <f t="shared" si="135"/>
        <v xml:space="preserve"> </v>
      </c>
      <c r="AL337">
        <f t="shared" si="136"/>
        <v>-63.30708661077324</v>
      </c>
      <c r="AM337" t="str">
        <f t="shared" si="120"/>
        <v xml:space="preserve"> </v>
      </c>
      <c r="AN337">
        <f t="shared" si="121"/>
        <v>2</v>
      </c>
      <c r="AO337" t="s">
        <v>380</v>
      </c>
      <c r="AP337" t="s">
        <v>1293</v>
      </c>
      <c r="AQ337">
        <v>52.568708627897664</v>
      </c>
      <c r="AR337">
        <v>65.668634823858028</v>
      </c>
      <c r="AS337">
        <v>19.978185784402847</v>
      </c>
      <c r="AT337">
        <v>-52.568708627897664</v>
      </c>
      <c r="AU337">
        <v>-65.668634823858028</v>
      </c>
      <c r="AV337" t="s">
        <v>1677</v>
      </c>
    </row>
    <row r="338" spans="1:48" x14ac:dyDescent="0.25">
      <c r="A338">
        <v>3.4100000000000219E-9</v>
      </c>
      <c r="B338" t="s">
        <v>1221</v>
      </c>
      <c r="C338">
        <v>5</v>
      </c>
      <c r="D338" s="2">
        <v>3</v>
      </c>
      <c r="E338">
        <v>15</v>
      </c>
      <c r="F338">
        <v>23</v>
      </c>
      <c r="G338">
        <v>67</v>
      </c>
      <c r="H338">
        <v>58.99</v>
      </c>
      <c r="I338">
        <v>15891.56291416</v>
      </c>
      <c r="J338">
        <v>24.14654113794515</v>
      </c>
      <c r="K338">
        <v>25.241762943945229</v>
      </c>
      <c r="L338">
        <v>16.828243815466905</v>
      </c>
      <c r="M338">
        <v>18.300613184682501</v>
      </c>
      <c r="N338">
        <v>2.3370000000000002</v>
      </c>
      <c r="O338">
        <v>-3.8271604938271593</v>
      </c>
      <c r="P338">
        <v>3.2615697575860314</v>
      </c>
      <c r="Q338" s="36" t="str">
        <f t="shared" si="122"/>
        <v xml:space="preserve"> </v>
      </c>
      <c r="R338" t="str">
        <f t="shared" si="123"/>
        <v xml:space="preserve"> </v>
      </c>
      <c r="S338" s="37" t="str">
        <f t="shared" si="124"/>
        <v/>
      </c>
      <c r="T338" s="37" t="str">
        <f t="shared" si="125"/>
        <v/>
      </c>
      <c r="U338" s="37" t="str">
        <f t="shared" si="126"/>
        <v/>
      </c>
      <c r="V338" s="37" t="str">
        <f t="shared" si="127"/>
        <v/>
      </c>
      <c r="W338" s="37" t="str">
        <f t="shared" si="128"/>
        <v/>
      </c>
      <c r="X338" s="37" t="str">
        <f t="shared" si="129"/>
        <v/>
      </c>
      <c r="Y338" t="str">
        <f t="shared" si="113"/>
        <v xml:space="preserve"> </v>
      </c>
      <c r="Z338" s="1" t="str">
        <f t="shared" si="130"/>
        <v xml:space="preserve"> </v>
      </c>
      <c r="AA338" t="str">
        <f t="shared" si="114"/>
        <v xml:space="preserve"> </v>
      </c>
      <c r="AB338" s="1" t="str">
        <f t="shared" si="131"/>
        <v xml:space="preserve"> </v>
      </c>
      <c r="AC338" t="str">
        <f t="shared" si="115"/>
        <v xml:space="preserve"> </v>
      </c>
      <c r="AD338" s="1" t="str">
        <f t="shared" si="132"/>
        <v xml:space="preserve"> </v>
      </c>
      <c r="AE338" t="str">
        <f t="shared" si="116"/>
        <v xml:space="preserve"> </v>
      </c>
      <c r="AF338" t="str">
        <f t="shared" si="117"/>
        <v xml:space="preserve"> </v>
      </c>
      <c r="AG338">
        <f t="shared" si="133"/>
        <v>3.2615697609960312</v>
      </c>
      <c r="AH338" t="str">
        <f t="shared" si="134"/>
        <v xml:space="preserve"> </v>
      </c>
      <c r="AI338">
        <f t="shared" si="118"/>
        <v>86</v>
      </c>
      <c r="AJ338" t="str">
        <f t="shared" si="119"/>
        <v xml:space="preserve"> </v>
      </c>
      <c r="AK338" t="str">
        <f t="shared" si="135"/>
        <v xml:space="preserve"> </v>
      </c>
      <c r="AL338" t="str">
        <f t="shared" si="136"/>
        <v xml:space="preserve"> </v>
      </c>
      <c r="AM338" t="str">
        <f t="shared" si="120"/>
        <v xml:space="preserve"> </v>
      </c>
      <c r="AN338" t="str">
        <f t="shared" si="121"/>
        <v xml:space="preserve"> </v>
      </c>
      <c r="AO338" t="s">
        <v>1221</v>
      </c>
      <c r="AP338" t="s">
        <v>1293</v>
      </c>
      <c r="AQ338">
        <v>-29.957694312176585</v>
      </c>
      <c r="AR338">
        <v>-29.219295493584529</v>
      </c>
      <c r="AS338">
        <v>13.578572639430408</v>
      </c>
      <c r="AT338">
        <v>29.957694312176585</v>
      </c>
      <c r="AU338">
        <v>29.219295493584529</v>
      </c>
      <c r="AV338" t="s">
        <v>1678</v>
      </c>
    </row>
    <row r="339" spans="1:48" x14ac:dyDescent="0.25">
      <c r="A339">
        <v>3.4200000000000221E-9</v>
      </c>
      <c r="B339" t="s">
        <v>382</v>
      </c>
      <c r="C339">
        <v>10</v>
      </c>
      <c r="D339" s="2">
        <v>0</v>
      </c>
      <c r="E339">
        <v>9</v>
      </c>
      <c r="F339">
        <v>19</v>
      </c>
      <c r="G339">
        <v>23.5</v>
      </c>
      <c r="H339">
        <v>20.309999999999999</v>
      </c>
      <c r="I339">
        <v>10483.558708589999</v>
      </c>
      <c r="J339">
        <v>4.7112038970076542</v>
      </c>
      <c r="K339">
        <v>4.5063234967827821</v>
      </c>
      <c r="L339">
        <v>6.6441955654992393</v>
      </c>
      <c r="M339">
        <v>6.4050608025191469</v>
      </c>
      <c r="N339">
        <v>4.3109999999999999</v>
      </c>
      <c r="O339">
        <v>-5.8733624454148501</v>
      </c>
      <c r="P339">
        <v>0</v>
      </c>
      <c r="Q339" s="36" t="str">
        <f t="shared" si="122"/>
        <v xml:space="preserve"> </v>
      </c>
      <c r="R339" t="str">
        <f t="shared" si="123"/>
        <v xml:space="preserve"> </v>
      </c>
      <c r="S339" s="37">
        <f t="shared" si="124"/>
        <v>0.15706548840276729</v>
      </c>
      <c r="T339" s="37" t="str">
        <f t="shared" si="125"/>
        <v/>
      </c>
      <c r="U339" s="37" t="str">
        <f t="shared" si="126"/>
        <v/>
      </c>
      <c r="V339" s="37">
        <f t="shared" si="127"/>
        <v>-0.74644103584362953</v>
      </c>
      <c r="W339" s="37" t="str">
        <f t="shared" si="128"/>
        <v/>
      </c>
      <c r="X339" s="37">
        <f t="shared" si="129"/>
        <v>-0.48981112972328944</v>
      </c>
      <c r="Y339" t="str">
        <f t="shared" si="113"/>
        <v xml:space="preserve"> </v>
      </c>
      <c r="Z339" s="1">
        <f t="shared" si="130"/>
        <v>3</v>
      </c>
      <c r="AA339" t="str">
        <f t="shared" si="114"/>
        <v xml:space="preserve"> </v>
      </c>
      <c r="AB339" s="1">
        <f t="shared" si="131"/>
        <v>37</v>
      </c>
      <c r="AC339">
        <f t="shared" si="115"/>
        <v>122</v>
      </c>
      <c r="AD339" s="1" t="str">
        <f t="shared" si="132"/>
        <v xml:space="preserve"> </v>
      </c>
      <c r="AE339" t="str">
        <f t="shared" si="116"/>
        <v xml:space="preserve"> </v>
      </c>
      <c r="AF339" t="str">
        <f t="shared" si="117"/>
        <v xml:space="preserve"> </v>
      </c>
      <c r="AG339" t="str">
        <f t="shared" si="133"/>
        <v xml:space="preserve"> </v>
      </c>
      <c r="AH339" t="str">
        <f t="shared" si="134"/>
        <v xml:space="preserve"> </v>
      </c>
      <c r="AI339" t="str">
        <f t="shared" si="118"/>
        <v xml:space="preserve"> </v>
      </c>
      <c r="AJ339" t="str">
        <f t="shared" si="119"/>
        <v xml:space="preserve"> </v>
      </c>
      <c r="AK339" t="str">
        <f t="shared" si="135"/>
        <v xml:space="preserve"> </v>
      </c>
      <c r="AL339" t="str">
        <f t="shared" si="136"/>
        <v xml:space="preserve"> </v>
      </c>
      <c r="AM339" t="str">
        <f t="shared" si="120"/>
        <v xml:space="preserve"> </v>
      </c>
      <c r="AN339" t="str">
        <f t="shared" si="121"/>
        <v xml:space="preserve"> </v>
      </c>
      <c r="AO339" t="s">
        <v>382</v>
      </c>
      <c r="AP339" t="s">
        <v>1313</v>
      </c>
      <c r="AQ339">
        <v>74.644103584362952</v>
      </c>
      <c r="AR339">
        <v>48.981112972328944</v>
      </c>
      <c r="AS339">
        <v>15.706548498276728</v>
      </c>
      <c r="AT339">
        <v>-74.644103584362952</v>
      </c>
      <c r="AU339">
        <v>-48.981112972328944</v>
      </c>
      <c r="AV339" t="s">
        <v>1679</v>
      </c>
    </row>
    <row r="340" spans="1:48" x14ac:dyDescent="0.25">
      <c r="A340">
        <v>3.4300000000000223E-9</v>
      </c>
      <c r="B340" t="s">
        <v>388</v>
      </c>
      <c r="C340">
        <v>26</v>
      </c>
      <c r="D340" s="2">
        <v>0</v>
      </c>
      <c r="E340">
        <v>7</v>
      </c>
      <c r="F340">
        <v>33</v>
      </c>
      <c r="G340">
        <v>27</v>
      </c>
      <c r="H340">
        <v>16.48</v>
      </c>
      <c r="I340">
        <v>7885.8343846400003</v>
      </c>
      <c r="J340" t="s">
        <v>1238</v>
      </c>
      <c r="K340" t="s">
        <v>1238</v>
      </c>
      <c r="L340">
        <v>6.6518321532694715</v>
      </c>
      <c r="M340">
        <v>5.4988393631818875</v>
      </c>
      <c r="N340">
        <v>0.29799999999999999</v>
      </c>
      <c r="O340" t="s">
        <v>132</v>
      </c>
      <c r="P340">
        <v>2.9672330097087376</v>
      </c>
      <c r="Q340" s="36">
        <f t="shared" si="122"/>
        <v>78.787878791308785</v>
      </c>
      <c r="R340" t="str">
        <f t="shared" si="123"/>
        <v xml:space="preserve"> </v>
      </c>
      <c r="S340" s="37">
        <f t="shared" si="124"/>
        <v>0.6383495179931068</v>
      </c>
      <c r="T340" s="37" t="str">
        <f t="shared" si="125"/>
        <v/>
      </c>
      <c r="U340" s="37" t="str">
        <f t="shared" si="126"/>
        <v xml:space="preserve"> </v>
      </c>
      <c r="V340" s="37" t="str">
        <f t="shared" si="127"/>
        <v xml:space="preserve"> </v>
      </c>
      <c r="W340" s="37" t="str">
        <f t="shared" si="128"/>
        <v/>
      </c>
      <c r="X340" s="37">
        <f t="shared" si="129"/>
        <v>-0.4892247378796335</v>
      </c>
      <c r="Y340" t="str">
        <f t="shared" si="113"/>
        <v xml:space="preserve"> </v>
      </c>
      <c r="Z340" s="1" t="str">
        <f t="shared" si="130"/>
        <v xml:space="preserve"> </v>
      </c>
      <c r="AA340" t="str">
        <f t="shared" si="114"/>
        <v xml:space="preserve"> </v>
      </c>
      <c r="AB340" s="1">
        <f t="shared" si="131"/>
        <v>38</v>
      </c>
      <c r="AC340">
        <f t="shared" si="115"/>
        <v>2</v>
      </c>
      <c r="AD340" s="1" t="str">
        <f t="shared" si="132"/>
        <v xml:space="preserve"> </v>
      </c>
      <c r="AE340">
        <f t="shared" si="116"/>
        <v>39</v>
      </c>
      <c r="AF340" t="str">
        <f t="shared" si="117"/>
        <v xml:space="preserve"> </v>
      </c>
      <c r="AG340">
        <f t="shared" si="133"/>
        <v>2.9672330131387374</v>
      </c>
      <c r="AH340" t="str">
        <f t="shared" si="134"/>
        <v xml:space="preserve"> </v>
      </c>
      <c r="AI340">
        <f t="shared" si="118"/>
        <v>109</v>
      </c>
      <c r="AJ340" t="str">
        <f t="shared" si="119"/>
        <v xml:space="preserve"> </v>
      </c>
      <c r="AK340" t="str">
        <f t="shared" si="135"/>
        <v xml:space="preserve"> </v>
      </c>
      <c r="AL340" t="str">
        <f t="shared" si="136"/>
        <v xml:space="preserve"> </v>
      </c>
      <c r="AM340" t="str">
        <f t="shared" si="120"/>
        <v xml:space="preserve"> </v>
      </c>
      <c r="AN340" t="str">
        <f t="shared" si="121"/>
        <v xml:space="preserve"> </v>
      </c>
      <c r="AO340" t="s">
        <v>388</v>
      </c>
      <c r="AP340" t="s">
        <v>1295</v>
      </c>
      <c r="AQ340" t="e">
        <v>#VALUE!</v>
      </c>
      <c r="AR340">
        <v>48.922473787963348</v>
      </c>
      <c r="AS340">
        <v>63.834951456310684</v>
      </c>
      <c r="AT340" t="e">
        <v>#VALUE!</v>
      </c>
      <c r="AU340">
        <v>-48.922473787963348</v>
      </c>
      <c r="AV340" t="s">
        <v>1680</v>
      </c>
    </row>
    <row r="341" spans="1:48" x14ac:dyDescent="0.25">
      <c r="A341">
        <v>3.4400000000000224E-9</v>
      </c>
      <c r="B341" t="s">
        <v>925</v>
      </c>
      <c r="C341">
        <v>18</v>
      </c>
      <c r="D341" s="2">
        <v>0</v>
      </c>
      <c r="E341">
        <v>3</v>
      </c>
      <c r="F341">
        <v>21</v>
      </c>
      <c r="G341">
        <v>64.5</v>
      </c>
      <c r="H341">
        <v>42.58</v>
      </c>
      <c r="I341">
        <v>9073.0490603800008</v>
      </c>
      <c r="J341">
        <v>8.4116949822204656</v>
      </c>
      <c r="K341">
        <v>8.7236222085638175</v>
      </c>
      <c r="L341">
        <v>8.189543799389579</v>
      </c>
      <c r="M341">
        <v>7.7125973833621329</v>
      </c>
      <c r="N341">
        <v>4.8810000000000002</v>
      </c>
      <c r="O341">
        <v>-4.106090373280936</v>
      </c>
      <c r="P341">
        <v>0.35227806481916396</v>
      </c>
      <c r="Q341" s="36">
        <f t="shared" si="122"/>
        <v>85.714285717725701</v>
      </c>
      <c r="R341" t="str">
        <f t="shared" si="123"/>
        <v xml:space="preserve"> </v>
      </c>
      <c r="S341" s="37">
        <f t="shared" si="124"/>
        <v>0.51479568216240479</v>
      </c>
      <c r="T341" s="37" t="str">
        <f t="shared" si="125"/>
        <v/>
      </c>
      <c r="U341" s="37" t="str">
        <f t="shared" si="126"/>
        <v/>
      </c>
      <c r="V341" s="37">
        <f t="shared" si="127"/>
        <v>-0.54727905793976406</v>
      </c>
      <c r="W341" s="37" t="str">
        <f t="shared" si="128"/>
        <v/>
      </c>
      <c r="X341" s="37">
        <f t="shared" si="129"/>
        <v>-0.37114823639628047</v>
      </c>
      <c r="Y341" t="str">
        <f t="shared" si="113"/>
        <v xml:space="preserve"> </v>
      </c>
      <c r="Z341" s="1">
        <f t="shared" si="130"/>
        <v>26</v>
      </c>
      <c r="AA341" t="str">
        <f t="shared" si="114"/>
        <v xml:space="preserve"> </v>
      </c>
      <c r="AB341" s="1">
        <f t="shared" si="131"/>
        <v>69</v>
      </c>
      <c r="AC341">
        <f t="shared" si="115"/>
        <v>7</v>
      </c>
      <c r="AD341" s="1" t="str">
        <f t="shared" si="132"/>
        <v xml:space="preserve"> </v>
      </c>
      <c r="AE341">
        <f t="shared" si="116"/>
        <v>18</v>
      </c>
      <c r="AF341" t="str">
        <f t="shared" si="117"/>
        <v xml:space="preserve"> </v>
      </c>
      <c r="AG341" t="str">
        <f t="shared" si="133"/>
        <v xml:space="preserve"> </v>
      </c>
      <c r="AH341" t="str">
        <f t="shared" si="134"/>
        <v xml:space="preserve"> </v>
      </c>
      <c r="AI341" t="str">
        <f t="shared" si="118"/>
        <v xml:space="preserve"> </v>
      </c>
      <c r="AJ341" t="str">
        <f t="shared" si="119"/>
        <v xml:space="preserve"> </v>
      </c>
      <c r="AK341" t="str">
        <f t="shared" si="135"/>
        <v xml:space="preserve"> </v>
      </c>
      <c r="AL341" t="str">
        <f t="shared" si="136"/>
        <v xml:space="preserve"> </v>
      </c>
      <c r="AM341" t="str">
        <f t="shared" si="120"/>
        <v xml:space="preserve"> </v>
      </c>
      <c r="AN341" t="str">
        <f t="shared" si="121"/>
        <v xml:space="preserve"> </v>
      </c>
      <c r="AO341" t="s">
        <v>925</v>
      </c>
      <c r="AP341" t="s">
        <v>1248</v>
      </c>
      <c r="AQ341">
        <v>54.727905793976404</v>
      </c>
      <c r="AR341">
        <v>37.11482363962805</v>
      </c>
      <c r="AS341">
        <v>51.47956787224048</v>
      </c>
      <c r="AT341">
        <v>-54.727905793976404</v>
      </c>
      <c r="AU341">
        <v>-37.11482363962805</v>
      </c>
      <c r="AV341" t="s">
        <v>1681</v>
      </c>
    </row>
    <row r="342" spans="1:48" x14ac:dyDescent="0.25">
      <c r="A342">
        <v>3.4500000000000226E-9</v>
      </c>
      <c r="B342" t="s">
        <v>593</v>
      </c>
      <c r="C342">
        <v>9</v>
      </c>
      <c r="D342" s="2">
        <v>2</v>
      </c>
      <c r="E342">
        <v>8</v>
      </c>
      <c r="F342">
        <v>19</v>
      </c>
      <c r="G342">
        <v>119</v>
      </c>
      <c r="H342">
        <v>114.74</v>
      </c>
      <c r="I342">
        <v>18807.614558099998</v>
      </c>
      <c r="J342">
        <v>23.049417436721576</v>
      </c>
      <c r="K342">
        <v>21.248148148148147</v>
      </c>
      <c r="L342">
        <v>16.450142717372323</v>
      </c>
      <c r="M342">
        <v>15.369871749198433</v>
      </c>
      <c r="N342">
        <v>5.4</v>
      </c>
      <c r="O342">
        <v>8.0000000000000071</v>
      </c>
      <c r="P342">
        <v>1.7273836499912847</v>
      </c>
      <c r="Q342" s="36" t="str">
        <f t="shared" si="122"/>
        <v xml:space="preserve"> </v>
      </c>
      <c r="R342" t="str">
        <f t="shared" si="123"/>
        <v xml:space="preserve"> </v>
      </c>
      <c r="S342" s="37" t="str">
        <f t="shared" si="124"/>
        <v/>
      </c>
      <c r="T342" s="37" t="str">
        <f t="shared" si="125"/>
        <v/>
      </c>
      <c r="U342" s="37" t="str">
        <f t="shared" si="126"/>
        <v/>
      </c>
      <c r="V342" s="37" t="str">
        <f t="shared" si="127"/>
        <v/>
      </c>
      <c r="W342" s="37" t="str">
        <f t="shared" si="128"/>
        <v/>
      </c>
      <c r="X342" s="37" t="str">
        <f t="shared" si="129"/>
        <v/>
      </c>
      <c r="Y342" t="str">
        <f t="shared" si="113"/>
        <v xml:space="preserve"> </v>
      </c>
      <c r="Z342" s="1" t="str">
        <f t="shared" si="130"/>
        <v xml:space="preserve"> </v>
      </c>
      <c r="AA342" t="str">
        <f t="shared" si="114"/>
        <v xml:space="preserve"> </v>
      </c>
      <c r="AB342" s="1" t="str">
        <f t="shared" si="131"/>
        <v xml:space="preserve"> </v>
      </c>
      <c r="AC342" t="str">
        <f t="shared" si="115"/>
        <v xml:space="preserve"> </v>
      </c>
      <c r="AD342" s="1" t="str">
        <f t="shared" si="132"/>
        <v xml:space="preserve"> </v>
      </c>
      <c r="AE342" t="str">
        <f t="shared" si="116"/>
        <v xml:space="preserve"> </v>
      </c>
      <c r="AF342" t="str">
        <f t="shared" si="117"/>
        <v xml:space="preserve"> </v>
      </c>
      <c r="AG342" t="str">
        <f t="shared" si="133"/>
        <v xml:space="preserve"> </v>
      </c>
      <c r="AH342" t="str">
        <f t="shared" si="134"/>
        <v xml:space="preserve"> </v>
      </c>
      <c r="AI342" t="str">
        <f t="shared" si="118"/>
        <v xml:space="preserve"> </v>
      </c>
      <c r="AJ342" t="str">
        <f t="shared" si="119"/>
        <v xml:space="preserve"> </v>
      </c>
      <c r="AK342" t="str">
        <f t="shared" si="135"/>
        <v xml:space="preserve"> </v>
      </c>
      <c r="AL342" t="str">
        <f t="shared" si="136"/>
        <v xml:space="preserve"> </v>
      </c>
      <c r="AM342" t="str">
        <f t="shared" si="120"/>
        <v xml:space="preserve"> </v>
      </c>
      <c r="AN342" t="str">
        <f t="shared" si="121"/>
        <v xml:space="preserve"> </v>
      </c>
      <c r="AO342" t="s">
        <v>593</v>
      </c>
      <c r="AP342" t="s">
        <v>1246</v>
      </c>
      <c r="AQ342">
        <v>-24.052928665961538</v>
      </c>
      <c r="AR342">
        <v>-26.315964756468226</v>
      </c>
      <c r="AS342">
        <v>3.712741851141721</v>
      </c>
      <c r="AT342">
        <v>24.052928665961538</v>
      </c>
      <c r="AU342">
        <v>26.315964756468226</v>
      </c>
      <c r="AV342" t="s">
        <v>1682</v>
      </c>
    </row>
    <row r="343" spans="1:48" x14ac:dyDescent="0.25">
      <c r="A343">
        <v>3.4600000000000228E-9</v>
      </c>
      <c r="B343" t="s">
        <v>331</v>
      </c>
      <c r="C343">
        <v>13</v>
      </c>
      <c r="D343" s="2">
        <v>2</v>
      </c>
      <c r="E343">
        <v>6</v>
      </c>
      <c r="F343">
        <v>21</v>
      </c>
      <c r="G343">
        <v>263</v>
      </c>
      <c r="H343">
        <v>273.94</v>
      </c>
      <c r="I343">
        <v>133947.31672842</v>
      </c>
      <c r="J343">
        <v>32.666348676365367</v>
      </c>
      <c r="K343">
        <v>30.196208112874775</v>
      </c>
      <c r="L343">
        <v>17.605597119329982</v>
      </c>
      <c r="M343">
        <v>16.475785362741526</v>
      </c>
      <c r="N343">
        <v>9.072000000000001</v>
      </c>
      <c r="O343">
        <v>8.3870967741935463</v>
      </c>
      <c r="P343">
        <v>2.0500839599912393</v>
      </c>
      <c r="Q343" s="36" t="str">
        <f t="shared" si="122"/>
        <v xml:space="preserve"> </v>
      </c>
      <c r="R343" t="str">
        <f t="shared" si="123"/>
        <v xml:space="preserve"> </v>
      </c>
      <c r="S343" s="37" t="str">
        <f t="shared" si="124"/>
        <v/>
      </c>
      <c r="T343" s="37" t="str">
        <f t="shared" si="125"/>
        <v/>
      </c>
      <c r="U343" s="37" t="str">
        <f t="shared" si="126"/>
        <v/>
      </c>
      <c r="V343" s="37" t="str">
        <f t="shared" si="127"/>
        <v/>
      </c>
      <c r="W343" s="37" t="str">
        <f t="shared" si="128"/>
        <v/>
      </c>
      <c r="X343" s="37" t="str">
        <f t="shared" si="129"/>
        <v/>
      </c>
      <c r="Y343" t="str">
        <f t="shared" si="113"/>
        <v xml:space="preserve"> </v>
      </c>
      <c r="Z343" s="1" t="str">
        <f t="shared" si="130"/>
        <v xml:space="preserve"> </v>
      </c>
      <c r="AA343" t="str">
        <f t="shared" si="114"/>
        <v xml:space="preserve"> </v>
      </c>
      <c r="AB343" s="1" t="str">
        <f t="shared" si="131"/>
        <v xml:space="preserve"> </v>
      </c>
      <c r="AC343" t="str">
        <f t="shared" si="115"/>
        <v xml:space="preserve"> </v>
      </c>
      <c r="AD343" s="1" t="str">
        <f t="shared" si="132"/>
        <v xml:space="preserve"> </v>
      </c>
      <c r="AE343" t="str">
        <f t="shared" si="116"/>
        <v xml:space="preserve"> </v>
      </c>
      <c r="AF343" t="str">
        <f t="shared" si="117"/>
        <v xml:space="preserve"> </v>
      </c>
      <c r="AG343">
        <f t="shared" si="133"/>
        <v>2.0500839634512391</v>
      </c>
      <c r="AH343" t="str">
        <f t="shared" si="134"/>
        <v xml:space="preserve"> </v>
      </c>
      <c r="AI343">
        <f t="shared" si="118"/>
        <v>185</v>
      </c>
      <c r="AJ343" t="str">
        <f t="shared" si="119"/>
        <v xml:space="preserve"> </v>
      </c>
      <c r="AK343" t="str">
        <f t="shared" si="135"/>
        <v xml:space="preserve"> </v>
      </c>
      <c r="AL343" t="str">
        <f t="shared" si="136"/>
        <v xml:space="preserve"> </v>
      </c>
      <c r="AM343" t="str">
        <f t="shared" si="120"/>
        <v xml:space="preserve"> </v>
      </c>
      <c r="AN343" t="str">
        <f t="shared" si="121"/>
        <v xml:space="preserve"> </v>
      </c>
      <c r="AO343" t="s">
        <v>331</v>
      </c>
      <c r="AP343" t="s">
        <v>1250</v>
      </c>
      <c r="AQ343">
        <v>-75.81165481737942</v>
      </c>
      <c r="AR343">
        <v>-35.188370304734697</v>
      </c>
      <c r="AS343">
        <v>-3.9935752354530174</v>
      </c>
      <c r="AT343">
        <v>75.81165481737942</v>
      </c>
      <c r="AU343">
        <v>35.188370304734697</v>
      </c>
      <c r="AV343" t="s">
        <v>1683</v>
      </c>
    </row>
    <row r="344" spans="1:48" x14ac:dyDescent="0.25">
      <c r="A344">
        <v>3.470000000000023E-9</v>
      </c>
      <c r="B344" t="s">
        <v>384</v>
      </c>
      <c r="C344">
        <v>15</v>
      </c>
      <c r="D344" s="2">
        <v>0</v>
      </c>
      <c r="E344">
        <v>6</v>
      </c>
      <c r="F344">
        <v>21</v>
      </c>
      <c r="G344">
        <v>49.777507781982422</v>
      </c>
      <c r="H344">
        <v>50.26</v>
      </c>
      <c r="I344">
        <v>40589.130827839996</v>
      </c>
      <c r="J344">
        <v>39.296325254104765</v>
      </c>
      <c r="K344">
        <v>26.60667019587083</v>
      </c>
      <c r="L344">
        <v>11.658712591475206</v>
      </c>
      <c r="M344">
        <v>9.3551713036131332</v>
      </c>
      <c r="N344">
        <v>1.889</v>
      </c>
      <c r="O344">
        <v>43.106060606060595</v>
      </c>
      <c r="P344">
        <v>1.6534023079984086</v>
      </c>
      <c r="Q344" s="36">
        <f t="shared" si="122"/>
        <v>71.428571432041437</v>
      </c>
      <c r="R344" t="str">
        <f t="shared" si="123"/>
        <v xml:space="preserve"> </v>
      </c>
      <c r="S344" s="37" t="str">
        <f t="shared" si="124"/>
        <v/>
      </c>
      <c r="T344" s="37" t="str">
        <f t="shared" si="125"/>
        <v/>
      </c>
      <c r="U344" s="37" t="str">
        <f t="shared" si="126"/>
        <v/>
      </c>
      <c r="V344" s="37" t="str">
        <f t="shared" si="127"/>
        <v/>
      </c>
      <c r="W344" s="37" t="str">
        <f t="shared" si="128"/>
        <v/>
      </c>
      <c r="X344" s="37" t="str">
        <f t="shared" si="129"/>
        <v/>
      </c>
      <c r="Y344" t="str">
        <f t="shared" si="113"/>
        <v xml:space="preserve"> </v>
      </c>
      <c r="Z344" s="1" t="str">
        <f t="shared" si="130"/>
        <v xml:space="preserve"> </v>
      </c>
      <c r="AA344" t="str">
        <f t="shared" si="114"/>
        <v xml:space="preserve"> </v>
      </c>
      <c r="AB344" s="1" t="str">
        <f t="shared" si="131"/>
        <v xml:space="preserve"> </v>
      </c>
      <c r="AC344" t="str">
        <f t="shared" si="115"/>
        <v xml:space="preserve"> </v>
      </c>
      <c r="AD344" s="1" t="str">
        <f t="shared" si="132"/>
        <v xml:space="preserve"> </v>
      </c>
      <c r="AE344">
        <f t="shared" si="116"/>
        <v>64</v>
      </c>
      <c r="AF344" t="str">
        <f t="shared" si="117"/>
        <v xml:space="preserve"> </v>
      </c>
      <c r="AG344" t="str">
        <f t="shared" si="133"/>
        <v xml:space="preserve"> </v>
      </c>
      <c r="AH344" t="str">
        <f t="shared" si="134"/>
        <v xml:space="preserve"> </v>
      </c>
      <c r="AI344" t="str">
        <f t="shared" si="118"/>
        <v xml:space="preserve"> </v>
      </c>
      <c r="AJ344" t="str">
        <f t="shared" si="119"/>
        <v xml:space="preserve"> </v>
      </c>
      <c r="AK344" t="str">
        <f t="shared" si="135"/>
        <v xml:space="preserve"> </v>
      </c>
      <c r="AL344" t="str">
        <f t="shared" si="136"/>
        <v xml:space="preserve"> </v>
      </c>
      <c r="AM344" t="str">
        <f t="shared" si="120"/>
        <v xml:space="preserve"> </v>
      </c>
      <c r="AN344" t="str">
        <f t="shared" si="121"/>
        <v xml:space="preserve"> </v>
      </c>
      <c r="AO344" t="s">
        <v>384</v>
      </c>
      <c r="AP344" t="s">
        <v>1242</v>
      </c>
      <c r="AQ344">
        <v>-111.49446605168735</v>
      </c>
      <c r="AR344">
        <v>10.476063696679327</v>
      </c>
      <c r="AS344">
        <v>-0.9599924751642952</v>
      </c>
      <c r="AT344">
        <v>111.49446605168735</v>
      </c>
      <c r="AU344">
        <v>-10.476063696679327</v>
      </c>
      <c r="AV344" t="s">
        <v>1684</v>
      </c>
    </row>
    <row r="345" spans="1:48" x14ac:dyDescent="0.25">
      <c r="A345">
        <v>3.4800000000000231E-9</v>
      </c>
      <c r="B345" t="s">
        <v>586</v>
      </c>
      <c r="C345">
        <v>29</v>
      </c>
      <c r="D345" s="2">
        <v>7</v>
      </c>
      <c r="E345">
        <v>8</v>
      </c>
      <c r="F345">
        <v>44</v>
      </c>
      <c r="G345">
        <v>400</v>
      </c>
      <c r="H345">
        <v>368.7</v>
      </c>
      <c r="I345">
        <v>161788.01148630001</v>
      </c>
      <c r="J345" t="s">
        <v>1238</v>
      </c>
      <c r="K345" t="s">
        <v>1238</v>
      </c>
      <c r="L345" t="s">
        <v>1238</v>
      </c>
      <c r="M345">
        <v>38.058992393918686</v>
      </c>
      <c r="N345">
        <v>6.5840000000000005</v>
      </c>
      <c r="O345">
        <v>36.004957653377403</v>
      </c>
      <c r="P345">
        <v>0</v>
      </c>
      <c r="Q345" s="36" t="str">
        <f t="shared" si="122"/>
        <v xml:space="preserve"> </v>
      </c>
      <c r="R345" t="str">
        <f t="shared" si="123"/>
        <v xml:space="preserve"> </v>
      </c>
      <c r="S345" s="37" t="str">
        <f t="shared" si="124"/>
        <v/>
      </c>
      <c r="T345" s="37" t="str">
        <f t="shared" si="125"/>
        <v/>
      </c>
      <c r="U345" s="37" t="str">
        <f t="shared" si="126"/>
        <v xml:space="preserve"> </v>
      </c>
      <c r="V345" s="37" t="str">
        <f t="shared" si="127"/>
        <v xml:space="preserve"> </v>
      </c>
      <c r="W345" s="37" t="str">
        <f t="shared" si="128"/>
        <v xml:space="preserve"> </v>
      </c>
      <c r="X345" s="37" t="str">
        <f t="shared" si="129"/>
        <v xml:space="preserve"> </v>
      </c>
      <c r="Y345" t="str">
        <f t="shared" si="113"/>
        <v xml:space="preserve"> </v>
      </c>
      <c r="Z345" s="1" t="str">
        <f t="shared" si="130"/>
        <v xml:space="preserve"> </v>
      </c>
      <c r="AA345" t="str">
        <f t="shared" si="114"/>
        <v xml:space="preserve"> </v>
      </c>
      <c r="AB345" s="1" t="str">
        <f t="shared" si="131"/>
        <v xml:space="preserve"> </v>
      </c>
      <c r="AC345" t="str">
        <f t="shared" si="115"/>
        <v xml:space="preserve"> </v>
      </c>
      <c r="AD345" s="1" t="str">
        <f t="shared" si="132"/>
        <v xml:space="preserve"> </v>
      </c>
      <c r="AE345" t="str">
        <f t="shared" si="116"/>
        <v xml:space="preserve"> </v>
      </c>
      <c r="AF345" t="str">
        <f t="shared" si="117"/>
        <v xml:space="preserve"> </v>
      </c>
      <c r="AG345" t="str">
        <f t="shared" si="133"/>
        <v xml:space="preserve"> </v>
      </c>
      <c r="AH345" t="str">
        <f t="shared" si="134"/>
        <v xml:space="preserve"> </v>
      </c>
      <c r="AI345" t="str">
        <f t="shared" si="118"/>
        <v xml:space="preserve"> </v>
      </c>
      <c r="AJ345" t="str">
        <f t="shared" si="119"/>
        <v xml:space="preserve"> </v>
      </c>
      <c r="AK345" t="str">
        <f t="shared" si="135"/>
        <v xml:space="preserve"> </v>
      </c>
      <c r="AL345" t="str">
        <f t="shared" si="136"/>
        <v xml:space="preserve"> </v>
      </c>
      <c r="AM345" t="str">
        <f t="shared" si="120"/>
        <v xml:space="preserve"> </v>
      </c>
      <c r="AN345" t="str">
        <f t="shared" si="121"/>
        <v xml:space="preserve"> </v>
      </c>
      <c r="AO345" t="s">
        <v>586</v>
      </c>
      <c r="AP345" t="s">
        <v>1262</v>
      </c>
      <c r="AQ345" t="e">
        <v>#VALUE!</v>
      </c>
      <c r="AR345" t="e">
        <v>#VALUE!</v>
      </c>
      <c r="AS345">
        <v>8.4892866829400671</v>
      </c>
      <c r="AT345" t="e">
        <v>#VALUE!</v>
      </c>
      <c r="AU345" t="e">
        <v>#VALUE!</v>
      </c>
      <c r="AV345" t="s">
        <v>1685</v>
      </c>
    </row>
    <row r="346" spans="1:48" x14ac:dyDescent="0.25">
      <c r="A346">
        <v>3.4900000000000233E-9</v>
      </c>
      <c r="B346" t="s">
        <v>387</v>
      </c>
      <c r="C346">
        <v>10</v>
      </c>
      <c r="D346" s="2">
        <v>1</v>
      </c>
      <c r="E346">
        <v>5</v>
      </c>
      <c r="F346">
        <v>16</v>
      </c>
      <c r="G346">
        <v>31</v>
      </c>
      <c r="H346">
        <v>29.25</v>
      </c>
      <c r="I346">
        <v>10926.154160999999</v>
      </c>
      <c r="J346">
        <v>22.534668721109398</v>
      </c>
      <c r="K346">
        <v>21.134393063583815</v>
      </c>
      <c r="L346">
        <v>11.851795621480193</v>
      </c>
      <c r="M346">
        <v>11.408491342005288</v>
      </c>
      <c r="N346">
        <v>1.298</v>
      </c>
      <c r="O346">
        <v>-0.15384615384615397</v>
      </c>
      <c r="P346">
        <v>2.9025641025641025</v>
      </c>
      <c r="Q346" s="36" t="str">
        <f t="shared" si="122"/>
        <v xml:space="preserve"> </v>
      </c>
      <c r="R346" t="str">
        <f t="shared" si="123"/>
        <v xml:space="preserve"> </v>
      </c>
      <c r="S346" s="37" t="str">
        <f t="shared" si="124"/>
        <v/>
      </c>
      <c r="T346" s="37" t="str">
        <f t="shared" si="125"/>
        <v/>
      </c>
      <c r="U346" s="37" t="str">
        <f t="shared" si="126"/>
        <v/>
      </c>
      <c r="V346" s="37" t="str">
        <f t="shared" si="127"/>
        <v/>
      </c>
      <c r="W346" s="37" t="str">
        <f t="shared" si="128"/>
        <v/>
      </c>
      <c r="X346" s="37" t="str">
        <f t="shared" si="129"/>
        <v/>
      </c>
      <c r="Y346" t="str">
        <f t="shared" si="113"/>
        <v xml:space="preserve"> </v>
      </c>
      <c r="Z346" s="1" t="str">
        <f t="shared" si="130"/>
        <v xml:space="preserve"> </v>
      </c>
      <c r="AA346" t="str">
        <f t="shared" si="114"/>
        <v xml:space="preserve"> </v>
      </c>
      <c r="AB346" s="1" t="str">
        <f t="shared" si="131"/>
        <v xml:space="preserve"> </v>
      </c>
      <c r="AC346" t="str">
        <f t="shared" si="115"/>
        <v xml:space="preserve"> </v>
      </c>
      <c r="AD346" s="1" t="str">
        <f t="shared" si="132"/>
        <v xml:space="preserve"> </v>
      </c>
      <c r="AE346" t="str">
        <f t="shared" si="116"/>
        <v xml:space="preserve"> </v>
      </c>
      <c r="AF346" t="str">
        <f t="shared" si="117"/>
        <v xml:space="preserve"> </v>
      </c>
      <c r="AG346">
        <f t="shared" si="133"/>
        <v>2.9025641060541023</v>
      </c>
      <c r="AH346" t="str">
        <f t="shared" si="134"/>
        <v xml:space="preserve"> </v>
      </c>
      <c r="AI346">
        <f t="shared" si="118"/>
        <v>118</v>
      </c>
      <c r="AJ346" t="str">
        <f t="shared" si="119"/>
        <v xml:space="preserve"> </v>
      </c>
      <c r="AK346" t="str">
        <f t="shared" si="135"/>
        <v xml:space="preserve"> </v>
      </c>
      <c r="AL346" t="str">
        <f t="shared" si="136"/>
        <v xml:space="preserve"> </v>
      </c>
      <c r="AM346" t="str">
        <f t="shared" si="120"/>
        <v xml:space="preserve"> </v>
      </c>
      <c r="AN346" t="str">
        <f t="shared" si="121"/>
        <v xml:space="preserve"> </v>
      </c>
      <c r="AO346" t="s">
        <v>387</v>
      </c>
      <c r="AP346" t="s">
        <v>1250</v>
      </c>
      <c r="AQ346">
        <v>-21.282529549626418</v>
      </c>
      <c r="AR346">
        <v>8.9934340543586409</v>
      </c>
      <c r="AS346">
        <v>5.9829059829059839</v>
      </c>
      <c r="AT346">
        <v>21.282529549626418</v>
      </c>
      <c r="AU346">
        <v>-8.9934340543586409</v>
      </c>
      <c r="AV346" t="s">
        <v>1686</v>
      </c>
    </row>
    <row r="347" spans="1:48" x14ac:dyDescent="0.25">
      <c r="A347">
        <v>3.5000000000000235E-9</v>
      </c>
      <c r="B347" t="s">
        <v>386</v>
      </c>
      <c r="C347">
        <v>28</v>
      </c>
      <c r="D347" s="2">
        <v>2</v>
      </c>
      <c r="E347">
        <v>7</v>
      </c>
      <c r="F347">
        <v>37</v>
      </c>
      <c r="G347">
        <v>110</v>
      </c>
      <c r="H347">
        <v>95.91</v>
      </c>
      <c r="I347">
        <v>149367.62217888</v>
      </c>
      <c r="J347">
        <v>37.188832880961606</v>
      </c>
      <c r="K347">
        <v>31.863787375415278</v>
      </c>
      <c r="L347">
        <v>26.383220445222598</v>
      </c>
      <c r="M347">
        <v>24.165636627906977</v>
      </c>
      <c r="N347">
        <v>3.0100000000000002</v>
      </c>
      <c r="O347">
        <v>20.932101245480126</v>
      </c>
      <c r="P347">
        <v>0.9780002085288293</v>
      </c>
      <c r="Q347" s="36">
        <f t="shared" si="122"/>
        <v>75.675675679175683</v>
      </c>
      <c r="R347" t="str">
        <f t="shared" si="123"/>
        <v xml:space="preserve"> </v>
      </c>
      <c r="S347" s="37" t="str">
        <f t="shared" si="124"/>
        <v/>
      </c>
      <c r="T347" s="37" t="str">
        <f t="shared" si="125"/>
        <v/>
      </c>
      <c r="U347" s="37" t="str">
        <f t="shared" si="126"/>
        <v/>
      </c>
      <c r="V347" s="37" t="str">
        <f t="shared" si="127"/>
        <v/>
      </c>
      <c r="W347" s="37" t="str">
        <f t="shared" si="128"/>
        <v/>
      </c>
      <c r="X347" s="37" t="str">
        <f t="shared" si="129"/>
        <v/>
      </c>
      <c r="Y347" t="str">
        <f t="shared" si="113"/>
        <v xml:space="preserve"> </v>
      </c>
      <c r="Z347" s="1" t="str">
        <f t="shared" si="130"/>
        <v xml:space="preserve"> </v>
      </c>
      <c r="AA347" t="str">
        <f t="shared" si="114"/>
        <v xml:space="preserve"> </v>
      </c>
      <c r="AB347" s="1" t="str">
        <f t="shared" si="131"/>
        <v xml:space="preserve"> </v>
      </c>
      <c r="AC347" t="str">
        <f t="shared" si="115"/>
        <v xml:space="preserve"> </v>
      </c>
      <c r="AD347" s="1" t="str">
        <f t="shared" si="132"/>
        <v xml:space="preserve"> </v>
      </c>
      <c r="AE347">
        <f t="shared" si="116"/>
        <v>49</v>
      </c>
      <c r="AF347" t="str">
        <f t="shared" si="117"/>
        <v xml:space="preserve"> </v>
      </c>
      <c r="AG347" t="str">
        <f t="shared" si="133"/>
        <v xml:space="preserve"> </v>
      </c>
      <c r="AH347" t="str">
        <f t="shared" si="134"/>
        <v xml:space="preserve"> </v>
      </c>
      <c r="AI347" t="str">
        <f t="shared" si="118"/>
        <v xml:space="preserve"> </v>
      </c>
      <c r="AJ347" t="str">
        <f t="shared" si="119"/>
        <v xml:space="preserve"> </v>
      </c>
      <c r="AK347" t="str">
        <f t="shared" si="135"/>
        <v xml:space="preserve"> </v>
      </c>
      <c r="AL347" t="str">
        <f t="shared" si="136"/>
        <v xml:space="preserve"> </v>
      </c>
      <c r="AM347" t="str">
        <f t="shared" si="120"/>
        <v xml:space="preserve"> </v>
      </c>
      <c r="AN347" t="str">
        <f t="shared" si="121"/>
        <v xml:space="preserve"> </v>
      </c>
      <c r="AO347" t="s">
        <v>386</v>
      </c>
      <c r="AP347" t="s">
        <v>1248</v>
      </c>
      <c r="AQ347">
        <v>-100.15185395542376</v>
      </c>
      <c r="AR347">
        <v>-102.58924200100851</v>
      </c>
      <c r="AS347">
        <v>14.6908560108435</v>
      </c>
      <c r="AT347">
        <v>100.15185395542376</v>
      </c>
      <c r="AU347">
        <v>102.58924200100851</v>
      </c>
      <c r="AV347" t="s">
        <v>1687</v>
      </c>
    </row>
    <row r="348" spans="1:48" x14ac:dyDescent="0.25">
      <c r="A348">
        <v>3.5100000000000237E-9</v>
      </c>
      <c r="B348" t="s">
        <v>926</v>
      </c>
      <c r="C348">
        <v>7</v>
      </c>
      <c r="D348" s="2">
        <v>1</v>
      </c>
      <c r="E348">
        <v>7</v>
      </c>
      <c r="F348">
        <v>15</v>
      </c>
      <c r="G348">
        <v>28</v>
      </c>
      <c r="H348">
        <v>22.36</v>
      </c>
      <c r="I348">
        <v>3933.6205261599998</v>
      </c>
      <c r="J348" t="s">
        <v>1238</v>
      </c>
      <c r="K348" t="s">
        <v>1238</v>
      </c>
      <c r="L348" t="s">
        <v>1238</v>
      </c>
      <c r="M348" t="s">
        <v>1238</v>
      </c>
      <c r="N348">
        <v>-2.5390000000000001</v>
      </c>
      <c r="O348" t="s">
        <v>132</v>
      </c>
      <c r="P348" t="s">
        <v>137</v>
      </c>
      <c r="Q348" s="36" t="str">
        <f t="shared" si="122"/>
        <v xml:space="preserve"> </v>
      </c>
      <c r="R348" t="str">
        <f t="shared" si="123"/>
        <v xml:space="preserve"> </v>
      </c>
      <c r="S348" s="37">
        <f t="shared" si="124"/>
        <v>0.25223613946706619</v>
      </c>
      <c r="T348" s="37" t="str">
        <f t="shared" si="125"/>
        <v/>
      </c>
      <c r="U348" s="37" t="str">
        <f t="shared" si="126"/>
        <v xml:space="preserve"> </v>
      </c>
      <c r="V348" s="37" t="str">
        <f t="shared" si="127"/>
        <v xml:space="preserve"> </v>
      </c>
      <c r="W348" s="37" t="str">
        <f t="shared" si="128"/>
        <v xml:space="preserve"> </v>
      </c>
      <c r="X348" s="37" t="str">
        <f t="shared" si="129"/>
        <v xml:space="preserve"> </v>
      </c>
      <c r="Y348" t="str">
        <f t="shared" si="113"/>
        <v xml:space="preserve"> </v>
      </c>
      <c r="Z348" s="1" t="str">
        <f t="shared" si="130"/>
        <v xml:space="preserve"> </v>
      </c>
      <c r="AA348" t="str">
        <f t="shared" si="114"/>
        <v xml:space="preserve"> </v>
      </c>
      <c r="AB348" s="1" t="str">
        <f t="shared" si="131"/>
        <v xml:space="preserve"> </v>
      </c>
      <c r="AC348">
        <f t="shared" si="115"/>
        <v>41</v>
      </c>
      <c r="AD348" s="1" t="str">
        <f t="shared" si="132"/>
        <v xml:space="preserve"> </v>
      </c>
      <c r="AE348" t="str">
        <f t="shared" si="116"/>
        <v xml:space="preserve"> </v>
      </c>
      <c r="AF348" t="str">
        <f t="shared" si="117"/>
        <v xml:space="preserve"> </v>
      </c>
      <c r="AG348" t="str">
        <f t="shared" si="133"/>
        <v xml:space="preserve"> </v>
      </c>
      <c r="AH348" t="str">
        <f t="shared" si="134"/>
        <v xml:space="preserve"> </v>
      </c>
      <c r="AI348" t="str">
        <f t="shared" si="118"/>
        <v xml:space="preserve"> </v>
      </c>
      <c r="AJ348" t="str">
        <f t="shared" si="119"/>
        <v xml:space="preserve"> </v>
      </c>
      <c r="AK348" t="str">
        <f t="shared" si="135"/>
        <v xml:space="preserve"> </v>
      </c>
      <c r="AL348" t="str">
        <f t="shared" si="136"/>
        <v xml:space="preserve"> </v>
      </c>
      <c r="AM348" t="str">
        <f t="shared" si="120"/>
        <v xml:space="preserve"> </v>
      </c>
      <c r="AN348" t="str">
        <f t="shared" si="121"/>
        <v xml:space="preserve"> </v>
      </c>
      <c r="AO348" t="s">
        <v>926</v>
      </c>
      <c r="AP348" t="s">
        <v>1313</v>
      </c>
      <c r="AQ348" t="e">
        <v>#VALUE!</v>
      </c>
      <c r="AR348" t="e">
        <v>#VALUE!</v>
      </c>
      <c r="AS348">
        <v>25.223613595706617</v>
      </c>
      <c r="AT348" t="e">
        <v>#VALUE!</v>
      </c>
      <c r="AU348" t="e">
        <v>#VALUE!</v>
      </c>
      <c r="AV348" t="s">
        <v>1688</v>
      </c>
    </row>
    <row r="349" spans="1:48" x14ac:dyDescent="0.25">
      <c r="A349">
        <v>3.5200000000000238E-9</v>
      </c>
      <c r="B349" t="s">
        <v>667</v>
      </c>
      <c r="C349">
        <v>10</v>
      </c>
      <c r="D349" s="2">
        <v>3</v>
      </c>
      <c r="E349">
        <v>5</v>
      </c>
      <c r="F349">
        <v>18</v>
      </c>
      <c r="G349">
        <v>25</v>
      </c>
      <c r="H349">
        <v>21.38</v>
      </c>
      <c r="I349">
        <v>7607.2233801800003</v>
      </c>
      <c r="J349">
        <v>11.792608935466077</v>
      </c>
      <c r="K349">
        <v>11.721491228070175</v>
      </c>
      <c r="L349">
        <v>8.5866686320213503</v>
      </c>
      <c r="M349">
        <v>8.4036035169615335</v>
      </c>
      <c r="N349">
        <v>1.8129999999999999</v>
      </c>
      <c r="O349">
        <v>-0.9289617486338867</v>
      </c>
      <c r="P349">
        <v>1.1225444340505146</v>
      </c>
      <c r="Q349" s="36" t="str">
        <f t="shared" si="122"/>
        <v xml:space="preserve"> </v>
      </c>
      <c r="R349" t="str">
        <f t="shared" si="123"/>
        <v xml:space="preserve"> </v>
      </c>
      <c r="S349" s="37">
        <f t="shared" si="124"/>
        <v>0.16931712232261925</v>
      </c>
      <c r="T349" s="37" t="str">
        <f t="shared" si="125"/>
        <v/>
      </c>
      <c r="U349" s="37" t="str">
        <f t="shared" si="126"/>
        <v/>
      </c>
      <c r="V349" s="37">
        <f t="shared" si="127"/>
        <v>-0.36531685493868604</v>
      </c>
      <c r="W349" s="37" t="str">
        <f t="shared" si="128"/>
        <v/>
      </c>
      <c r="X349" s="37">
        <f t="shared" si="129"/>
        <v>-0.34065415058530579</v>
      </c>
      <c r="Y349" t="str">
        <f t="shared" si="113"/>
        <v xml:space="preserve"> </v>
      </c>
      <c r="Z349" s="1">
        <f t="shared" si="130"/>
        <v>79</v>
      </c>
      <c r="AA349" t="str">
        <f t="shared" si="114"/>
        <v xml:space="preserve"> </v>
      </c>
      <c r="AB349" s="1">
        <f t="shared" si="131"/>
        <v>79</v>
      </c>
      <c r="AC349">
        <f t="shared" si="115"/>
        <v>111</v>
      </c>
      <c r="AD349" s="1" t="str">
        <f t="shared" si="132"/>
        <v xml:space="preserve"> </v>
      </c>
      <c r="AE349" t="str">
        <f t="shared" si="116"/>
        <v xml:space="preserve"> </v>
      </c>
      <c r="AF349" t="str">
        <f t="shared" si="117"/>
        <v xml:space="preserve"> </v>
      </c>
      <c r="AG349" t="str">
        <f t="shared" si="133"/>
        <v xml:space="preserve"> </v>
      </c>
      <c r="AH349" t="str">
        <f t="shared" si="134"/>
        <v xml:space="preserve"> </v>
      </c>
      <c r="AI349" t="str">
        <f t="shared" si="118"/>
        <v xml:space="preserve"> </v>
      </c>
      <c r="AJ349" t="str">
        <f t="shared" si="119"/>
        <v xml:space="preserve"> </v>
      </c>
      <c r="AK349" t="str">
        <f t="shared" si="135"/>
        <v xml:space="preserve"> </v>
      </c>
      <c r="AL349" t="str">
        <f t="shared" si="136"/>
        <v xml:space="preserve"> </v>
      </c>
      <c r="AM349" t="str">
        <f t="shared" si="120"/>
        <v xml:space="preserve"> </v>
      </c>
      <c r="AN349" t="str">
        <f t="shared" si="121"/>
        <v xml:space="preserve"> </v>
      </c>
      <c r="AO349" t="s">
        <v>667</v>
      </c>
      <c r="AP349" t="s">
        <v>1244</v>
      </c>
      <c r="AQ349">
        <v>36.531685493868608</v>
      </c>
      <c r="AR349">
        <v>34.065415058530576</v>
      </c>
      <c r="AS349">
        <v>16.931711880261922</v>
      </c>
      <c r="AT349">
        <v>-36.531685493868608</v>
      </c>
      <c r="AU349">
        <v>-34.065415058530576</v>
      </c>
      <c r="AV349" t="s">
        <v>1689</v>
      </c>
    </row>
    <row r="350" spans="1:48" x14ac:dyDescent="0.25">
      <c r="A350">
        <v>3.530000000000024E-9</v>
      </c>
      <c r="B350" t="s">
        <v>391</v>
      </c>
      <c r="C350">
        <v>16</v>
      </c>
      <c r="D350" s="2">
        <v>1</v>
      </c>
      <c r="E350">
        <v>5</v>
      </c>
      <c r="F350">
        <v>22</v>
      </c>
      <c r="G350">
        <v>426.5</v>
      </c>
      <c r="H350">
        <v>359.39</v>
      </c>
      <c r="I350">
        <v>60247.108150700005</v>
      </c>
      <c r="J350">
        <v>17.656971602633391</v>
      </c>
      <c r="K350">
        <v>15.418507872495601</v>
      </c>
      <c r="L350">
        <v>15.150551117040843</v>
      </c>
      <c r="M350">
        <v>13.480898510166126</v>
      </c>
      <c r="N350">
        <v>23.309000000000001</v>
      </c>
      <c r="O350">
        <v>76.31618759455371</v>
      </c>
      <c r="P350">
        <v>1.5523525974568018</v>
      </c>
      <c r="Q350" s="36">
        <f t="shared" si="122"/>
        <v>72.727272730802738</v>
      </c>
      <c r="R350" t="str">
        <f t="shared" si="123"/>
        <v xml:space="preserve"> </v>
      </c>
      <c r="S350" s="37">
        <f t="shared" si="124"/>
        <v>0.18673307901902306</v>
      </c>
      <c r="T350" s="37" t="str">
        <f t="shared" si="125"/>
        <v/>
      </c>
      <c r="U350" s="37" t="str">
        <f t="shared" si="126"/>
        <v/>
      </c>
      <c r="V350" s="37" t="str">
        <f t="shared" si="127"/>
        <v/>
      </c>
      <c r="W350" s="37" t="str">
        <f t="shared" si="128"/>
        <v/>
      </c>
      <c r="X350" s="37" t="str">
        <f t="shared" si="129"/>
        <v/>
      </c>
      <c r="Y350" t="str">
        <f t="shared" si="113"/>
        <v xml:space="preserve"> </v>
      </c>
      <c r="Z350" s="1" t="str">
        <f t="shared" si="130"/>
        <v xml:space="preserve"> </v>
      </c>
      <c r="AA350" t="str">
        <f t="shared" si="114"/>
        <v xml:space="preserve"> </v>
      </c>
      <c r="AB350" s="1" t="str">
        <f t="shared" si="131"/>
        <v xml:space="preserve"> </v>
      </c>
      <c r="AC350">
        <f t="shared" si="115"/>
        <v>95</v>
      </c>
      <c r="AD350" s="1" t="str">
        <f t="shared" si="132"/>
        <v xml:space="preserve"> </v>
      </c>
      <c r="AE350">
        <f t="shared" si="116"/>
        <v>61</v>
      </c>
      <c r="AF350" t="str">
        <f t="shared" si="117"/>
        <v xml:space="preserve"> </v>
      </c>
      <c r="AG350" t="str">
        <f t="shared" si="133"/>
        <v xml:space="preserve"> </v>
      </c>
      <c r="AH350" t="str">
        <f t="shared" si="134"/>
        <v xml:space="preserve"> </v>
      </c>
      <c r="AI350" t="str">
        <f t="shared" si="118"/>
        <v xml:space="preserve"> </v>
      </c>
      <c r="AJ350" t="str">
        <f t="shared" si="119"/>
        <v xml:space="preserve"> </v>
      </c>
      <c r="AK350">
        <f t="shared" si="135"/>
        <v>76.316187598083715</v>
      </c>
      <c r="AL350" t="str">
        <f t="shared" si="136"/>
        <v xml:space="preserve"> </v>
      </c>
      <c r="AM350">
        <f t="shared" si="120"/>
        <v>4</v>
      </c>
      <c r="AN350" t="str">
        <f t="shared" si="121"/>
        <v xml:space="preserve"> </v>
      </c>
      <c r="AO350" t="s">
        <v>391</v>
      </c>
      <c r="AP350" t="s">
        <v>1244</v>
      </c>
      <c r="AQ350">
        <v>4.969440347385234</v>
      </c>
      <c r="AR350">
        <v>-16.336770678600931</v>
      </c>
      <c r="AS350">
        <v>18.673307548902308</v>
      </c>
      <c r="AT350">
        <v>-4.969440347385234</v>
      </c>
      <c r="AU350">
        <v>16.336770678600931</v>
      </c>
      <c r="AV350" t="s">
        <v>1690</v>
      </c>
    </row>
    <row r="351" spans="1:48" x14ac:dyDescent="0.25">
      <c r="A351">
        <v>3.5400000000000242E-9</v>
      </c>
      <c r="B351" t="s">
        <v>543</v>
      </c>
      <c r="C351">
        <v>13</v>
      </c>
      <c r="D351" s="2">
        <v>2</v>
      </c>
      <c r="E351">
        <v>14</v>
      </c>
      <c r="F351">
        <v>29</v>
      </c>
      <c r="G351">
        <v>27</v>
      </c>
      <c r="H351">
        <v>21.7</v>
      </c>
      <c r="I351">
        <v>8375.0465148000003</v>
      </c>
      <c r="J351" t="s">
        <v>1238</v>
      </c>
      <c r="K351">
        <v>27.538071065989847</v>
      </c>
      <c r="L351">
        <v>11.57957291356931</v>
      </c>
      <c r="M351">
        <v>9.8260010298661182</v>
      </c>
      <c r="N351">
        <v>0.78800000000000003</v>
      </c>
      <c r="O351" t="s">
        <v>132</v>
      </c>
      <c r="P351">
        <v>0.92626728110599088</v>
      </c>
      <c r="Q351" s="36" t="str">
        <f t="shared" si="122"/>
        <v xml:space="preserve"> </v>
      </c>
      <c r="R351" t="str">
        <f t="shared" si="123"/>
        <v xml:space="preserve"> </v>
      </c>
      <c r="S351" s="37">
        <f t="shared" si="124"/>
        <v>0.24423963487640546</v>
      </c>
      <c r="T351" s="37" t="str">
        <f t="shared" si="125"/>
        <v/>
      </c>
      <c r="U351" s="37" t="str">
        <f t="shared" si="126"/>
        <v xml:space="preserve"> </v>
      </c>
      <c r="V351" s="37" t="str">
        <f t="shared" si="127"/>
        <v xml:space="preserve"> </v>
      </c>
      <c r="W351" s="37" t="str">
        <f t="shared" si="128"/>
        <v/>
      </c>
      <c r="X351" s="37" t="str">
        <f t="shared" si="129"/>
        <v/>
      </c>
      <c r="Y351" t="str">
        <f t="shared" si="113"/>
        <v xml:space="preserve"> </v>
      </c>
      <c r="Z351" s="1" t="str">
        <f t="shared" si="130"/>
        <v xml:space="preserve"> </v>
      </c>
      <c r="AA351" t="str">
        <f t="shared" si="114"/>
        <v xml:space="preserve"> </v>
      </c>
      <c r="AB351" s="1" t="str">
        <f t="shared" si="131"/>
        <v xml:space="preserve"> </v>
      </c>
      <c r="AC351">
        <f t="shared" si="115"/>
        <v>49</v>
      </c>
      <c r="AD351" s="1" t="str">
        <f t="shared" si="132"/>
        <v xml:space="preserve"> </v>
      </c>
      <c r="AE351" t="str">
        <f t="shared" si="116"/>
        <v xml:space="preserve"> </v>
      </c>
      <c r="AF351" t="str">
        <f t="shared" si="117"/>
        <v xml:space="preserve"> </v>
      </c>
      <c r="AG351" t="str">
        <f t="shared" si="133"/>
        <v xml:space="preserve"> </v>
      </c>
      <c r="AH351" t="str">
        <f t="shared" si="134"/>
        <v xml:space="preserve"> </v>
      </c>
      <c r="AI351" t="str">
        <f t="shared" si="118"/>
        <v xml:space="preserve"> </v>
      </c>
      <c r="AJ351" t="str">
        <f t="shared" si="119"/>
        <v xml:space="preserve"> </v>
      </c>
      <c r="AK351" t="str">
        <f t="shared" si="135"/>
        <v xml:space="preserve"> </v>
      </c>
      <c r="AL351" t="str">
        <f t="shared" si="136"/>
        <v xml:space="preserve"> </v>
      </c>
      <c r="AM351" t="str">
        <f t="shared" si="120"/>
        <v xml:space="preserve"> </v>
      </c>
      <c r="AN351" t="str">
        <f t="shared" si="121"/>
        <v xml:space="preserve"> </v>
      </c>
      <c r="AO351" t="s">
        <v>543</v>
      </c>
      <c r="AP351" t="s">
        <v>1295</v>
      </c>
      <c r="AQ351" t="e">
        <v>#VALUE!</v>
      </c>
      <c r="AR351">
        <v>11.083754762766084</v>
      </c>
      <c r="AS351">
        <v>24.423963133640548</v>
      </c>
      <c r="AT351" t="e">
        <v>#VALUE!</v>
      </c>
      <c r="AU351">
        <v>-11.083754762766084</v>
      </c>
      <c r="AV351" t="s">
        <v>1691</v>
      </c>
    </row>
    <row r="352" spans="1:48" x14ac:dyDescent="0.25">
      <c r="A352">
        <v>3.5500000000000243E-9</v>
      </c>
      <c r="B352" t="s">
        <v>610</v>
      </c>
      <c r="C352">
        <v>8</v>
      </c>
      <c r="D352" s="2">
        <v>0</v>
      </c>
      <c r="E352">
        <v>3</v>
      </c>
      <c r="F352">
        <v>11</v>
      </c>
      <c r="G352">
        <v>48</v>
      </c>
      <c r="H352">
        <v>38.14</v>
      </c>
      <c r="I352">
        <v>9595.8062205999995</v>
      </c>
      <c r="J352">
        <v>12.146496815286623</v>
      </c>
      <c r="K352">
        <v>8.8532961931290632</v>
      </c>
      <c r="L352">
        <v>7.9446731202540359</v>
      </c>
      <c r="M352">
        <v>7.7678365761646129</v>
      </c>
      <c r="N352">
        <v>3.14</v>
      </c>
      <c r="O352">
        <v>260.91954022988506</v>
      </c>
      <c r="P352">
        <v>3.146303093864709</v>
      </c>
      <c r="Q352" s="36">
        <f t="shared" si="122"/>
        <v>72.727272730822733</v>
      </c>
      <c r="R352" t="str">
        <f t="shared" si="123"/>
        <v xml:space="preserve"> </v>
      </c>
      <c r="S352" s="37">
        <f t="shared" si="124"/>
        <v>0.25852124109588365</v>
      </c>
      <c r="T352" s="37" t="str">
        <f t="shared" si="125"/>
        <v/>
      </c>
      <c r="U352" s="37" t="str">
        <f t="shared" si="126"/>
        <v/>
      </c>
      <c r="V352" s="37">
        <f t="shared" si="127"/>
        <v>-0.34627046123626415</v>
      </c>
      <c r="W352" s="37" t="str">
        <f t="shared" si="128"/>
        <v/>
      </c>
      <c r="X352" s="37">
        <f t="shared" si="129"/>
        <v>-0.38995115902558541</v>
      </c>
      <c r="Y352" t="str">
        <f t="shared" si="113"/>
        <v xml:space="preserve"> </v>
      </c>
      <c r="Z352" s="1">
        <f t="shared" si="130"/>
        <v>85</v>
      </c>
      <c r="AA352" t="str">
        <f t="shared" si="114"/>
        <v xml:space="preserve"> </v>
      </c>
      <c r="AB352" s="1">
        <f t="shared" si="131"/>
        <v>65</v>
      </c>
      <c r="AC352">
        <f t="shared" si="115"/>
        <v>40</v>
      </c>
      <c r="AD352" s="1" t="str">
        <f t="shared" si="132"/>
        <v xml:space="preserve"> </v>
      </c>
      <c r="AE352">
        <f t="shared" si="116"/>
        <v>60</v>
      </c>
      <c r="AF352" t="str">
        <f t="shared" si="117"/>
        <v xml:space="preserve"> </v>
      </c>
      <c r="AG352">
        <f t="shared" si="133"/>
        <v>3.1463030974147088</v>
      </c>
      <c r="AH352" t="str">
        <f t="shared" si="134"/>
        <v xml:space="preserve"> </v>
      </c>
      <c r="AI352">
        <f t="shared" si="118"/>
        <v>93</v>
      </c>
      <c r="AJ352" t="str">
        <f t="shared" si="119"/>
        <v xml:space="preserve"> </v>
      </c>
      <c r="AK352" t="str">
        <f t="shared" si="135"/>
        <v xml:space="preserve"> </v>
      </c>
      <c r="AL352" t="str">
        <f t="shared" si="136"/>
        <v xml:space="preserve"> </v>
      </c>
      <c r="AM352" t="str">
        <f t="shared" si="120"/>
        <v xml:space="preserve"> </v>
      </c>
      <c r="AN352" t="str">
        <f t="shared" si="121"/>
        <v xml:space="preserve"> </v>
      </c>
      <c r="AO352" t="s">
        <v>610</v>
      </c>
      <c r="AP352" t="s">
        <v>1250</v>
      </c>
      <c r="AQ352">
        <v>34.627046123626414</v>
      </c>
      <c r="AR352">
        <v>38.995115902558538</v>
      </c>
      <c r="AS352">
        <v>25.852123754588362</v>
      </c>
      <c r="AT352">
        <v>-34.627046123626414</v>
      </c>
      <c r="AU352">
        <v>-38.995115902558538</v>
      </c>
      <c r="AV352" t="s">
        <v>1692</v>
      </c>
    </row>
    <row r="353" spans="1:48" x14ac:dyDescent="0.25">
      <c r="A353">
        <v>3.5600000000000245E-9</v>
      </c>
      <c r="B353" t="s">
        <v>389</v>
      </c>
      <c r="C353">
        <v>12</v>
      </c>
      <c r="D353" s="2">
        <v>3</v>
      </c>
      <c r="E353">
        <v>11</v>
      </c>
      <c r="F353">
        <v>26</v>
      </c>
      <c r="G353">
        <v>229</v>
      </c>
      <c r="H353">
        <v>203</v>
      </c>
      <c r="I353">
        <v>52342.368539999996</v>
      </c>
      <c r="J353">
        <v>20.132896955271249</v>
      </c>
      <c r="K353">
        <v>18.280054029716343</v>
      </c>
      <c r="L353">
        <v>12.451891563764617</v>
      </c>
      <c r="M353">
        <v>11.792700029279681</v>
      </c>
      <c r="N353">
        <v>11.105</v>
      </c>
      <c r="O353">
        <v>8.3414634146341502</v>
      </c>
      <c r="P353">
        <v>1.8788177339901477</v>
      </c>
      <c r="Q353" s="36" t="str">
        <f t="shared" si="122"/>
        <v xml:space="preserve"> </v>
      </c>
      <c r="R353" t="str">
        <f t="shared" si="123"/>
        <v xml:space="preserve"> </v>
      </c>
      <c r="S353" s="37" t="str">
        <f t="shared" si="124"/>
        <v/>
      </c>
      <c r="T353" s="37" t="str">
        <f t="shared" si="125"/>
        <v/>
      </c>
      <c r="U353" s="37" t="str">
        <f t="shared" si="126"/>
        <v/>
      </c>
      <c r="V353" s="37" t="str">
        <f t="shared" si="127"/>
        <v/>
      </c>
      <c r="W353" s="37" t="str">
        <f t="shared" si="128"/>
        <v/>
      </c>
      <c r="X353" s="37" t="str">
        <f t="shared" si="129"/>
        <v/>
      </c>
      <c r="Y353" t="str">
        <f t="shared" si="113"/>
        <v xml:space="preserve"> </v>
      </c>
      <c r="Z353" s="1" t="str">
        <f t="shared" si="130"/>
        <v xml:space="preserve"> </v>
      </c>
      <c r="AA353" t="str">
        <f t="shared" si="114"/>
        <v xml:space="preserve"> </v>
      </c>
      <c r="AB353" s="1" t="str">
        <f t="shared" si="131"/>
        <v xml:space="preserve"> </v>
      </c>
      <c r="AC353" t="str">
        <f t="shared" si="115"/>
        <v xml:space="preserve"> </v>
      </c>
      <c r="AD353" s="1" t="str">
        <f t="shared" si="132"/>
        <v xml:space="preserve"> </v>
      </c>
      <c r="AE353" t="str">
        <f t="shared" si="116"/>
        <v xml:space="preserve"> </v>
      </c>
      <c r="AF353" t="str">
        <f t="shared" si="117"/>
        <v xml:space="preserve"> </v>
      </c>
      <c r="AG353" t="str">
        <f t="shared" si="133"/>
        <v xml:space="preserve"> </v>
      </c>
      <c r="AH353" t="str">
        <f t="shared" si="134"/>
        <v xml:space="preserve"> </v>
      </c>
      <c r="AI353" t="str">
        <f t="shared" si="118"/>
        <v xml:space="preserve"> </v>
      </c>
      <c r="AJ353" t="str">
        <f t="shared" si="119"/>
        <v xml:space="preserve"> </v>
      </c>
      <c r="AK353" t="str">
        <f t="shared" si="135"/>
        <v xml:space="preserve"> </v>
      </c>
      <c r="AL353" t="str">
        <f t="shared" si="136"/>
        <v xml:space="preserve"> </v>
      </c>
      <c r="AM353" t="str">
        <f t="shared" si="120"/>
        <v xml:space="preserve"> </v>
      </c>
      <c r="AN353" t="str">
        <f t="shared" si="121"/>
        <v xml:space="preserve"> </v>
      </c>
      <c r="AO353" t="s">
        <v>389</v>
      </c>
      <c r="AP353" t="s">
        <v>1244</v>
      </c>
      <c r="AQ353">
        <v>-8.3560934539027585</v>
      </c>
      <c r="AR353">
        <v>4.3854680811487023</v>
      </c>
      <c r="AS353">
        <v>12.807881773399021</v>
      </c>
      <c r="AT353">
        <v>8.3560934539027585</v>
      </c>
      <c r="AU353">
        <v>-4.3854680811487023</v>
      </c>
      <c r="AV353" t="s">
        <v>1693</v>
      </c>
    </row>
    <row r="354" spans="1:48" x14ac:dyDescent="0.25">
      <c r="A354">
        <v>3.5700000000000247E-9</v>
      </c>
      <c r="B354" t="s">
        <v>532</v>
      </c>
      <c r="C354">
        <v>6</v>
      </c>
      <c r="D354" s="2">
        <v>4</v>
      </c>
      <c r="E354">
        <v>15</v>
      </c>
      <c r="F354">
        <v>25</v>
      </c>
      <c r="G354">
        <v>57</v>
      </c>
      <c r="H354">
        <v>50.1</v>
      </c>
      <c r="I354">
        <v>11080.969152900001</v>
      </c>
      <c r="J354">
        <v>11.013409540558364</v>
      </c>
      <c r="K354">
        <v>11.948485571190078</v>
      </c>
      <c r="L354">
        <v>6.1608073964726913</v>
      </c>
      <c r="M354">
        <v>7.4544746917837337</v>
      </c>
      <c r="N354">
        <v>4.1930000000000005</v>
      </c>
      <c r="O354">
        <v>-7.2345132743362806</v>
      </c>
      <c r="P354">
        <v>3.8223552894211577</v>
      </c>
      <c r="Q354" s="36" t="str">
        <f t="shared" si="122"/>
        <v xml:space="preserve"> </v>
      </c>
      <c r="R354" t="str">
        <f t="shared" si="123"/>
        <v xml:space="preserve"> </v>
      </c>
      <c r="S354" s="37" t="str">
        <f t="shared" si="124"/>
        <v/>
      </c>
      <c r="T354" s="37" t="str">
        <f t="shared" si="125"/>
        <v/>
      </c>
      <c r="U354" s="37" t="str">
        <f t="shared" si="126"/>
        <v/>
      </c>
      <c r="V354" s="37">
        <f t="shared" si="127"/>
        <v>-0.40725369226588382</v>
      </c>
      <c r="W354" s="37" t="str">
        <f t="shared" si="128"/>
        <v/>
      </c>
      <c r="X354" s="37">
        <f t="shared" si="129"/>
        <v>-0.52692913165890087</v>
      </c>
      <c r="Y354" t="str">
        <f t="shared" si="113"/>
        <v xml:space="preserve"> </v>
      </c>
      <c r="Z354" s="1">
        <f t="shared" si="130"/>
        <v>66</v>
      </c>
      <c r="AA354" t="str">
        <f t="shared" si="114"/>
        <v xml:space="preserve"> </v>
      </c>
      <c r="AB354" s="1">
        <f t="shared" si="131"/>
        <v>30</v>
      </c>
      <c r="AC354" t="str">
        <f t="shared" si="115"/>
        <v xml:space="preserve"> </v>
      </c>
      <c r="AD354" s="1" t="str">
        <f t="shared" si="132"/>
        <v xml:space="preserve"> </v>
      </c>
      <c r="AE354" t="str">
        <f t="shared" si="116"/>
        <v xml:space="preserve"> </v>
      </c>
      <c r="AF354" t="str">
        <f t="shared" si="117"/>
        <v xml:space="preserve"> </v>
      </c>
      <c r="AG354">
        <f t="shared" si="133"/>
        <v>3.8223552929911575</v>
      </c>
      <c r="AH354" t="str">
        <f t="shared" si="134"/>
        <v xml:space="preserve"> </v>
      </c>
      <c r="AI354">
        <f t="shared" si="118"/>
        <v>53</v>
      </c>
      <c r="AJ354" t="str">
        <f t="shared" si="119"/>
        <v xml:space="preserve"> </v>
      </c>
      <c r="AK354" t="str">
        <f t="shared" si="135"/>
        <v xml:space="preserve"> </v>
      </c>
      <c r="AL354" t="str">
        <f t="shared" si="136"/>
        <v xml:space="preserve"> </v>
      </c>
      <c r="AM354" t="str">
        <f t="shared" si="120"/>
        <v xml:space="preserve"> </v>
      </c>
      <c r="AN354" t="str">
        <f t="shared" si="121"/>
        <v xml:space="preserve"> </v>
      </c>
      <c r="AO354" t="s">
        <v>532</v>
      </c>
      <c r="AP354" t="s">
        <v>1293</v>
      </c>
      <c r="AQ354">
        <v>40.725369226588384</v>
      </c>
      <c r="AR354">
        <v>52.69291316589009</v>
      </c>
      <c r="AS354">
        <v>13.772455089820346</v>
      </c>
      <c r="AT354">
        <v>-40.725369226588384</v>
      </c>
      <c r="AU354">
        <v>-52.69291316589009</v>
      </c>
      <c r="AV354" t="s">
        <v>1694</v>
      </c>
    </row>
    <row r="355" spans="1:48" x14ac:dyDescent="0.25">
      <c r="A355">
        <v>3.5800000000000249E-9</v>
      </c>
      <c r="B355" t="s">
        <v>482</v>
      </c>
      <c r="C355">
        <v>4</v>
      </c>
      <c r="D355" s="2">
        <v>2</v>
      </c>
      <c r="E355">
        <v>13</v>
      </c>
      <c r="F355">
        <v>19</v>
      </c>
      <c r="G355">
        <v>111</v>
      </c>
      <c r="H355">
        <v>96.53</v>
      </c>
      <c r="I355">
        <v>20452.932392480001</v>
      </c>
      <c r="J355">
        <v>14.416069295101554</v>
      </c>
      <c r="K355">
        <v>13.67667894587702</v>
      </c>
      <c r="L355" t="s">
        <v>1238</v>
      </c>
      <c r="M355" t="s">
        <v>1238</v>
      </c>
      <c r="N355">
        <v>7.0579999999999998</v>
      </c>
      <c r="O355">
        <v>4.1925007381163244</v>
      </c>
      <c r="P355">
        <v>3.0125349632238683</v>
      </c>
      <c r="Q355" s="36" t="str">
        <f t="shared" si="122"/>
        <v xml:space="preserve"> </v>
      </c>
      <c r="R355" t="str">
        <f t="shared" si="123"/>
        <v xml:space="preserve"> </v>
      </c>
      <c r="S355" s="37" t="str">
        <f t="shared" si="124"/>
        <v/>
      </c>
      <c r="T355" s="37" t="str">
        <f t="shared" si="125"/>
        <v/>
      </c>
      <c r="U355" s="37" t="str">
        <f t="shared" si="126"/>
        <v/>
      </c>
      <c r="V355" s="37" t="str">
        <f t="shared" si="127"/>
        <v/>
      </c>
      <c r="W355" s="37" t="str">
        <f t="shared" si="128"/>
        <v xml:space="preserve"> </v>
      </c>
      <c r="X355" s="37" t="str">
        <f t="shared" si="129"/>
        <v xml:space="preserve"> </v>
      </c>
      <c r="Y355" t="str">
        <f t="shared" si="113"/>
        <v xml:space="preserve"> </v>
      </c>
      <c r="Z355" s="1" t="str">
        <f t="shared" si="130"/>
        <v xml:space="preserve"> </v>
      </c>
      <c r="AA355" t="str">
        <f t="shared" si="114"/>
        <v xml:space="preserve"> </v>
      </c>
      <c r="AB355" s="1" t="str">
        <f t="shared" si="131"/>
        <v xml:space="preserve"> </v>
      </c>
      <c r="AC355" t="str">
        <f t="shared" si="115"/>
        <v xml:space="preserve"> </v>
      </c>
      <c r="AD355" s="1" t="str">
        <f t="shared" si="132"/>
        <v xml:space="preserve"> </v>
      </c>
      <c r="AE355" t="str">
        <f t="shared" si="116"/>
        <v xml:space="preserve"> </v>
      </c>
      <c r="AF355" t="str">
        <f t="shared" si="117"/>
        <v xml:space="preserve"> </v>
      </c>
      <c r="AG355">
        <f t="shared" si="133"/>
        <v>3.0125349668038681</v>
      </c>
      <c r="AH355" t="str">
        <f t="shared" si="134"/>
        <v xml:space="preserve"> </v>
      </c>
      <c r="AI355">
        <f t="shared" si="118"/>
        <v>102</v>
      </c>
      <c r="AJ355" t="str">
        <f t="shared" si="119"/>
        <v xml:space="preserve"> </v>
      </c>
      <c r="AK355" t="str">
        <f t="shared" si="135"/>
        <v xml:space="preserve"> </v>
      </c>
      <c r="AL355" t="str">
        <f t="shared" si="136"/>
        <v xml:space="preserve"> </v>
      </c>
      <c r="AM355" t="str">
        <f t="shared" si="120"/>
        <v xml:space="preserve"> </v>
      </c>
      <c r="AN355" t="str">
        <f t="shared" si="121"/>
        <v xml:space="preserve"> </v>
      </c>
      <c r="AO355" t="s">
        <v>482</v>
      </c>
      <c r="AP355" t="s">
        <v>1246</v>
      </c>
      <c r="AQ355">
        <v>22.412112114398074</v>
      </c>
      <c r="AR355" t="e">
        <v>#VALUE!</v>
      </c>
      <c r="AS355">
        <v>14.990158499948203</v>
      </c>
      <c r="AT355">
        <v>-22.412112114398074</v>
      </c>
      <c r="AU355" t="e">
        <v>#VALUE!</v>
      </c>
      <c r="AV355" t="s">
        <v>1695</v>
      </c>
    </row>
    <row r="356" spans="1:48" x14ac:dyDescent="0.25">
      <c r="A356">
        <v>3.590000000000025E-9</v>
      </c>
      <c r="B356" t="s">
        <v>393</v>
      </c>
      <c r="C356">
        <v>9</v>
      </c>
      <c r="D356" s="2">
        <v>2</v>
      </c>
      <c r="E356">
        <v>4</v>
      </c>
      <c r="F356">
        <v>15</v>
      </c>
      <c r="G356">
        <v>57</v>
      </c>
      <c r="H356">
        <v>47.29</v>
      </c>
      <c r="I356">
        <v>14339.049976429998</v>
      </c>
      <c r="J356">
        <v>11.50888293988805</v>
      </c>
      <c r="K356">
        <v>12.668095365657647</v>
      </c>
      <c r="L356">
        <v>6.6868333955532879</v>
      </c>
      <c r="M356">
        <v>7.1324370666978538</v>
      </c>
      <c r="N356">
        <v>3.7330000000000001</v>
      </c>
      <c r="O356">
        <v>-18.84782608695653</v>
      </c>
      <c r="P356">
        <v>3.4087544935504339</v>
      </c>
      <c r="Q356" s="36" t="str">
        <f t="shared" si="122"/>
        <v xml:space="preserve"> </v>
      </c>
      <c r="R356" t="str">
        <f t="shared" si="123"/>
        <v xml:space="preserve"> </v>
      </c>
      <c r="S356" s="37">
        <f t="shared" si="124"/>
        <v>0.20532882575113334</v>
      </c>
      <c r="T356" s="37" t="str">
        <f t="shared" si="125"/>
        <v/>
      </c>
      <c r="U356" s="37" t="str">
        <f t="shared" si="126"/>
        <v/>
      </c>
      <c r="V356" s="37">
        <f t="shared" si="127"/>
        <v>-0.38058710668658713</v>
      </c>
      <c r="W356" s="37" t="str">
        <f t="shared" si="128"/>
        <v/>
      </c>
      <c r="X356" s="37">
        <f t="shared" si="129"/>
        <v>-0.48653709208669693</v>
      </c>
      <c r="Y356" t="str">
        <f t="shared" si="113"/>
        <v xml:space="preserve"> </v>
      </c>
      <c r="Z356" s="1">
        <f t="shared" si="130"/>
        <v>75</v>
      </c>
      <c r="AA356" t="str">
        <f t="shared" si="114"/>
        <v xml:space="preserve"> </v>
      </c>
      <c r="AB356" s="1">
        <f t="shared" si="131"/>
        <v>39</v>
      </c>
      <c r="AC356">
        <f t="shared" si="115"/>
        <v>77</v>
      </c>
      <c r="AD356" s="1" t="str">
        <f t="shared" si="132"/>
        <v xml:space="preserve"> </v>
      </c>
      <c r="AE356" t="str">
        <f t="shared" si="116"/>
        <v xml:space="preserve"> </v>
      </c>
      <c r="AF356" t="str">
        <f t="shared" si="117"/>
        <v xml:space="preserve"> </v>
      </c>
      <c r="AG356">
        <f t="shared" si="133"/>
        <v>3.4087544971404338</v>
      </c>
      <c r="AH356" t="str">
        <f t="shared" si="134"/>
        <v xml:space="preserve"> </v>
      </c>
      <c r="AI356">
        <f t="shared" si="118"/>
        <v>72</v>
      </c>
      <c r="AJ356" t="str">
        <f t="shared" si="119"/>
        <v xml:space="preserve"> </v>
      </c>
      <c r="AK356" t="str">
        <f t="shared" si="135"/>
        <v xml:space="preserve"> </v>
      </c>
      <c r="AL356" t="str">
        <f t="shared" si="136"/>
        <v xml:space="preserve"> </v>
      </c>
      <c r="AM356" t="str">
        <f t="shared" si="120"/>
        <v xml:space="preserve"> </v>
      </c>
      <c r="AN356" t="str">
        <f t="shared" si="121"/>
        <v xml:space="preserve"> </v>
      </c>
      <c r="AO356" t="s">
        <v>393</v>
      </c>
      <c r="AP356" t="s">
        <v>1242</v>
      </c>
      <c r="AQ356">
        <v>38.058710668658712</v>
      </c>
      <c r="AR356">
        <v>48.653709208669696</v>
      </c>
      <c r="AS356">
        <v>20.532882216113336</v>
      </c>
      <c r="AT356">
        <v>-38.058710668658712</v>
      </c>
      <c r="AU356">
        <v>-48.653709208669696</v>
      </c>
      <c r="AV356" t="s">
        <v>1696</v>
      </c>
    </row>
    <row r="357" spans="1:48" x14ac:dyDescent="0.25">
      <c r="A357">
        <v>3.6000000000000252E-9</v>
      </c>
      <c r="B357" t="s">
        <v>570</v>
      </c>
      <c r="C357">
        <v>32</v>
      </c>
      <c r="D357" s="2">
        <v>4</v>
      </c>
      <c r="E357">
        <v>6</v>
      </c>
      <c r="F357">
        <v>42</v>
      </c>
      <c r="G357">
        <v>320</v>
      </c>
      <c r="H357">
        <v>273.27999999999997</v>
      </c>
      <c r="I357">
        <v>167247.35999999999</v>
      </c>
      <c r="J357" t="s">
        <v>1238</v>
      </c>
      <c r="K357" t="s">
        <v>1238</v>
      </c>
      <c r="L357">
        <v>37.05625087760356</v>
      </c>
      <c r="M357" t="s">
        <v>1238</v>
      </c>
      <c r="N357">
        <v>7.6680000000000001</v>
      </c>
      <c r="O357">
        <v>32.435233160621763</v>
      </c>
      <c r="P357">
        <v>0.23675351288056209</v>
      </c>
      <c r="Q357" s="36">
        <f t="shared" si="122"/>
        <v>76.190476194076183</v>
      </c>
      <c r="R357" t="str">
        <f t="shared" si="123"/>
        <v xml:space="preserve"> </v>
      </c>
      <c r="S357" s="37">
        <f t="shared" si="124"/>
        <v>0.17096019095363016</v>
      </c>
      <c r="T357" s="37" t="str">
        <f t="shared" si="125"/>
        <v/>
      </c>
      <c r="U357" s="37" t="str">
        <f t="shared" si="126"/>
        <v xml:space="preserve"> </v>
      </c>
      <c r="V357" s="37" t="str">
        <f t="shared" si="127"/>
        <v xml:space="preserve"> </v>
      </c>
      <c r="W357" s="37" t="str">
        <f t="shared" si="128"/>
        <v/>
      </c>
      <c r="X357" s="37" t="str">
        <f t="shared" si="129"/>
        <v/>
      </c>
      <c r="Y357" t="str">
        <f t="shared" si="113"/>
        <v xml:space="preserve"> </v>
      </c>
      <c r="Z357" s="1" t="str">
        <f t="shared" si="130"/>
        <v xml:space="preserve"> </v>
      </c>
      <c r="AA357" t="str">
        <f t="shared" si="114"/>
        <v xml:space="preserve"> </v>
      </c>
      <c r="AB357" s="1" t="str">
        <f t="shared" si="131"/>
        <v xml:space="preserve"> </v>
      </c>
      <c r="AC357">
        <f t="shared" si="115"/>
        <v>108</v>
      </c>
      <c r="AD357" s="1" t="str">
        <f t="shared" si="132"/>
        <v xml:space="preserve"> </v>
      </c>
      <c r="AE357">
        <f t="shared" si="116"/>
        <v>47</v>
      </c>
      <c r="AF357" t="str">
        <f t="shared" si="117"/>
        <v xml:space="preserve"> </v>
      </c>
      <c r="AG357" t="str">
        <f t="shared" si="133"/>
        <v xml:space="preserve"> </v>
      </c>
      <c r="AH357" t="str">
        <f t="shared" si="134"/>
        <v xml:space="preserve"> </v>
      </c>
      <c r="AI357" t="str">
        <f t="shared" si="118"/>
        <v xml:space="preserve"> </v>
      </c>
      <c r="AJ357" t="str">
        <f t="shared" si="119"/>
        <v xml:space="preserve"> </v>
      </c>
      <c r="AK357" t="str">
        <f t="shared" si="135"/>
        <v xml:space="preserve"> </v>
      </c>
      <c r="AL357" t="str">
        <f t="shared" si="136"/>
        <v xml:space="preserve"> </v>
      </c>
      <c r="AM357" t="str">
        <f t="shared" si="120"/>
        <v xml:space="preserve"> </v>
      </c>
      <c r="AN357" t="str">
        <f t="shared" si="121"/>
        <v xml:space="preserve"> </v>
      </c>
      <c r="AO357" t="s">
        <v>570</v>
      </c>
      <c r="AP357" t="s">
        <v>1293</v>
      </c>
      <c r="AQ357" t="e">
        <v>#VALUE!</v>
      </c>
      <c r="AR357">
        <v>-184.54440549740752</v>
      </c>
      <c r="AS357">
        <v>17.096018735363018</v>
      </c>
      <c r="AT357" t="e">
        <v>#VALUE!</v>
      </c>
      <c r="AU357">
        <v>184.54440549740752</v>
      </c>
      <c r="AV357" t="s">
        <v>1697</v>
      </c>
    </row>
    <row r="358" spans="1:48" x14ac:dyDescent="0.25">
      <c r="A358">
        <v>3.6100000000000254E-9</v>
      </c>
      <c r="B358" t="s">
        <v>1222</v>
      </c>
      <c r="C358">
        <v>2</v>
      </c>
      <c r="D358" s="2">
        <v>1</v>
      </c>
      <c r="E358">
        <v>9</v>
      </c>
      <c r="F358">
        <v>12</v>
      </c>
      <c r="G358">
        <v>20</v>
      </c>
      <c r="H358">
        <v>18.239999999999998</v>
      </c>
      <c r="I358">
        <v>7722.8159999999989</v>
      </c>
      <c r="J358">
        <v>11.027811366384521</v>
      </c>
      <c r="K358">
        <v>12.039603960396038</v>
      </c>
      <c r="L358">
        <v>9.6489547211156683</v>
      </c>
      <c r="M358">
        <v>9.6513164277839021</v>
      </c>
      <c r="N358">
        <v>1.5150000000000001</v>
      </c>
      <c r="O358">
        <v>-10.88235294117646</v>
      </c>
      <c r="P358">
        <v>5.0712719298245617</v>
      </c>
      <c r="Q358" s="36" t="str">
        <f t="shared" si="122"/>
        <v xml:space="preserve"> </v>
      </c>
      <c r="R358" t="str">
        <f t="shared" si="123"/>
        <v xml:space="preserve"> </v>
      </c>
      <c r="S358" s="37" t="str">
        <f t="shared" si="124"/>
        <v/>
      </c>
      <c r="T358" s="37" t="str">
        <f t="shared" si="125"/>
        <v/>
      </c>
      <c r="U358" s="37" t="str">
        <f t="shared" si="126"/>
        <v/>
      </c>
      <c r="V358" s="37">
        <f t="shared" si="127"/>
        <v>-0.40647857997648362</v>
      </c>
      <c r="W358" s="37" t="str">
        <f t="shared" si="128"/>
        <v/>
      </c>
      <c r="X358" s="37" t="str">
        <f t="shared" si="129"/>
        <v/>
      </c>
      <c r="Y358" t="str">
        <f t="shared" si="113"/>
        <v xml:space="preserve"> </v>
      </c>
      <c r="Z358" s="1">
        <f t="shared" si="130"/>
        <v>67</v>
      </c>
      <c r="AA358" t="str">
        <f t="shared" si="114"/>
        <v xml:space="preserve"> </v>
      </c>
      <c r="AB358" s="1" t="str">
        <f t="shared" si="131"/>
        <v xml:space="preserve"> </v>
      </c>
      <c r="AC358" t="str">
        <f t="shared" si="115"/>
        <v xml:space="preserve"> </v>
      </c>
      <c r="AD358" s="1" t="str">
        <f t="shared" si="132"/>
        <v xml:space="preserve"> </v>
      </c>
      <c r="AE358" t="str">
        <f t="shared" si="116"/>
        <v xml:space="preserve"> </v>
      </c>
      <c r="AF358" t="str">
        <f t="shared" si="117"/>
        <v xml:space="preserve"> </v>
      </c>
      <c r="AG358">
        <f t="shared" si="133"/>
        <v>5.071271933434562</v>
      </c>
      <c r="AH358" t="str">
        <f t="shared" si="134"/>
        <v xml:space="preserve"> </v>
      </c>
      <c r="AI358">
        <f t="shared" si="118"/>
        <v>23</v>
      </c>
      <c r="AJ358" t="str">
        <f t="shared" si="119"/>
        <v xml:space="preserve"> </v>
      </c>
      <c r="AK358" t="str">
        <f t="shared" si="135"/>
        <v xml:space="preserve"> </v>
      </c>
      <c r="AL358" t="str">
        <f t="shared" si="136"/>
        <v xml:space="preserve"> </v>
      </c>
      <c r="AM358" t="str">
        <f t="shared" si="120"/>
        <v xml:space="preserve"> </v>
      </c>
      <c r="AN358" t="str">
        <f t="shared" si="121"/>
        <v xml:space="preserve"> </v>
      </c>
      <c r="AO358" t="s">
        <v>1222</v>
      </c>
      <c r="AP358" t="s">
        <v>1248</v>
      </c>
      <c r="AQ358">
        <v>40.647857997648359</v>
      </c>
      <c r="AR358">
        <v>25.908422472100412</v>
      </c>
      <c r="AS358">
        <v>9.6491228070175517</v>
      </c>
      <c r="AT358">
        <v>-40.647857997648359</v>
      </c>
      <c r="AU358">
        <v>-25.908422472100412</v>
      </c>
      <c r="AV358" t="s">
        <v>1698</v>
      </c>
    </row>
    <row r="359" spans="1:48" x14ac:dyDescent="0.25">
      <c r="A359">
        <v>3.6200000000000255E-9</v>
      </c>
      <c r="B359" t="s">
        <v>650</v>
      </c>
      <c r="C359">
        <v>0</v>
      </c>
      <c r="D359" s="2">
        <v>1</v>
      </c>
      <c r="E359">
        <v>1</v>
      </c>
      <c r="F359">
        <v>2</v>
      </c>
      <c r="G359">
        <v>14</v>
      </c>
      <c r="H359">
        <v>14.03</v>
      </c>
      <c r="I359">
        <v>8090.1472472799996</v>
      </c>
      <c r="J359">
        <v>33.888888888888886</v>
      </c>
      <c r="K359">
        <v>39.080779944289695</v>
      </c>
      <c r="L359">
        <v>7.3859702572347272</v>
      </c>
      <c r="M359">
        <v>8.2110339588918677</v>
      </c>
      <c r="N359">
        <v>0.35899999999999999</v>
      </c>
      <c r="O359">
        <v>-21.956521739130441</v>
      </c>
      <c r="P359">
        <v>1.4255167498218104</v>
      </c>
      <c r="Q359" s="36" t="str">
        <f t="shared" si="122"/>
        <v xml:space="preserve"> </v>
      </c>
      <c r="R359" t="str">
        <f t="shared" si="123"/>
        <v xml:space="preserve"> </v>
      </c>
      <c r="S359" s="37" t="str">
        <f t="shared" si="124"/>
        <v/>
      </c>
      <c r="T359" s="37" t="str">
        <f t="shared" si="125"/>
        <v/>
      </c>
      <c r="U359" s="37" t="str">
        <f t="shared" si="126"/>
        <v/>
      </c>
      <c r="V359" s="37" t="str">
        <f t="shared" si="127"/>
        <v/>
      </c>
      <c r="W359" s="37" t="str">
        <f t="shared" si="128"/>
        <v/>
      </c>
      <c r="X359" s="37">
        <f t="shared" si="129"/>
        <v>-0.43285236199202271</v>
      </c>
      <c r="Y359" t="str">
        <f t="shared" si="113"/>
        <v xml:space="preserve"> </v>
      </c>
      <c r="Z359" s="1" t="str">
        <f t="shared" si="130"/>
        <v xml:space="preserve"> </v>
      </c>
      <c r="AA359" t="str">
        <f t="shared" si="114"/>
        <v xml:space="preserve"> </v>
      </c>
      <c r="AB359" s="1">
        <f t="shared" si="131"/>
        <v>54</v>
      </c>
      <c r="AC359" t="str">
        <f t="shared" si="115"/>
        <v xml:space="preserve"> </v>
      </c>
      <c r="AD359" s="1" t="str">
        <f t="shared" si="132"/>
        <v xml:space="preserve"> </v>
      </c>
      <c r="AE359" t="str">
        <f t="shared" si="116"/>
        <v xml:space="preserve"> </v>
      </c>
      <c r="AF359" t="str">
        <f t="shared" si="117"/>
        <v xml:space="preserve"> </v>
      </c>
      <c r="AG359" t="str">
        <f t="shared" si="133"/>
        <v xml:space="preserve"> </v>
      </c>
      <c r="AH359" t="str">
        <f t="shared" si="134"/>
        <v xml:space="preserve"> </v>
      </c>
      <c r="AI359" t="str">
        <f t="shared" si="118"/>
        <v xml:space="preserve"> </v>
      </c>
      <c r="AJ359" t="str">
        <f t="shared" si="119"/>
        <v xml:space="preserve"> </v>
      </c>
      <c r="AK359" t="str">
        <f t="shared" si="135"/>
        <v xml:space="preserve"> </v>
      </c>
      <c r="AL359" t="str">
        <f t="shared" si="136"/>
        <v xml:space="preserve"> </v>
      </c>
      <c r="AM359" t="str">
        <f t="shared" si="120"/>
        <v xml:space="preserve"> </v>
      </c>
      <c r="AN359" t="str">
        <f t="shared" si="121"/>
        <v xml:space="preserve"> </v>
      </c>
      <c r="AO359" t="s">
        <v>650</v>
      </c>
      <c r="AP359" t="s">
        <v>1262</v>
      </c>
      <c r="AQ359">
        <v>-82.391417372845581</v>
      </c>
      <c r="AR359">
        <v>43.285236199202274</v>
      </c>
      <c r="AS359">
        <v>-0.21382751247326359</v>
      </c>
      <c r="AT359">
        <v>82.391417372845581</v>
      </c>
      <c r="AU359">
        <v>-43.285236199202274</v>
      </c>
      <c r="AV359" t="s">
        <v>1699</v>
      </c>
    </row>
    <row r="360" spans="1:48" x14ac:dyDescent="0.25">
      <c r="A360">
        <v>3.6300000000000257E-9</v>
      </c>
      <c r="B360" t="s">
        <v>659</v>
      </c>
      <c r="C360">
        <v>5</v>
      </c>
      <c r="D360" s="2">
        <v>3</v>
      </c>
      <c r="E360">
        <v>2</v>
      </c>
      <c r="F360">
        <v>10</v>
      </c>
      <c r="G360">
        <v>16.75</v>
      </c>
      <c r="H360">
        <v>13.61</v>
      </c>
      <c r="I360">
        <v>8090.1472472799996</v>
      </c>
      <c r="J360">
        <v>32.874396135265698</v>
      </c>
      <c r="K360">
        <v>37.910863509749305</v>
      </c>
      <c r="L360">
        <v>7.3859702572347272</v>
      </c>
      <c r="M360">
        <v>8.2110339588918677</v>
      </c>
      <c r="N360">
        <v>0.35899999999999999</v>
      </c>
      <c r="O360">
        <v>-21.956521739130441</v>
      </c>
      <c r="P360">
        <v>1.4695077149155034</v>
      </c>
      <c r="Q360" s="36" t="str">
        <f t="shared" si="122"/>
        <v xml:space="preserve"> </v>
      </c>
      <c r="R360" t="str">
        <f t="shared" si="123"/>
        <v xml:space="preserve"> </v>
      </c>
      <c r="S360" s="37">
        <f t="shared" si="124"/>
        <v>0.23071271487173398</v>
      </c>
      <c r="T360" s="37" t="str">
        <f t="shared" si="125"/>
        <v/>
      </c>
      <c r="U360" s="37" t="str">
        <f t="shared" si="126"/>
        <v/>
      </c>
      <c r="V360" s="37" t="str">
        <f t="shared" si="127"/>
        <v/>
      </c>
      <c r="W360" s="37" t="str">
        <f t="shared" si="128"/>
        <v/>
      </c>
      <c r="X360" s="37">
        <f t="shared" si="129"/>
        <v>-0.43285236199202271</v>
      </c>
      <c r="Y360" t="str">
        <f t="shared" si="113"/>
        <v xml:space="preserve"> </v>
      </c>
      <c r="Z360" s="1" t="str">
        <f t="shared" si="130"/>
        <v xml:space="preserve"> </v>
      </c>
      <c r="AA360" t="str">
        <f t="shared" si="114"/>
        <v xml:space="preserve"> </v>
      </c>
      <c r="AB360" s="1">
        <f t="shared" si="131"/>
        <v>54</v>
      </c>
      <c r="AC360">
        <f t="shared" si="115"/>
        <v>59</v>
      </c>
      <c r="AD360" s="1" t="str">
        <f t="shared" si="132"/>
        <v xml:space="preserve"> </v>
      </c>
      <c r="AE360" t="str">
        <f t="shared" si="116"/>
        <v xml:space="preserve"> </v>
      </c>
      <c r="AF360" t="str">
        <f t="shared" si="117"/>
        <v xml:space="preserve"> </v>
      </c>
      <c r="AG360" t="str">
        <f t="shared" si="133"/>
        <v xml:space="preserve"> </v>
      </c>
      <c r="AH360" t="str">
        <f t="shared" si="134"/>
        <v xml:space="preserve"> </v>
      </c>
      <c r="AI360" t="str">
        <f t="shared" si="118"/>
        <v xml:space="preserve"> </v>
      </c>
      <c r="AJ360" t="str">
        <f t="shared" si="119"/>
        <v xml:space="preserve"> </v>
      </c>
      <c r="AK360" t="str">
        <f t="shared" si="135"/>
        <v xml:space="preserve"> </v>
      </c>
      <c r="AL360" t="str">
        <f t="shared" si="136"/>
        <v xml:space="preserve"> </v>
      </c>
      <c r="AM360" t="str">
        <f t="shared" si="120"/>
        <v xml:space="preserve"> </v>
      </c>
      <c r="AN360" t="str">
        <f t="shared" si="121"/>
        <v xml:space="preserve"> </v>
      </c>
      <c r="AO360" t="s">
        <v>659</v>
      </c>
      <c r="AP360" t="s">
        <v>1262</v>
      </c>
      <c r="AQ360">
        <v>-76.931374942582224</v>
      </c>
      <c r="AR360">
        <v>43.285236199202274</v>
      </c>
      <c r="AS360">
        <v>23.0712711241734</v>
      </c>
      <c r="AT360">
        <v>76.931374942582224</v>
      </c>
      <c r="AU360">
        <v>-43.285236199202274</v>
      </c>
      <c r="AV360" t="s">
        <v>1699</v>
      </c>
    </row>
    <row r="361" spans="1:48" x14ac:dyDescent="0.25">
      <c r="A361">
        <v>3.6400000000000259E-9</v>
      </c>
      <c r="B361" t="s">
        <v>632</v>
      </c>
      <c r="C361">
        <v>8</v>
      </c>
      <c r="D361" s="2">
        <v>1</v>
      </c>
      <c r="E361">
        <v>11</v>
      </c>
      <c r="F361">
        <v>20</v>
      </c>
      <c r="G361">
        <v>83.5</v>
      </c>
      <c r="H361">
        <v>82.17</v>
      </c>
      <c r="I361">
        <v>27414.15203637</v>
      </c>
      <c r="J361" t="s">
        <v>1238</v>
      </c>
      <c r="K361" t="s">
        <v>1238</v>
      </c>
      <c r="L361">
        <v>26.480127555805666</v>
      </c>
      <c r="M361">
        <v>23.150745498115015</v>
      </c>
      <c r="N361">
        <v>1.5429999999999999</v>
      </c>
      <c r="O361">
        <v>2.1178027796161354</v>
      </c>
      <c r="P361">
        <v>3.4063526834611166</v>
      </c>
      <c r="Q361" s="36" t="str">
        <f t="shared" si="122"/>
        <v xml:space="preserve"> </v>
      </c>
      <c r="R361" t="str">
        <f t="shared" si="123"/>
        <v xml:space="preserve"> </v>
      </c>
      <c r="S361" s="37" t="str">
        <f t="shared" si="124"/>
        <v/>
      </c>
      <c r="T361" s="37" t="str">
        <f t="shared" si="125"/>
        <v/>
      </c>
      <c r="U361" s="37" t="str">
        <f t="shared" si="126"/>
        <v xml:space="preserve"> </v>
      </c>
      <c r="V361" s="37" t="str">
        <f t="shared" si="127"/>
        <v xml:space="preserve"> </v>
      </c>
      <c r="W361" s="37" t="str">
        <f t="shared" si="128"/>
        <v/>
      </c>
      <c r="X361" s="37" t="str">
        <f t="shared" si="129"/>
        <v/>
      </c>
      <c r="Y361" t="str">
        <f t="shared" si="113"/>
        <v xml:space="preserve"> </v>
      </c>
      <c r="Z361" s="1" t="str">
        <f t="shared" si="130"/>
        <v xml:space="preserve"> </v>
      </c>
      <c r="AA361" t="str">
        <f t="shared" si="114"/>
        <v xml:space="preserve"> </v>
      </c>
      <c r="AB361" s="1" t="str">
        <f t="shared" si="131"/>
        <v xml:space="preserve"> </v>
      </c>
      <c r="AC361" t="str">
        <f t="shared" si="115"/>
        <v xml:space="preserve"> </v>
      </c>
      <c r="AD361" s="1" t="str">
        <f t="shared" si="132"/>
        <v xml:space="preserve"> </v>
      </c>
      <c r="AE361" t="str">
        <f t="shared" si="116"/>
        <v xml:space="preserve"> </v>
      </c>
      <c r="AF361" t="str">
        <f t="shared" si="117"/>
        <v xml:space="preserve"> </v>
      </c>
      <c r="AG361">
        <f t="shared" si="133"/>
        <v>3.4063526871011165</v>
      </c>
      <c r="AH361" t="str">
        <f t="shared" si="134"/>
        <v xml:space="preserve"> </v>
      </c>
      <c r="AI361">
        <f t="shared" si="118"/>
        <v>73</v>
      </c>
      <c r="AJ361" t="str">
        <f t="shared" si="119"/>
        <v xml:space="preserve"> </v>
      </c>
      <c r="AK361" t="str">
        <f t="shared" si="135"/>
        <v xml:space="preserve"> </v>
      </c>
      <c r="AL361" t="str">
        <f t="shared" si="136"/>
        <v xml:space="preserve"> </v>
      </c>
      <c r="AM361" t="str">
        <f t="shared" si="120"/>
        <v xml:space="preserve"> </v>
      </c>
      <c r="AN361" t="str">
        <f t="shared" si="121"/>
        <v xml:space="preserve"> </v>
      </c>
      <c r="AO361" t="s">
        <v>632</v>
      </c>
      <c r="AP361" t="s">
        <v>1254</v>
      </c>
      <c r="AQ361" t="e">
        <v>#VALUE!</v>
      </c>
      <c r="AR361">
        <v>-103.33336412659561</v>
      </c>
      <c r="AS361">
        <v>1.618595594499217</v>
      </c>
      <c r="AT361" t="e">
        <v>#VALUE!</v>
      </c>
      <c r="AU361">
        <v>103.33336412659561</v>
      </c>
      <c r="AV361" t="s">
        <v>1700</v>
      </c>
    </row>
    <row r="362" spans="1:48" x14ac:dyDescent="0.25">
      <c r="A362">
        <v>3.6500000000000261E-9</v>
      </c>
      <c r="B362" t="s">
        <v>397</v>
      </c>
      <c r="C362">
        <v>14</v>
      </c>
      <c r="D362" s="2">
        <v>1</v>
      </c>
      <c r="E362">
        <v>12</v>
      </c>
      <c r="F362">
        <v>27</v>
      </c>
      <c r="G362">
        <v>78</v>
      </c>
      <c r="H362">
        <v>75.069999999999993</v>
      </c>
      <c r="I362">
        <v>31010.264675499999</v>
      </c>
      <c r="J362">
        <v>24.341763942931255</v>
      </c>
      <c r="K362">
        <v>19.503767212262922</v>
      </c>
      <c r="L362">
        <v>16.828853063494599</v>
      </c>
      <c r="M362">
        <v>13.568024515128007</v>
      </c>
      <c r="N362">
        <v>3.8490000000000002</v>
      </c>
      <c r="O362">
        <v>24.967532467532472</v>
      </c>
      <c r="P362">
        <v>5.1578526708405494</v>
      </c>
      <c r="Q362" s="36" t="str">
        <f t="shared" si="122"/>
        <v xml:space="preserve"> </v>
      </c>
      <c r="R362" t="str">
        <f t="shared" si="123"/>
        <v xml:space="preserve"> </v>
      </c>
      <c r="S362" s="37" t="str">
        <f t="shared" si="124"/>
        <v/>
      </c>
      <c r="T362" s="37" t="str">
        <f t="shared" si="125"/>
        <v/>
      </c>
      <c r="U362" s="37" t="str">
        <f t="shared" si="126"/>
        <v/>
      </c>
      <c r="V362" s="37" t="str">
        <f t="shared" si="127"/>
        <v/>
      </c>
      <c r="W362" s="37" t="str">
        <f t="shared" si="128"/>
        <v/>
      </c>
      <c r="X362" s="37" t="str">
        <f t="shared" si="129"/>
        <v/>
      </c>
      <c r="Y362" t="str">
        <f t="shared" ref="Y362:Y425" si="137">IF(ISERROR((RANK(U362,U$7:U$391,0)))=TRUE," ",((RANK(U362,U$7:U$391,0))))</f>
        <v xml:space="preserve"> </v>
      </c>
      <c r="Z362" s="1" t="str">
        <f t="shared" si="130"/>
        <v xml:space="preserve"> </v>
      </c>
      <c r="AA362" t="str">
        <f t="shared" ref="AA362:AA425" si="138">IF(ISERROR((RANK(W362,W$7:W$391,0)))=TRUE," ",((RANK(W362,W$7:W$391,0))))</f>
        <v xml:space="preserve"> </v>
      </c>
      <c r="AB362" s="1" t="str">
        <f t="shared" si="131"/>
        <v xml:space="preserve"> </v>
      </c>
      <c r="AC362" t="str">
        <f t="shared" ref="AC362:AC425" si="139">IF(ISERROR((RANK(S362,S$7:S$391,0)))=TRUE," ",((RANK(S362,S$7:S$391,0))))</f>
        <v xml:space="preserve"> </v>
      </c>
      <c r="AD362" s="1" t="str">
        <f t="shared" si="132"/>
        <v xml:space="preserve"> </v>
      </c>
      <c r="AE362" t="str">
        <f t="shared" ref="AE362:AE425" si="140">IF(ISERROR((RANK(Q362,Q$7:Q$391,0)))=TRUE," ",((RANK(Q362,Q$7:Q$391,0))))</f>
        <v xml:space="preserve"> </v>
      </c>
      <c r="AF362" t="str">
        <f t="shared" ref="AF362:AF425" si="141">IF(ISERROR((RANK(R362,R$7:R$391,0)))=TRUE," ",((RANK(R362,R$7:R$391,0))))</f>
        <v xml:space="preserve"> </v>
      </c>
      <c r="AG362">
        <f t="shared" si="133"/>
        <v>5.1578526744905497</v>
      </c>
      <c r="AH362" t="str">
        <f t="shared" si="134"/>
        <v xml:space="preserve"> </v>
      </c>
      <c r="AI362">
        <f t="shared" ref="AI362:AI425" si="142">IF(ISERROR((RANK(AG362,AG$7:AG$391,0)))=TRUE," ",((RANK(AG362,AG$7:AG$391,0))))</f>
        <v>21</v>
      </c>
      <c r="AJ362" t="str">
        <f t="shared" ref="AJ362:AJ425" si="143">IF(ISERROR((RANK(AH362,AH$7:AH$391,0)))=TRUE," ",((RANK(AH362,AH$7:AH$391,0))))</f>
        <v xml:space="preserve"> </v>
      </c>
      <c r="AK362" t="str">
        <f t="shared" si="135"/>
        <v xml:space="preserve"> </v>
      </c>
      <c r="AL362" t="str">
        <f t="shared" si="136"/>
        <v xml:space="preserve"> </v>
      </c>
      <c r="AM362" t="str">
        <f t="shared" ref="AM362:AM425" si="144">IF(ISERROR((RANK(AK362,AK$7:AK$391,0)))=TRUE," ",((RANK(AK362,AK$7:AK$391,0))))</f>
        <v xml:space="preserve"> </v>
      </c>
      <c r="AN362" t="str">
        <f t="shared" ref="AN362:AN425" si="145">IF(ISERROR((RANK(AL362,AL$7:AL$391,0)))=TRUE," ",((RANK(AL362,AL$7:AL$391,0))))</f>
        <v xml:space="preserve"> </v>
      </c>
      <c r="AO362" t="s">
        <v>397</v>
      </c>
      <c r="AP362" t="s">
        <v>1295</v>
      </c>
      <c r="AQ362">
        <v>-31.008391613633201</v>
      </c>
      <c r="AR362">
        <v>-29.223973735817221</v>
      </c>
      <c r="AS362">
        <v>3.9030238444119014</v>
      </c>
      <c r="AT362">
        <v>31.008391613633201</v>
      </c>
      <c r="AU362">
        <v>29.223973735817221</v>
      </c>
      <c r="AV362" t="s">
        <v>1701</v>
      </c>
    </row>
    <row r="363" spans="1:48" x14ac:dyDescent="0.25">
      <c r="A363">
        <v>3.6600000000000262E-9</v>
      </c>
      <c r="B363" t="s">
        <v>396</v>
      </c>
      <c r="C363">
        <v>3</v>
      </c>
      <c r="D363" s="2">
        <v>5</v>
      </c>
      <c r="E363">
        <v>8</v>
      </c>
      <c r="F363">
        <v>16</v>
      </c>
      <c r="G363">
        <v>82.5</v>
      </c>
      <c r="H363">
        <v>76.239999999999995</v>
      </c>
      <c r="I363">
        <v>16533.991846959998</v>
      </c>
      <c r="J363">
        <v>12.698201199200531</v>
      </c>
      <c r="K363">
        <v>12.034727703235991</v>
      </c>
      <c r="L363">
        <v>7.6729482868695467</v>
      </c>
      <c r="M363">
        <v>7.5052422980849292</v>
      </c>
      <c r="N363">
        <v>6.335</v>
      </c>
      <c r="O363">
        <v>4.5379537953795293</v>
      </c>
      <c r="P363">
        <v>3.4916054564533052</v>
      </c>
      <c r="Q363" s="36" t="str">
        <f t="shared" si="122"/>
        <v xml:space="preserve"> </v>
      </c>
      <c r="R363" t="str">
        <f t="shared" si="123"/>
        <v xml:space="preserve"> </v>
      </c>
      <c r="S363" s="37" t="str">
        <f t="shared" si="124"/>
        <v/>
      </c>
      <c r="T363" s="37" t="str">
        <f t="shared" si="125"/>
        <v/>
      </c>
      <c r="U363" s="37" t="str">
        <f t="shared" si="126"/>
        <v/>
      </c>
      <c r="V363" s="37">
        <f t="shared" si="127"/>
        <v>-0.31657750054853195</v>
      </c>
      <c r="W363" s="37" t="str">
        <f t="shared" si="128"/>
        <v/>
      </c>
      <c r="X363" s="37">
        <f t="shared" si="129"/>
        <v>-0.41081613574156561</v>
      </c>
      <c r="Y363" t="str">
        <f t="shared" si="137"/>
        <v xml:space="preserve"> </v>
      </c>
      <c r="Z363" s="1">
        <f t="shared" si="130"/>
        <v>92</v>
      </c>
      <c r="AA363" t="str">
        <f t="shared" si="138"/>
        <v xml:space="preserve"> </v>
      </c>
      <c r="AB363" s="1">
        <f t="shared" si="131"/>
        <v>59</v>
      </c>
      <c r="AC363" t="str">
        <f t="shared" si="139"/>
        <v xml:space="preserve"> </v>
      </c>
      <c r="AD363" s="1" t="str">
        <f t="shared" si="132"/>
        <v xml:space="preserve"> </v>
      </c>
      <c r="AE363" t="str">
        <f t="shared" si="140"/>
        <v xml:space="preserve"> </v>
      </c>
      <c r="AF363" t="str">
        <f t="shared" si="141"/>
        <v xml:space="preserve"> </v>
      </c>
      <c r="AG363">
        <f t="shared" si="133"/>
        <v>3.4916054601133051</v>
      </c>
      <c r="AH363" t="str">
        <f t="shared" si="134"/>
        <v xml:space="preserve"> </v>
      </c>
      <c r="AI363">
        <f t="shared" si="142"/>
        <v>68</v>
      </c>
      <c r="AJ363" t="str">
        <f t="shared" si="143"/>
        <v xml:space="preserve"> </v>
      </c>
      <c r="AK363" t="str">
        <f t="shared" si="135"/>
        <v xml:space="preserve"> </v>
      </c>
      <c r="AL363" t="str">
        <f t="shared" si="136"/>
        <v xml:space="preserve"> </v>
      </c>
      <c r="AM363" t="str">
        <f t="shared" si="144"/>
        <v xml:space="preserve"> </v>
      </c>
      <c r="AN363" t="str">
        <f t="shared" si="145"/>
        <v xml:space="preserve"> </v>
      </c>
      <c r="AO363" t="s">
        <v>396</v>
      </c>
      <c r="AP363" t="s">
        <v>1262</v>
      </c>
      <c r="AQ363">
        <v>31.657750054853196</v>
      </c>
      <c r="AR363">
        <v>41.081613574156563</v>
      </c>
      <c r="AS363">
        <v>8.2109129066107123</v>
      </c>
      <c r="AT363">
        <v>-31.657750054853196</v>
      </c>
      <c r="AU363">
        <v>-41.081613574156563</v>
      </c>
      <c r="AV363" t="s">
        <v>1702</v>
      </c>
    </row>
    <row r="364" spans="1:48" x14ac:dyDescent="0.25">
      <c r="A364">
        <v>3.6700000000000264E-9</v>
      </c>
      <c r="B364" t="s">
        <v>364</v>
      </c>
      <c r="C364">
        <v>7</v>
      </c>
      <c r="D364" s="2">
        <v>4</v>
      </c>
      <c r="E364">
        <v>23</v>
      </c>
      <c r="F364">
        <v>34</v>
      </c>
      <c r="G364">
        <v>56.5</v>
      </c>
      <c r="H364">
        <v>52.65</v>
      </c>
      <c r="I364">
        <v>168882.71984999999</v>
      </c>
      <c r="J364">
        <v>15.287456445993032</v>
      </c>
      <c r="K364">
        <v>13.538184623296477</v>
      </c>
      <c r="L364">
        <v>10.55264728952414</v>
      </c>
      <c r="M364">
        <v>10.046971331369539</v>
      </c>
      <c r="N364">
        <v>3.8890000000000002</v>
      </c>
      <c r="O364">
        <v>10.482954545454552</v>
      </c>
      <c r="P364">
        <v>1.7777777777777779</v>
      </c>
      <c r="Q364" s="36" t="str">
        <f t="shared" si="122"/>
        <v xml:space="preserve"> </v>
      </c>
      <c r="R364" t="str">
        <f t="shared" si="123"/>
        <v xml:space="preserve"> </v>
      </c>
      <c r="S364" s="37" t="str">
        <f t="shared" si="124"/>
        <v/>
      </c>
      <c r="T364" s="37" t="str">
        <f t="shared" si="125"/>
        <v/>
      </c>
      <c r="U364" s="37" t="str">
        <f t="shared" si="126"/>
        <v/>
      </c>
      <c r="V364" s="37" t="str">
        <f t="shared" si="127"/>
        <v/>
      </c>
      <c r="W364" s="37" t="str">
        <f t="shared" si="128"/>
        <v/>
      </c>
      <c r="X364" s="37" t="str">
        <f t="shared" si="129"/>
        <v/>
      </c>
      <c r="Y364" t="str">
        <f t="shared" si="137"/>
        <v xml:space="preserve"> </v>
      </c>
      <c r="Z364" s="1" t="str">
        <f t="shared" si="130"/>
        <v xml:space="preserve"> </v>
      </c>
      <c r="AA364" t="str">
        <f t="shared" si="138"/>
        <v xml:space="preserve"> </v>
      </c>
      <c r="AB364" s="1" t="str">
        <f t="shared" si="131"/>
        <v xml:space="preserve"> </v>
      </c>
      <c r="AC364" t="str">
        <f t="shared" si="139"/>
        <v xml:space="preserve"> </v>
      </c>
      <c r="AD364" s="1" t="str">
        <f t="shared" si="132"/>
        <v xml:space="preserve"> </v>
      </c>
      <c r="AE364" t="str">
        <f t="shared" si="140"/>
        <v xml:space="preserve"> </v>
      </c>
      <c r="AF364" t="str">
        <f t="shared" si="141"/>
        <v xml:space="preserve"> </v>
      </c>
      <c r="AG364" t="str">
        <f t="shared" si="133"/>
        <v xml:space="preserve"> </v>
      </c>
      <c r="AH364" t="str">
        <f t="shared" si="134"/>
        <v xml:space="preserve"> </v>
      </c>
      <c r="AI364" t="str">
        <f t="shared" si="142"/>
        <v xml:space="preserve"> </v>
      </c>
      <c r="AJ364" t="str">
        <f t="shared" si="143"/>
        <v xml:space="preserve"> </v>
      </c>
      <c r="AK364" t="str">
        <f t="shared" si="135"/>
        <v xml:space="preserve"> </v>
      </c>
      <c r="AL364" t="str">
        <f t="shared" si="136"/>
        <v xml:space="preserve"> </v>
      </c>
      <c r="AM364" t="str">
        <f t="shared" si="144"/>
        <v xml:space="preserve"> </v>
      </c>
      <c r="AN364" t="str">
        <f t="shared" si="145"/>
        <v xml:space="preserve"> </v>
      </c>
      <c r="AO364" t="s">
        <v>364</v>
      </c>
      <c r="AP364" t="s">
        <v>1293</v>
      </c>
      <c r="AQ364">
        <v>17.722270023302212</v>
      </c>
      <c r="AR364">
        <v>18.969224400510619</v>
      </c>
      <c r="AS364">
        <v>7.3124406457739877</v>
      </c>
      <c r="AT364">
        <v>-17.722270023302212</v>
      </c>
      <c r="AU364">
        <v>-18.969224400510619</v>
      </c>
      <c r="AV364" t="s">
        <v>1703</v>
      </c>
    </row>
    <row r="365" spans="1:48" x14ac:dyDescent="0.25">
      <c r="A365">
        <v>3.6800000000000266E-9</v>
      </c>
      <c r="B365" t="s">
        <v>512</v>
      </c>
      <c r="C365">
        <v>10</v>
      </c>
      <c r="D365" s="2">
        <v>2</v>
      </c>
      <c r="E365">
        <v>11</v>
      </c>
      <c r="F365">
        <v>23</v>
      </c>
      <c r="G365">
        <v>460</v>
      </c>
      <c r="H365">
        <v>387.77</v>
      </c>
      <c r="I365">
        <v>29322.647400429996</v>
      </c>
      <c r="J365">
        <v>21.652241889552741</v>
      </c>
      <c r="K365">
        <v>19.921397379912662</v>
      </c>
      <c r="L365">
        <v>15.011660783781338</v>
      </c>
      <c r="M365">
        <v>14.342704530783655</v>
      </c>
      <c r="N365">
        <v>19.465</v>
      </c>
      <c r="O365">
        <v>8.8524773515266642</v>
      </c>
      <c r="P365">
        <v>0</v>
      </c>
      <c r="Q365" s="36" t="str">
        <f t="shared" si="122"/>
        <v xml:space="preserve"> </v>
      </c>
      <c r="R365" t="str">
        <f t="shared" si="123"/>
        <v xml:space="preserve"> </v>
      </c>
      <c r="S365" s="37">
        <f t="shared" si="124"/>
        <v>0.18627021540344427</v>
      </c>
      <c r="T365" s="37" t="str">
        <f t="shared" si="125"/>
        <v/>
      </c>
      <c r="U365" s="37" t="str">
        <f t="shared" si="126"/>
        <v/>
      </c>
      <c r="V365" s="37" t="str">
        <f t="shared" si="127"/>
        <v/>
      </c>
      <c r="W365" s="37" t="str">
        <f t="shared" si="128"/>
        <v/>
      </c>
      <c r="X365" s="37" t="str">
        <f t="shared" si="129"/>
        <v/>
      </c>
      <c r="Y365" t="str">
        <f t="shared" si="137"/>
        <v xml:space="preserve"> </v>
      </c>
      <c r="Z365" s="1" t="str">
        <f t="shared" si="130"/>
        <v xml:space="preserve"> </v>
      </c>
      <c r="AA365" t="str">
        <f t="shared" si="138"/>
        <v xml:space="preserve"> </v>
      </c>
      <c r="AB365" s="1" t="str">
        <f t="shared" si="131"/>
        <v xml:space="preserve"> </v>
      </c>
      <c r="AC365">
        <f t="shared" si="139"/>
        <v>96</v>
      </c>
      <c r="AD365" s="1" t="str">
        <f t="shared" si="132"/>
        <v xml:space="preserve"> </v>
      </c>
      <c r="AE365" t="str">
        <f t="shared" si="140"/>
        <v xml:space="preserve"> </v>
      </c>
      <c r="AF365" t="str">
        <f t="shared" si="141"/>
        <v xml:space="preserve"> </v>
      </c>
      <c r="AG365" t="str">
        <f t="shared" si="133"/>
        <v xml:space="preserve"> </v>
      </c>
      <c r="AH365" t="str">
        <f t="shared" si="134"/>
        <v xml:space="preserve"> </v>
      </c>
      <c r="AI365" t="str">
        <f t="shared" si="142"/>
        <v xml:space="preserve"> </v>
      </c>
      <c r="AJ365" t="str">
        <f t="shared" si="143"/>
        <v xml:space="preserve"> </v>
      </c>
      <c r="AK365" t="str">
        <f t="shared" si="135"/>
        <v xml:space="preserve"> </v>
      </c>
      <c r="AL365" t="str">
        <f t="shared" si="136"/>
        <v xml:space="preserve"> </v>
      </c>
      <c r="AM365" t="str">
        <f t="shared" si="144"/>
        <v xml:space="preserve"> </v>
      </c>
      <c r="AN365" t="str">
        <f t="shared" si="145"/>
        <v xml:space="preserve"> </v>
      </c>
      <c r="AO365" t="s">
        <v>512</v>
      </c>
      <c r="AP365" t="s">
        <v>1248</v>
      </c>
      <c r="AQ365">
        <v>-16.533271435465657</v>
      </c>
      <c r="AR365">
        <v>-15.270271333127528</v>
      </c>
      <c r="AS365">
        <v>18.627021172344428</v>
      </c>
      <c r="AT365">
        <v>16.533271435465657</v>
      </c>
      <c r="AU365">
        <v>15.270271333127528</v>
      </c>
      <c r="AV365" t="s">
        <v>1704</v>
      </c>
    </row>
    <row r="366" spans="1:48" x14ac:dyDescent="0.25">
      <c r="A366">
        <v>3.6900000000000268E-9</v>
      </c>
      <c r="B366" t="s">
        <v>395</v>
      </c>
      <c r="C366">
        <v>7</v>
      </c>
      <c r="D366" s="2">
        <v>1</v>
      </c>
      <c r="E366">
        <v>18</v>
      </c>
      <c r="F366">
        <v>26</v>
      </c>
      <c r="G366">
        <v>52</v>
      </c>
      <c r="H366">
        <v>39.479999999999997</v>
      </c>
      <c r="I366">
        <v>35268.173715599994</v>
      </c>
      <c r="J366">
        <v>23.16901408450704</v>
      </c>
      <c r="K366" t="s">
        <v>1238</v>
      </c>
      <c r="L366">
        <v>9.9430061866048796</v>
      </c>
      <c r="M366">
        <v>7.9523291510527336</v>
      </c>
      <c r="N366">
        <v>1.704</v>
      </c>
      <c r="O366">
        <v>-65.988023952095816</v>
      </c>
      <c r="P366">
        <v>8.034447821681864</v>
      </c>
      <c r="Q366" s="36" t="str">
        <f t="shared" si="122"/>
        <v xml:space="preserve"> </v>
      </c>
      <c r="R366" t="str">
        <f t="shared" si="123"/>
        <v xml:space="preserve"> </v>
      </c>
      <c r="S366" s="37">
        <f t="shared" si="124"/>
        <v>0.31712259740833837</v>
      </c>
      <c r="T366" s="37" t="str">
        <f t="shared" si="125"/>
        <v/>
      </c>
      <c r="U366" s="37" t="str">
        <f t="shared" si="126"/>
        <v/>
      </c>
      <c r="V366" s="37" t="str">
        <f t="shared" si="127"/>
        <v/>
      </c>
      <c r="W366" s="37" t="str">
        <f t="shared" si="128"/>
        <v/>
      </c>
      <c r="X366" s="37" t="str">
        <f t="shared" si="129"/>
        <v/>
      </c>
      <c r="Y366" t="str">
        <f t="shared" si="137"/>
        <v xml:space="preserve"> </v>
      </c>
      <c r="Z366" s="1" t="str">
        <f t="shared" si="130"/>
        <v xml:space="preserve"> </v>
      </c>
      <c r="AA366" t="str">
        <f t="shared" si="138"/>
        <v xml:space="preserve"> </v>
      </c>
      <c r="AB366" s="1" t="str">
        <f t="shared" si="131"/>
        <v xml:space="preserve"> </v>
      </c>
      <c r="AC366">
        <f t="shared" si="139"/>
        <v>26</v>
      </c>
      <c r="AD366" s="1" t="str">
        <f t="shared" si="132"/>
        <v xml:space="preserve"> </v>
      </c>
      <c r="AE366" t="str">
        <f t="shared" si="140"/>
        <v xml:space="preserve"> </v>
      </c>
      <c r="AF366" t="str">
        <f t="shared" si="141"/>
        <v xml:space="preserve"> </v>
      </c>
      <c r="AG366">
        <f t="shared" si="133"/>
        <v>8.0344478253718634</v>
      </c>
      <c r="AH366" t="str">
        <f t="shared" si="134"/>
        <v xml:space="preserve"> </v>
      </c>
      <c r="AI366">
        <f t="shared" si="142"/>
        <v>3</v>
      </c>
      <c r="AJ366" t="str">
        <f t="shared" si="143"/>
        <v xml:space="preserve"> </v>
      </c>
      <c r="AK366" t="str">
        <f t="shared" si="135"/>
        <v xml:space="preserve"> </v>
      </c>
      <c r="AL366">
        <f t="shared" si="136"/>
        <v>-65.988023948405811</v>
      </c>
      <c r="AM366" t="str">
        <f t="shared" si="144"/>
        <v xml:space="preserve"> </v>
      </c>
      <c r="AN366">
        <f t="shared" si="145"/>
        <v>3</v>
      </c>
      <c r="AO366" t="s">
        <v>395</v>
      </c>
      <c r="AP366" t="s">
        <v>1295</v>
      </c>
      <c r="AQ366">
        <v>-24.696602826367076</v>
      </c>
      <c r="AR366">
        <v>23.650484945996308</v>
      </c>
      <c r="AS366">
        <v>31.712259371833838</v>
      </c>
      <c r="AT366">
        <v>24.696602826367076</v>
      </c>
      <c r="AU366">
        <v>-23.650484945996308</v>
      </c>
      <c r="AV366" t="s">
        <v>1705</v>
      </c>
    </row>
    <row r="367" spans="1:48" x14ac:dyDescent="0.25">
      <c r="A367">
        <v>3.7000000000000269E-9</v>
      </c>
      <c r="B367" t="s">
        <v>484</v>
      </c>
      <c r="C367">
        <v>3</v>
      </c>
      <c r="D367" s="2">
        <v>4</v>
      </c>
      <c r="E367">
        <v>15</v>
      </c>
      <c r="F367">
        <v>22</v>
      </c>
      <c r="G367">
        <v>87</v>
      </c>
      <c r="H367">
        <v>87.21</v>
      </c>
      <c r="I367">
        <v>31254.884920799999</v>
      </c>
      <c r="J367">
        <v>30.525026251312561</v>
      </c>
      <c r="K367">
        <v>28.059845559845556</v>
      </c>
      <c r="L367">
        <v>20.452950677425747</v>
      </c>
      <c r="M367">
        <v>18.250330147178655</v>
      </c>
      <c r="N367">
        <v>3.1080000000000001</v>
      </c>
      <c r="O367">
        <v>9.436619718309867</v>
      </c>
      <c r="P367">
        <v>2.8712303634904255</v>
      </c>
      <c r="Q367" s="36" t="str">
        <f t="shared" si="122"/>
        <v xml:space="preserve"> </v>
      </c>
      <c r="R367" t="str">
        <f t="shared" si="123"/>
        <v xml:space="preserve"> </v>
      </c>
      <c r="S367" s="37" t="str">
        <f t="shared" si="124"/>
        <v/>
      </c>
      <c r="T367" s="37" t="str">
        <f t="shared" si="125"/>
        <v/>
      </c>
      <c r="U367" s="37" t="str">
        <f t="shared" si="126"/>
        <v/>
      </c>
      <c r="V367" s="37" t="str">
        <f t="shared" si="127"/>
        <v/>
      </c>
      <c r="W367" s="37" t="str">
        <f t="shared" si="128"/>
        <v/>
      </c>
      <c r="X367" s="37" t="str">
        <f t="shared" si="129"/>
        <v/>
      </c>
      <c r="Y367" t="str">
        <f t="shared" si="137"/>
        <v xml:space="preserve"> </v>
      </c>
      <c r="Z367" s="1" t="str">
        <f t="shared" si="130"/>
        <v xml:space="preserve"> </v>
      </c>
      <c r="AA367" t="str">
        <f t="shared" si="138"/>
        <v xml:space="preserve"> </v>
      </c>
      <c r="AB367" s="1" t="str">
        <f t="shared" si="131"/>
        <v xml:space="preserve"> </v>
      </c>
      <c r="AC367" t="str">
        <f t="shared" si="139"/>
        <v xml:space="preserve"> </v>
      </c>
      <c r="AD367" s="1" t="str">
        <f t="shared" si="132"/>
        <v xml:space="preserve"> </v>
      </c>
      <c r="AE367" t="str">
        <f t="shared" si="140"/>
        <v xml:space="preserve"> </v>
      </c>
      <c r="AF367" t="str">
        <f t="shared" si="141"/>
        <v xml:space="preserve"> </v>
      </c>
      <c r="AG367">
        <f t="shared" si="133"/>
        <v>2.8712303671904253</v>
      </c>
      <c r="AH367" t="str">
        <f t="shared" si="134"/>
        <v xml:space="preserve"> </v>
      </c>
      <c r="AI367">
        <f t="shared" si="142"/>
        <v>123</v>
      </c>
      <c r="AJ367" t="str">
        <f t="shared" si="143"/>
        <v xml:space="preserve"> </v>
      </c>
      <c r="AK367" t="str">
        <f t="shared" si="135"/>
        <v xml:space="preserve"> </v>
      </c>
      <c r="AL367" t="str">
        <f t="shared" si="136"/>
        <v xml:space="preserve"> </v>
      </c>
      <c r="AM367" t="str">
        <f t="shared" si="144"/>
        <v xml:space="preserve"> </v>
      </c>
      <c r="AN367" t="str">
        <f t="shared" si="145"/>
        <v xml:space="preserve"> </v>
      </c>
      <c r="AO367" t="s">
        <v>484</v>
      </c>
      <c r="AP367" t="s">
        <v>1293</v>
      </c>
      <c r="AQ367">
        <v>-64.286967966826111</v>
      </c>
      <c r="AR367">
        <v>-57.052388014064384</v>
      </c>
      <c r="AS367">
        <v>-0.24079807361540029</v>
      </c>
      <c r="AT367">
        <v>64.286967966826111</v>
      </c>
      <c r="AU367">
        <v>57.052388014064384</v>
      </c>
      <c r="AV367" t="s">
        <v>1706</v>
      </c>
    </row>
    <row r="368" spans="1:48" x14ac:dyDescent="0.25">
      <c r="A368">
        <v>3.7100000000000271E-9</v>
      </c>
      <c r="B368" t="s">
        <v>485</v>
      </c>
      <c r="C368">
        <v>2</v>
      </c>
      <c r="D368" s="2">
        <v>0</v>
      </c>
      <c r="E368">
        <v>10</v>
      </c>
      <c r="F368">
        <v>12</v>
      </c>
      <c r="G368">
        <v>17.25</v>
      </c>
      <c r="H368">
        <v>15.97</v>
      </c>
      <c r="I368">
        <v>7079.0912417400004</v>
      </c>
      <c r="J368">
        <v>11.855976243504085</v>
      </c>
      <c r="K368">
        <v>11.751287711552612</v>
      </c>
      <c r="L368" t="s">
        <v>1238</v>
      </c>
      <c r="M368" t="s">
        <v>1238</v>
      </c>
      <c r="N368">
        <v>1.359</v>
      </c>
      <c r="O368">
        <v>-2.2302158273381392</v>
      </c>
      <c r="P368">
        <v>4.4896681277395114</v>
      </c>
      <c r="Q368" s="36" t="str">
        <f t="shared" si="122"/>
        <v xml:space="preserve"> </v>
      </c>
      <c r="R368" t="str">
        <f t="shared" si="123"/>
        <v xml:space="preserve"> </v>
      </c>
      <c r="S368" s="37" t="str">
        <f t="shared" si="124"/>
        <v/>
      </c>
      <c r="T368" s="37" t="str">
        <f t="shared" si="125"/>
        <v/>
      </c>
      <c r="U368" s="37" t="str">
        <f t="shared" si="126"/>
        <v/>
      </c>
      <c r="V368" s="37">
        <f t="shared" si="127"/>
        <v>-0.36190639991726359</v>
      </c>
      <c r="W368" s="37" t="str">
        <f t="shared" si="128"/>
        <v xml:space="preserve"> </v>
      </c>
      <c r="X368" s="37" t="str">
        <f t="shared" si="129"/>
        <v xml:space="preserve"> </v>
      </c>
      <c r="Y368" t="str">
        <f t="shared" si="137"/>
        <v xml:space="preserve"> </v>
      </c>
      <c r="Z368" s="1">
        <f t="shared" si="130"/>
        <v>81</v>
      </c>
      <c r="AA368" t="str">
        <f t="shared" si="138"/>
        <v xml:space="preserve"> </v>
      </c>
      <c r="AB368" s="1" t="str">
        <f t="shared" si="131"/>
        <v xml:space="preserve"> </v>
      </c>
      <c r="AC368" t="str">
        <f t="shared" si="139"/>
        <v xml:space="preserve"> </v>
      </c>
      <c r="AD368" s="1" t="str">
        <f t="shared" si="132"/>
        <v xml:space="preserve"> </v>
      </c>
      <c r="AE368" t="str">
        <f t="shared" si="140"/>
        <v xml:space="preserve"> </v>
      </c>
      <c r="AF368" t="str">
        <f t="shared" si="141"/>
        <v xml:space="preserve"> </v>
      </c>
      <c r="AG368">
        <f t="shared" si="133"/>
        <v>4.4896681314495117</v>
      </c>
      <c r="AH368" t="str">
        <f t="shared" si="134"/>
        <v xml:space="preserve"> </v>
      </c>
      <c r="AI368">
        <f t="shared" si="142"/>
        <v>36</v>
      </c>
      <c r="AJ368" t="str">
        <f t="shared" si="143"/>
        <v xml:space="preserve"> </v>
      </c>
      <c r="AK368" t="str">
        <f t="shared" si="135"/>
        <v xml:space="preserve"> </v>
      </c>
      <c r="AL368" t="str">
        <f t="shared" si="136"/>
        <v xml:space="preserve"> </v>
      </c>
      <c r="AM368" t="str">
        <f t="shared" si="144"/>
        <v xml:space="preserve"> </v>
      </c>
      <c r="AN368" t="str">
        <f t="shared" si="145"/>
        <v xml:space="preserve"> </v>
      </c>
      <c r="AO368" t="s">
        <v>485</v>
      </c>
      <c r="AP368" t="s">
        <v>1246</v>
      </c>
      <c r="AQ368">
        <v>36.190639991726357</v>
      </c>
      <c r="AR368" t="e">
        <v>#VALUE!</v>
      </c>
      <c r="AS368">
        <v>8.0150281778334396</v>
      </c>
      <c r="AT368">
        <v>-36.190639991726357</v>
      </c>
      <c r="AU368" t="e">
        <v>#VALUE!</v>
      </c>
      <c r="AV368" t="s">
        <v>1707</v>
      </c>
    </row>
    <row r="369" spans="1:48" x14ac:dyDescent="0.25">
      <c r="A369">
        <v>3.7200000000000273E-9</v>
      </c>
      <c r="B369" t="s">
        <v>460</v>
      </c>
      <c r="C369">
        <v>6</v>
      </c>
      <c r="D369" s="2">
        <v>5</v>
      </c>
      <c r="E369">
        <v>12</v>
      </c>
      <c r="F369">
        <v>23</v>
      </c>
      <c r="G369">
        <v>79</v>
      </c>
      <c r="H369">
        <v>72.73</v>
      </c>
      <c r="I369">
        <v>25190.27747271</v>
      </c>
      <c r="J369">
        <v>10.614419147694104</v>
      </c>
      <c r="K369">
        <v>13.772012876349178</v>
      </c>
      <c r="L369">
        <v>6.1893558146536183</v>
      </c>
      <c r="M369">
        <v>7.6678738386341845</v>
      </c>
      <c r="N369">
        <v>5.2809999999999997</v>
      </c>
      <c r="O369">
        <v>-23.12954876273654</v>
      </c>
      <c r="P369">
        <v>3.6339887254227965</v>
      </c>
      <c r="Q369" s="36" t="str">
        <f t="shared" si="122"/>
        <v xml:space="preserve"> </v>
      </c>
      <c r="R369" t="str">
        <f t="shared" si="123"/>
        <v xml:space="preserve"> </v>
      </c>
      <c r="S369" s="37" t="str">
        <f t="shared" si="124"/>
        <v/>
      </c>
      <c r="T369" s="37" t="str">
        <f t="shared" si="125"/>
        <v/>
      </c>
      <c r="U369" s="37" t="str">
        <f t="shared" si="126"/>
        <v/>
      </c>
      <c r="V369" s="37">
        <f t="shared" si="127"/>
        <v>-0.42872752208404608</v>
      </c>
      <c r="W369" s="37" t="str">
        <f t="shared" si="128"/>
        <v/>
      </c>
      <c r="X369" s="37">
        <f t="shared" si="129"/>
        <v>-0.5247369798662076</v>
      </c>
      <c r="Y369" t="str">
        <f t="shared" si="137"/>
        <v xml:space="preserve"> </v>
      </c>
      <c r="Z369" s="1">
        <f t="shared" si="130"/>
        <v>61</v>
      </c>
      <c r="AA369" t="str">
        <f t="shared" si="138"/>
        <v xml:space="preserve"> </v>
      </c>
      <c r="AB369" s="1">
        <f t="shared" si="131"/>
        <v>32</v>
      </c>
      <c r="AC369" t="str">
        <f t="shared" si="139"/>
        <v xml:space="preserve"> </v>
      </c>
      <c r="AD369" s="1" t="str">
        <f t="shared" si="132"/>
        <v xml:space="preserve"> </v>
      </c>
      <c r="AE369" t="str">
        <f t="shared" si="140"/>
        <v xml:space="preserve"> </v>
      </c>
      <c r="AF369" t="str">
        <f t="shared" si="141"/>
        <v xml:space="preserve"> </v>
      </c>
      <c r="AG369">
        <f t="shared" si="133"/>
        <v>3.6339887291427964</v>
      </c>
      <c r="AH369" t="str">
        <f t="shared" si="134"/>
        <v xml:space="preserve"> </v>
      </c>
      <c r="AI369">
        <f t="shared" si="142"/>
        <v>64</v>
      </c>
      <c r="AJ369" t="str">
        <f t="shared" si="143"/>
        <v xml:space="preserve"> </v>
      </c>
      <c r="AK369" t="str">
        <f t="shared" si="135"/>
        <v xml:space="preserve"> </v>
      </c>
      <c r="AL369" t="str">
        <f t="shared" si="136"/>
        <v xml:space="preserve"> </v>
      </c>
      <c r="AM369" t="str">
        <f t="shared" si="144"/>
        <v xml:space="preserve"> </v>
      </c>
      <c r="AN369" t="str">
        <f t="shared" si="145"/>
        <v xml:space="preserve"> </v>
      </c>
      <c r="AO369" t="s">
        <v>460</v>
      </c>
      <c r="AP369" t="s">
        <v>1244</v>
      </c>
      <c r="AQ369">
        <v>42.872752208404606</v>
      </c>
      <c r="AR369">
        <v>52.473697986620763</v>
      </c>
      <c r="AS369">
        <v>8.6209267152481672</v>
      </c>
      <c r="AT369">
        <v>-42.872752208404606</v>
      </c>
      <c r="AU369">
        <v>-52.473697986620763</v>
      </c>
      <c r="AV369" t="s">
        <v>1708</v>
      </c>
    </row>
    <row r="370" spans="1:48" x14ac:dyDescent="0.25">
      <c r="A370">
        <v>3.7300000000000274E-9</v>
      </c>
      <c r="B370" t="s">
        <v>408</v>
      </c>
      <c r="C370">
        <v>6</v>
      </c>
      <c r="D370" s="2">
        <v>1</v>
      </c>
      <c r="E370">
        <v>12</v>
      </c>
      <c r="F370">
        <v>19</v>
      </c>
      <c r="G370">
        <v>66</v>
      </c>
      <c r="H370">
        <v>59.11</v>
      </c>
      <c r="I370">
        <v>29893.49134615</v>
      </c>
      <c r="J370">
        <v>18.198891625615762</v>
      </c>
      <c r="K370">
        <v>17.319074128332844</v>
      </c>
      <c r="L370">
        <v>12.049305672934715</v>
      </c>
      <c r="M370">
        <v>11.122526390209417</v>
      </c>
      <c r="N370">
        <v>3.2480000000000002</v>
      </c>
      <c r="O370">
        <v>4.1025641025641058</v>
      </c>
      <c r="P370">
        <v>3.3293858907122318</v>
      </c>
      <c r="Q370" s="36" t="str">
        <f t="shared" si="122"/>
        <v xml:space="preserve"> </v>
      </c>
      <c r="R370" t="str">
        <f t="shared" si="123"/>
        <v xml:space="preserve"> </v>
      </c>
      <c r="S370" s="37" t="str">
        <f t="shared" si="124"/>
        <v/>
      </c>
      <c r="T370" s="37" t="str">
        <f t="shared" si="125"/>
        <v/>
      </c>
      <c r="U370" s="37" t="str">
        <f t="shared" si="126"/>
        <v/>
      </c>
      <c r="V370" s="37" t="str">
        <f t="shared" si="127"/>
        <v/>
      </c>
      <c r="W370" s="37" t="str">
        <f t="shared" si="128"/>
        <v/>
      </c>
      <c r="X370" s="37" t="str">
        <f t="shared" si="129"/>
        <v/>
      </c>
      <c r="Y370" t="str">
        <f t="shared" si="137"/>
        <v xml:space="preserve"> </v>
      </c>
      <c r="Z370" s="1" t="str">
        <f t="shared" si="130"/>
        <v xml:space="preserve"> </v>
      </c>
      <c r="AA370" t="str">
        <f t="shared" si="138"/>
        <v xml:space="preserve"> </v>
      </c>
      <c r="AB370" s="1" t="str">
        <f t="shared" si="131"/>
        <v xml:space="preserve"> </v>
      </c>
      <c r="AC370" t="str">
        <f t="shared" si="139"/>
        <v xml:space="preserve"> </v>
      </c>
      <c r="AD370" s="1" t="str">
        <f t="shared" si="132"/>
        <v xml:space="preserve"> </v>
      </c>
      <c r="AE370" t="str">
        <f t="shared" si="140"/>
        <v xml:space="preserve"> </v>
      </c>
      <c r="AF370" t="str">
        <f t="shared" si="141"/>
        <v xml:space="preserve"> </v>
      </c>
      <c r="AG370">
        <f t="shared" si="133"/>
        <v>3.3293858944422317</v>
      </c>
      <c r="AH370" t="str">
        <f t="shared" si="134"/>
        <v xml:space="preserve"> </v>
      </c>
      <c r="AI370">
        <f t="shared" si="142"/>
        <v>79</v>
      </c>
      <c r="AJ370" t="str">
        <f t="shared" si="143"/>
        <v xml:space="preserve"> </v>
      </c>
      <c r="AK370" t="str">
        <f t="shared" si="135"/>
        <v xml:space="preserve"> </v>
      </c>
      <c r="AL370" t="str">
        <f t="shared" si="136"/>
        <v xml:space="preserve"> </v>
      </c>
      <c r="AM370" t="str">
        <f t="shared" si="144"/>
        <v xml:space="preserve"> </v>
      </c>
      <c r="AN370" t="str">
        <f t="shared" si="145"/>
        <v xml:space="preserve"> </v>
      </c>
      <c r="AO370" t="s">
        <v>408</v>
      </c>
      <c r="AP370" t="s">
        <v>1250</v>
      </c>
      <c r="AQ370">
        <v>2.0528041183678014</v>
      </c>
      <c r="AR370">
        <v>7.4768105741118474</v>
      </c>
      <c r="AS370">
        <v>11.656234139739464</v>
      </c>
      <c r="AT370">
        <v>-2.0528041183678014</v>
      </c>
      <c r="AU370">
        <v>-7.4768105741118474</v>
      </c>
      <c r="AV370" t="s">
        <v>1709</v>
      </c>
    </row>
    <row r="371" spans="1:48" x14ac:dyDescent="0.25">
      <c r="A371">
        <v>3.7400000000000272E-9</v>
      </c>
      <c r="B371" t="s">
        <v>927</v>
      </c>
      <c r="C371">
        <v>7</v>
      </c>
      <c r="D371" s="2">
        <v>2</v>
      </c>
      <c r="E371">
        <v>13</v>
      </c>
      <c r="F371">
        <v>22</v>
      </c>
      <c r="G371">
        <v>145</v>
      </c>
      <c r="H371">
        <v>142.63999999999999</v>
      </c>
      <c r="I371">
        <v>198204.64431151998</v>
      </c>
      <c r="J371">
        <v>25.878084179970969</v>
      </c>
      <c r="K371">
        <v>24.180369554161722</v>
      </c>
      <c r="L371">
        <v>17.237820475186783</v>
      </c>
      <c r="M371">
        <v>16.155139122049793</v>
      </c>
      <c r="N371">
        <v>5.899</v>
      </c>
      <c r="O371">
        <v>6.6726943942133774</v>
      </c>
      <c r="P371">
        <v>2.8140773976444202</v>
      </c>
      <c r="Q371" s="36" t="str">
        <f t="shared" si="122"/>
        <v xml:space="preserve"> </v>
      </c>
      <c r="R371" t="str">
        <f t="shared" si="123"/>
        <v xml:space="preserve"> </v>
      </c>
      <c r="S371" s="37" t="str">
        <f t="shared" si="124"/>
        <v/>
      </c>
      <c r="T371" s="37" t="str">
        <f t="shared" si="125"/>
        <v/>
      </c>
      <c r="U371" s="37" t="str">
        <f t="shared" si="126"/>
        <v/>
      </c>
      <c r="V371" s="37" t="str">
        <f t="shared" si="127"/>
        <v/>
      </c>
      <c r="W371" s="37" t="str">
        <f t="shared" si="128"/>
        <v/>
      </c>
      <c r="X371" s="37" t="str">
        <f t="shared" si="129"/>
        <v/>
      </c>
      <c r="Y371" t="str">
        <f t="shared" si="137"/>
        <v xml:space="preserve"> </v>
      </c>
      <c r="Z371" s="1" t="str">
        <f t="shared" si="130"/>
        <v xml:space="preserve"> </v>
      </c>
      <c r="AA371" t="str">
        <f t="shared" si="138"/>
        <v xml:space="preserve"> </v>
      </c>
      <c r="AB371" s="1" t="str">
        <f t="shared" si="131"/>
        <v xml:space="preserve"> </v>
      </c>
      <c r="AC371" t="str">
        <f t="shared" si="139"/>
        <v xml:space="preserve"> </v>
      </c>
      <c r="AD371" s="1" t="str">
        <f t="shared" si="132"/>
        <v xml:space="preserve"> </v>
      </c>
      <c r="AE371" t="str">
        <f t="shared" si="140"/>
        <v xml:space="preserve"> </v>
      </c>
      <c r="AF371" t="str">
        <f t="shared" si="141"/>
        <v xml:space="preserve"> </v>
      </c>
      <c r="AG371">
        <f t="shared" si="133"/>
        <v>2.8140774013844201</v>
      </c>
      <c r="AH371" t="str">
        <f t="shared" si="134"/>
        <v xml:space="preserve"> </v>
      </c>
      <c r="AI371">
        <f t="shared" si="142"/>
        <v>129</v>
      </c>
      <c r="AJ371" t="str">
        <f t="shared" si="143"/>
        <v xml:space="preserve"> </v>
      </c>
      <c r="AK371" t="str">
        <f t="shared" si="135"/>
        <v xml:space="preserve"> </v>
      </c>
      <c r="AL371" t="str">
        <f t="shared" si="136"/>
        <v xml:space="preserve"> </v>
      </c>
      <c r="AM371" t="str">
        <f t="shared" si="144"/>
        <v xml:space="preserve"> </v>
      </c>
      <c r="AN371" t="str">
        <f t="shared" si="145"/>
        <v xml:space="preserve"> </v>
      </c>
      <c r="AO371" t="s">
        <v>927</v>
      </c>
      <c r="AP371" t="s">
        <v>1239</v>
      </c>
      <c r="AQ371">
        <v>-39.276931384617917</v>
      </c>
      <c r="AR371">
        <v>-32.364318111510613</v>
      </c>
      <c r="AS371">
        <v>1.6545148625911388</v>
      </c>
      <c r="AT371">
        <v>39.276931384617917</v>
      </c>
      <c r="AU371">
        <v>32.364318111510613</v>
      </c>
      <c r="AV371" t="s">
        <v>1710</v>
      </c>
    </row>
    <row r="372" spans="1:48" x14ac:dyDescent="0.25">
      <c r="A372">
        <v>3.750000000000027E-9</v>
      </c>
      <c r="B372" t="s">
        <v>249</v>
      </c>
      <c r="C372">
        <v>9</v>
      </c>
      <c r="D372" s="2">
        <v>0</v>
      </c>
      <c r="E372">
        <v>9</v>
      </c>
      <c r="F372">
        <v>18</v>
      </c>
      <c r="G372">
        <v>42</v>
      </c>
      <c r="H372">
        <v>34.67</v>
      </c>
      <c r="I372">
        <v>191868.02235988001</v>
      </c>
      <c r="J372">
        <v>11.732656514382404</v>
      </c>
      <c r="K372">
        <v>12.73228057289754</v>
      </c>
      <c r="L372">
        <v>9.9357512617083366</v>
      </c>
      <c r="M372">
        <v>11.550717017184994</v>
      </c>
      <c r="N372">
        <v>2.7229999999999999</v>
      </c>
      <c r="O372">
        <v>-7.6949152542372987</v>
      </c>
      <c r="P372">
        <v>4.2688203057398324</v>
      </c>
      <c r="Q372" s="36" t="str">
        <f t="shared" si="122"/>
        <v xml:space="preserve"> </v>
      </c>
      <c r="R372" t="str">
        <f t="shared" si="123"/>
        <v xml:space="preserve"> </v>
      </c>
      <c r="S372" s="37">
        <f t="shared" si="124"/>
        <v>0.21142198240589841</v>
      </c>
      <c r="T372" s="37" t="str">
        <f t="shared" si="125"/>
        <v/>
      </c>
      <c r="U372" s="37" t="str">
        <f t="shared" si="126"/>
        <v/>
      </c>
      <c r="V372" s="37">
        <f t="shared" si="127"/>
        <v>-0.36854351931597995</v>
      </c>
      <c r="W372" s="37" t="str">
        <f t="shared" si="128"/>
        <v/>
      </c>
      <c r="X372" s="37" t="str">
        <f t="shared" si="129"/>
        <v/>
      </c>
      <c r="Y372" t="str">
        <f t="shared" si="137"/>
        <v xml:space="preserve"> </v>
      </c>
      <c r="Z372" s="1">
        <f t="shared" si="130"/>
        <v>78</v>
      </c>
      <c r="AA372" t="str">
        <f t="shared" si="138"/>
        <v xml:space="preserve"> </v>
      </c>
      <c r="AB372" s="1" t="str">
        <f t="shared" si="131"/>
        <v xml:space="preserve"> </v>
      </c>
      <c r="AC372">
        <f t="shared" si="139"/>
        <v>75</v>
      </c>
      <c r="AD372" s="1" t="str">
        <f t="shared" si="132"/>
        <v xml:space="preserve"> </v>
      </c>
      <c r="AE372" t="str">
        <f t="shared" si="140"/>
        <v xml:space="preserve"> </v>
      </c>
      <c r="AF372" t="str">
        <f t="shared" si="141"/>
        <v xml:space="preserve"> </v>
      </c>
      <c r="AG372">
        <f t="shared" si="133"/>
        <v>4.2688203094898327</v>
      </c>
      <c r="AH372" t="str">
        <f t="shared" si="134"/>
        <v xml:space="preserve"> </v>
      </c>
      <c r="AI372">
        <f t="shared" si="142"/>
        <v>44</v>
      </c>
      <c r="AJ372" t="str">
        <f t="shared" si="143"/>
        <v xml:space="preserve"> </v>
      </c>
      <c r="AK372" t="str">
        <f t="shared" si="135"/>
        <v xml:space="preserve"> </v>
      </c>
      <c r="AL372" t="str">
        <f t="shared" si="136"/>
        <v xml:space="preserve"> </v>
      </c>
      <c r="AM372" t="str">
        <f t="shared" si="144"/>
        <v xml:space="preserve"> </v>
      </c>
      <c r="AN372" t="str">
        <f t="shared" si="145"/>
        <v xml:space="preserve"> </v>
      </c>
      <c r="AO372" t="s">
        <v>249</v>
      </c>
      <c r="AP372" t="s">
        <v>1313</v>
      </c>
      <c r="AQ372">
        <v>36.854351931597996</v>
      </c>
      <c r="AR372">
        <v>23.706193449763557</v>
      </c>
      <c r="AS372">
        <v>21.142197865589839</v>
      </c>
      <c r="AT372">
        <v>-36.854351931597996</v>
      </c>
      <c r="AU372">
        <v>-23.706193449763557</v>
      </c>
      <c r="AV372" t="s">
        <v>1711</v>
      </c>
    </row>
    <row r="373" spans="1:48" x14ac:dyDescent="0.25">
      <c r="A373">
        <v>3.7600000000000267E-9</v>
      </c>
      <c r="B373" t="s">
        <v>928</v>
      </c>
      <c r="C373">
        <v>1</v>
      </c>
      <c r="D373" s="2">
        <v>1</v>
      </c>
      <c r="E373">
        <v>9</v>
      </c>
      <c r="F373">
        <v>11</v>
      </c>
      <c r="G373">
        <v>58.5</v>
      </c>
      <c r="H373">
        <v>51.73</v>
      </c>
      <c r="I373">
        <v>14209.607756959998</v>
      </c>
      <c r="J373">
        <v>9.2972681524083391</v>
      </c>
      <c r="K373">
        <v>8.6985034471161917</v>
      </c>
      <c r="L373" t="s">
        <v>1238</v>
      </c>
      <c r="M373" t="s">
        <v>1238</v>
      </c>
      <c r="N373">
        <v>5.9470000000000001</v>
      </c>
      <c r="O373">
        <v>6.5770609318996422</v>
      </c>
      <c r="P373">
        <v>4.3959017977962498</v>
      </c>
      <c r="Q373" s="36" t="str">
        <f t="shared" si="122"/>
        <v xml:space="preserve"> </v>
      </c>
      <c r="R373" t="str">
        <f t="shared" si="123"/>
        <v xml:space="preserve"> </v>
      </c>
      <c r="S373" s="37" t="str">
        <f t="shared" si="124"/>
        <v/>
      </c>
      <c r="T373" s="37" t="str">
        <f t="shared" si="125"/>
        <v/>
      </c>
      <c r="U373" s="37" t="str">
        <f t="shared" si="126"/>
        <v/>
      </c>
      <c r="V373" s="37">
        <f t="shared" si="127"/>
        <v>-0.49961713953709608</v>
      </c>
      <c r="W373" s="37" t="str">
        <f t="shared" si="128"/>
        <v xml:space="preserve"> </v>
      </c>
      <c r="X373" s="37" t="str">
        <f t="shared" si="129"/>
        <v xml:space="preserve"> </v>
      </c>
      <c r="Y373" t="str">
        <f t="shared" si="137"/>
        <v xml:space="preserve"> </v>
      </c>
      <c r="Z373" s="1">
        <f t="shared" si="130"/>
        <v>34</v>
      </c>
      <c r="AA373" t="str">
        <f t="shared" si="138"/>
        <v xml:space="preserve"> </v>
      </c>
      <c r="AB373" s="1" t="str">
        <f t="shared" si="131"/>
        <v xml:space="preserve"> </v>
      </c>
      <c r="AC373" t="str">
        <f t="shared" si="139"/>
        <v xml:space="preserve"> </v>
      </c>
      <c r="AD373" s="1" t="str">
        <f t="shared" si="132"/>
        <v xml:space="preserve"> </v>
      </c>
      <c r="AE373" t="str">
        <f t="shared" si="140"/>
        <v xml:space="preserve"> </v>
      </c>
      <c r="AF373" t="str">
        <f t="shared" si="141"/>
        <v xml:space="preserve"> </v>
      </c>
      <c r="AG373">
        <f t="shared" si="133"/>
        <v>4.3959018015562501</v>
      </c>
      <c r="AH373" t="str">
        <f t="shared" si="134"/>
        <v xml:space="preserve"> </v>
      </c>
      <c r="AI373">
        <f t="shared" si="142"/>
        <v>41</v>
      </c>
      <c r="AJ373" t="str">
        <f t="shared" si="143"/>
        <v xml:space="preserve"> </v>
      </c>
      <c r="AK373" t="str">
        <f t="shared" si="135"/>
        <v xml:space="preserve"> </v>
      </c>
      <c r="AL373" t="str">
        <f t="shared" si="136"/>
        <v xml:space="preserve"> </v>
      </c>
      <c r="AM373" t="str">
        <f t="shared" si="144"/>
        <v xml:space="preserve"> </v>
      </c>
      <c r="AN373" t="str">
        <f t="shared" si="145"/>
        <v xml:space="preserve"> </v>
      </c>
      <c r="AO373" t="s">
        <v>928</v>
      </c>
      <c r="AP373" t="s">
        <v>1246</v>
      </c>
      <c r="AQ373">
        <v>49.961713953709605</v>
      </c>
      <c r="AR373" t="e">
        <v>#VALUE!</v>
      </c>
      <c r="AS373">
        <v>13.08718345254205</v>
      </c>
      <c r="AT373">
        <v>-49.961713953709605</v>
      </c>
      <c r="AU373" t="e">
        <v>#VALUE!</v>
      </c>
      <c r="AV373" t="s">
        <v>1712</v>
      </c>
    </row>
    <row r="374" spans="1:48" x14ac:dyDescent="0.25">
      <c r="A374">
        <v>3.7700000000000265E-9</v>
      </c>
      <c r="B374" t="s">
        <v>250</v>
      </c>
      <c r="C374">
        <v>12</v>
      </c>
      <c r="D374" s="2">
        <v>3</v>
      </c>
      <c r="E374">
        <v>11</v>
      </c>
      <c r="F374">
        <v>26</v>
      </c>
      <c r="G374">
        <v>130</v>
      </c>
      <c r="H374">
        <v>123.3</v>
      </c>
      <c r="I374">
        <v>304483.54059719999</v>
      </c>
      <c r="J374">
        <v>27.546916890080428</v>
      </c>
      <c r="K374">
        <v>24.75903614457831</v>
      </c>
      <c r="L374">
        <v>19.25860526222975</v>
      </c>
      <c r="M374">
        <v>17.611091664090953</v>
      </c>
      <c r="N374">
        <v>4.9800000000000004</v>
      </c>
      <c r="O374">
        <v>10.176991150442475</v>
      </c>
      <c r="P374">
        <v>2.4225466342254665</v>
      </c>
      <c r="Q374" s="36" t="str">
        <f t="shared" si="122"/>
        <v xml:space="preserve"> </v>
      </c>
      <c r="R374" t="str">
        <f t="shared" si="123"/>
        <v xml:space="preserve"> </v>
      </c>
      <c r="S374" s="37" t="str">
        <f t="shared" si="124"/>
        <v/>
      </c>
      <c r="T374" s="37" t="str">
        <f t="shared" si="125"/>
        <v/>
      </c>
      <c r="U374" s="37" t="str">
        <f t="shared" si="126"/>
        <v/>
      </c>
      <c r="V374" s="37" t="str">
        <f t="shared" si="127"/>
        <v/>
      </c>
      <c r="W374" s="37" t="str">
        <f t="shared" si="128"/>
        <v/>
      </c>
      <c r="X374" s="37" t="str">
        <f t="shared" si="129"/>
        <v/>
      </c>
      <c r="Y374" t="str">
        <f t="shared" si="137"/>
        <v xml:space="preserve"> </v>
      </c>
      <c r="Z374" s="1" t="str">
        <f t="shared" si="130"/>
        <v xml:space="preserve"> </v>
      </c>
      <c r="AA374" t="str">
        <f t="shared" si="138"/>
        <v xml:space="preserve"> </v>
      </c>
      <c r="AB374" s="1" t="str">
        <f t="shared" si="131"/>
        <v xml:space="preserve"> </v>
      </c>
      <c r="AC374" t="str">
        <f t="shared" si="139"/>
        <v xml:space="preserve"> </v>
      </c>
      <c r="AD374" s="1" t="str">
        <f t="shared" si="132"/>
        <v xml:space="preserve"> </v>
      </c>
      <c r="AE374" t="str">
        <f t="shared" si="140"/>
        <v xml:space="preserve"> </v>
      </c>
      <c r="AF374" t="str">
        <f t="shared" si="141"/>
        <v xml:space="preserve"> </v>
      </c>
      <c r="AG374">
        <f t="shared" si="133"/>
        <v>2.4225466379954663</v>
      </c>
      <c r="AH374" t="str">
        <f t="shared" si="134"/>
        <v xml:space="preserve"> </v>
      </c>
      <c r="AI374">
        <f t="shared" si="142"/>
        <v>156</v>
      </c>
      <c r="AJ374" t="str">
        <f t="shared" si="143"/>
        <v xml:space="preserve"> </v>
      </c>
      <c r="AK374" t="str">
        <f t="shared" si="135"/>
        <v xml:space="preserve"> </v>
      </c>
      <c r="AL374" t="str">
        <f t="shared" si="136"/>
        <v xml:space="preserve"> </v>
      </c>
      <c r="AM374" t="str">
        <f t="shared" si="144"/>
        <v xml:space="preserve"> </v>
      </c>
      <c r="AN374" t="str">
        <f t="shared" si="145"/>
        <v xml:space="preserve"> </v>
      </c>
      <c r="AO374" t="s">
        <v>250</v>
      </c>
      <c r="AP374" t="s">
        <v>1239</v>
      </c>
      <c r="AQ374">
        <v>-48.258658827881142</v>
      </c>
      <c r="AR374">
        <v>-47.881349442245494</v>
      </c>
      <c r="AS374">
        <v>5.4339010543390076</v>
      </c>
      <c r="AT374">
        <v>48.258658827881142</v>
      </c>
      <c r="AU374">
        <v>47.881349442245494</v>
      </c>
      <c r="AV374" t="s">
        <v>1713</v>
      </c>
    </row>
    <row r="375" spans="1:48" x14ac:dyDescent="0.25">
      <c r="A375">
        <v>3.7800000000000262E-9</v>
      </c>
      <c r="B375" t="s">
        <v>407</v>
      </c>
      <c r="C375">
        <v>11</v>
      </c>
      <c r="D375" s="2">
        <v>1</v>
      </c>
      <c r="E375">
        <v>9</v>
      </c>
      <c r="F375">
        <v>21</v>
      </c>
      <c r="G375">
        <v>85</v>
      </c>
      <c r="H375">
        <v>80.97</v>
      </c>
      <c r="I375">
        <v>47391.740999999995</v>
      </c>
      <c r="J375">
        <v>15.487758224942617</v>
      </c>
      <c r="K375">
        <v>15.317820658342791</v>
      </c>
      <c r="L375" t="s">
        <v>1238</v>
      </c>
      <c r="M375" t="s">
        <v>1238</v>
      </c>
      <c r="N375">
        <v>5.2860000000000005</v>
      </c>
      <c r="O375">
        <v>-0.84411930219470876</v>
      </c>
      <c r="P375">
        <v>3.3197480548351241</v>
      </c>
      <c r="Q375" s="36" t="str">
        <f t="shared" si="122"/>
        <v xml:space="preserve"> </v>
      </c>
      <c r="R375" t="str">
        <f t="shared" si="123"/>
        <v xml:space="preserve"> </v>
      </c>
      <c r="S375" s="37" t="str">
        <f t="shared" si="124"/>
        <v/>
      </c>
      <c r="T375" s="37" t="str">
        <f t="shared" si="125"/>
        <v/>
      </c>
      <c r="U375" s="37" t="str">
        <f t="shared" si="126"/>
        <v/>
      </c>
      <c r="V375" s="37" t="str">
        <f t="shared" si="127"/>
        <v/>
      </c>
      <c r="W375" s="37" t="str">
        <f t="shared" si="128"/>
        <v xml:space="preserve"> </v>
      </c>
      <c r="X375" s="37" t="str">
        <f t="shared" si="129"/>
        <v xml:space="preserve"> </v>
      </c>
      <c r="Y375" t="str">
        <f t="shared" si="137"/>
        <v xml:space="preserve"> </v>
      </c>
      <c r="Z375" s="1" t="str">
        <f t="shared" si="130"/>
        <v xml:space="preserve"> </v>
      </c>
      <c r="AA375" t="str">
        <f t="shared" si="138"/>
        <v xml:space="preserve"> </v>
      </c>
      <c r="AB375" s="1" t="str">
        <f t="shared" si="131"/>
        <v xml:space="preserve"> </v>
      </c>
      <c r="AC375" t="str">
        <f t="shared" si="139"/>
        <v xml:space="preserve"> </v>
      </c>
      <c r="AD375" s="1" t="str">
        <f t="shared" si="132"/>
        <v xml:space="preserve"> </v>
      </c>
      <c r="AE375" t="str">
        <f t="shared" si="140"/>
        <v xml:space="preserve"> </v>
      </c>
      <c r="AF375" t="str">
        <f t="shared" si="141"/>
        <v xml:space="preserve"> </v>
      </c>
      <c r="AG375">
        <f t="shared" si="133"/>
        <v>3.319748058615124</v>
      </c>
      <c r="AH375" t="str">
        <f t="shared" si="134"/>
        <v xml:space="preserve"> </v>
      </c>
      <c r="AI375">
        <f t="shared" si="142"/>
        <v>80</v>
      </c>
      <c r="AJ375" t="str">
        <f t="shared" si="143"/>
        <v xml:space="preserve"> </v>
      </c>
      <c r="AK375" t="str">
        <f t="shared" si="135"/>
        <v xml:space="preserve"> </v>
      </c>
      <c r="AL375" t="str">
        <f t="shared" si="136"/>
        <v xml:space="preserve"> </v>
      </c>
      <c r="AM375" t="str">
        <f t="shared" si="144"/>
        <v xml:space="preserve"> </v>
      </c>
      <c r="AN375" t="str">
        <f t="shared" si="145"/>
        <v xml:space="preserve"> </v>
      </c>
      <c r="AO375" t="s">
        <v>407</v>
      </c>
      <c r="AP375" t="s">
        <v>1246</v>
      </c>
      <c r="AQ375">
        <v>16.64423747155055</v>
      </c>
      <c r="AR375" t="e">
        <v>#VALUE!</v>
      </c>
      <c r="AS375">
        <v>4.9771520316166606</v>
      </c>
      <c r="AT375">
        <v>-16.64423747155055</v>
      </c>
      <c r="AU375" t="e">
        <v>#VALUE!</v>
      </c>
      <c r="AV375" t="s">
        <v>1714</v>
      </c>
    </row>
    <row r="376" spans="1:48" x14ac:dyDescent="0.25">
      <c r="A376">
        <v>3.790000000000026E-9</v>
      </c>
      <c r="B376" t="s">
        <v>399</v>
      </c>
      <c r="C376">
        <v>11</v>
      </c>
      <c r="D376" s="2">
        <v>1</v>
      </c>
      <c r="E376">
        <v>11</v>
      </c>
      <c r="F376">
        <v>23</v>
      </c>
      <c r="G376">
        <v>227</v>
      </c>
      <c r="H376">
        <v>203.11</v>
      </c>
      <c r="I376">
        <v>26071.828631670003</v>
      </c>
      <c r="J376">
        <v>17.474834380108405</v>
      </c>
      <c r="K376">
        <v>19.118034638554217</v>
      </c>
      <c r="L376">
        <v>13.324814088247953</v>
      </c>
      <c r="M376">
        <v>13.707738454392734</v>
      </c>
      <c r="N376">
        <v>10.624000000000001</v>
      </c>
      <c r="O376">
        <v>-10.345991561181426</v>
      </c>
      <c r="P376">
        <v>1.6724927379252623</v>
      </c>
      <c r="Q376" s="36" t="str">
        <f t="shared" si="122"/>
        <v xml:space="preserve"> </v>
      </c>
      <c r="R376" t="str">
        <f t="shared" si="123"/>
        <v xml:space="preserve"> </v>
      </c>
      <c r="S376" s="37" t="str">
        <f t="shared" si="124"/>
        <v/>
      </c>
      <c r="T376" s="37" t="str">
        <f t="shared" si="125"/>
        <v/>
      </c>
      <c r="U376" s="37" t="str">
        <f t="shared" si="126"/>
        <v/>
      </c>
      <c r="V376" s="37" t="str">
        <f t="shared" si="127"/>
        <v/>
      </c>
      <c r="W376" s="37" t="str">
        <f t="shared" si="128"/>
        <v/>
      </c>
      <c r="X376" s="37" t="str">
        <f t="shared" si="129"/>
        <v/>
      </c>
      <c r="Y376" t="str">
        <f t="shared" si="137"/>
        <v xml:space="preserve"> </v>
      </c>
      <c r="Z376" s="1" t="str">
        <f t="shared" si="130"/>
        <v xml:space="preserve"> </v>
      </c>
      <c r="AA376" t="str">
        <f t="shared" si="138"/>
        <v xml:space="preserve"> </v>
      </c>
      <c r="AB376" s="1" t="str">
        <f t="shared" si="131"/>
        <v xml:space="preserve"> </v>
      </c>
      <c r="AC376" t="str">
        <f t="shared" si="139"/>
        <v xml:space="preserve"> </v>
      </c>
      <c r="AD376" s="1" t="str">
        <f t="shared" si="132"/>
        <v xml:space="preserve"> </v>
      </c>
      <c r="AE376" t="str">
        <f t="shared" si="140"/>
        <v xml:space="preserve"> </v>
      </c>
      <c r="AF376" t="str">
        <f t="shared" si="141"/>
        <v xml:space="preserve"> </v>
      </c>
      <c r="AG376" t="str">
        <f t="shared" si="133"/>
        <v xml:space="preserve"> </v>
      </c>
      <c r="AH376" t="str">
        <f t="shared" si="134"/>
        <v xml:space="preserve"> </v>
      </c>
      <c r="AI376" t="str">
        <f t="shared" si="142"/>
        <v xml:space="preserve"> </v>
      </c>
      <c r="AJ376" t="str">
        <f t="shared" si="143"/>
        <v xml:space="preserve"> </v>
      </c>
      <c r="AK376" t="str">
        <f t="shared" si="135"/>
        <v xml:space="preserve"> </v>
      </c>
      <c r="AL376" t="str">
        <f t="shared" si="136"/>
        <v xml:space="preserve"> </v>
      </c>
      <c r="AM376" t="str">
        <f t="shared" si="144"/>
        <v xml:space="preserve"> </v>
      </c>
      <c r="AN376" t="str">
        <f t="shared" si="145"/>
        <v xml:space="preserve"> </v>
      </c>
      <c r="AO376" t="s">
        <v>399</v>
      </c>
      <c r="AP376" t="s">
        <v>1244</v>
      </c>
      <c r="AQ376">
        <v>5.9497104967431653</v>
      </c>
      <c r="AR376">
        <v>-2.3174555792836893</v>
      </c>
      <c r="AS376">
        <v>11.762099355029276</v>
      </c>
      <c r="AT376">
        <v>-5.9497104967431653</v>
      </c>
      <c r="AU376">
        <v>2.3174555792836893</v>
      </c>
      <c r="AV376" t="s">
        <v>1715</v>
      </c>
    </row>
    <row r="377" spans="1:48" x14ac:dyDescent="0.25">
      <c r="A377">
        <v>3.8000000000000258E-9</v>
      </c>
      <c r="B377" t="s">
        <v>403</v>
      </c>
      <c r="C377">
        <v>5</v>
      </c>
      <c r="D377" s="2">
        <v>0</v>
      </c>
      <c r="E377">
        <v>12</v>
      </c>
      <c r="F377">
        <v>17</v>
      </c>
      <c r="G377">
        <v>50</v>
      </c>
      <c r="H377">
        <v>45.25</v>
      </c>
      <c r="I377">
        <v>12216.370967250001</v>
      </c>
      <c r="J377">
        <v>12.692847124824684</v>
      </c>
      <c r="K377">
        <v>11.004377431906615</v>
      </c>
      <c r="L377">
        <v>9.1160993125758196</v>
      </c>
      <c r="M377">
        <v>8.2779296467650738</v>
      </c>
      <c r="N377">
        <v>4.1120000000000001</v>
      </c>
      <c r="O377">
        <v>14.222222222222221</v>
      </c>
      <c r="P377">
        <v>1.034254143646409</v>
      </c>
      <c r="Q377" s="36" t="str">
        <f t="shared" si="122"/>
        <v xml:space="preserve"> </v>
      </c>
      <c r="R377" t="str">
        <f t="shared" si="123"/>
        <v xml:space="preserve"> </v>
      </c>
      <c r="S377" s="37" t="str">
        <f t="shared" si="124"/>
        <v/>
      </c>
      <c r="T377" s="37" t="str">
        <f t="shared" si="125"/>
        <v/>
      </c>
      <c r="U377" s="37" t="str">
        <f t="shared" si="126"/>
        <v/>
      </c>
      <c r="V377" s="37">
        <f t="shared" si="127"/>
        <v>-0.31686565907073438</v>
      </c>
      <c r="W377" s="37" t="str">
        <f t="shared" si="128"/>
        <v/>
      </c>
      <c r="X377" s="37">
        <f t="shared" si="129"/>
        <v>-0.30000067521132812</v>
      </c>
      <c r="Y377" t="str">
        <f t="shared" si="137"/>
        <v xml:space="preserve"> </v>
      </c>
      <c r="Z377" s="1">
        <f t="shared" si="130"/>
        <v>91</v>
      </c>
      <c r="AA377" t="str">
        <f t="shared" si="138"/>
        <v xml:space="preserve"> </v>
      </c>
      <c r="AB377" s="1">
        <f t="shared" si="131"/>
        <v>88</v>
      </c>
      <c r="AC377" t="str">
        <f t="shared" si="139"/>
        <v xml:space="preserve"> </v>
      </c>
      <c r="AD377" s="1" t="str">
        <f t="shared" si="132"/>
        <v xml:space="preserve"> </v>
      </c>
      <c r="AE377" t="str">
        <f t="shared" si="140"/>
        <v xml:space="preserve"> </v>
      </c>
      <c r="AF377" t="str">
        <f t="shared" si="141"/>
        <v xml:space="preserve"> </v>
      </c>
      <c r="AG377" t="str">
        <f t="shared" si="133"/>
        <v xml:space="preserve"> </v>
      </c>
      <c r="AH377" t="str">
        <f t="shared" si="134"/>
        <v xml:space="preserve"> </v>
      </c>
      <c r="AI377" t="str">
        <f t="shared" si="142"/>
        <v xml:space="preserve"> </v>
      </c>
      <c r="AJ377" t="str">
        <f t="shared" si="143"/>
        <v xml:space="preserve"> </v>
      </c>
      <c r="AK377" t="str">
        <f t="shared" si="135"/>
        <v xml:space="preserve"> </v>
      </c>
      <c r="AL377" t="str">
        <f t="shared" si="136"/>
        <v xml:space="preserve"> </v>
      </c>
      <c r="AM377" t="str">
        <f t="shared" si="144"/>
        <v xml:space="preserve"> </v>
      </c>
      <c r="AN377" t="str">
        <f t="shared" si="145"/>
        <v xml:space="preserve"> </v>
      </c>
      <c r="AO377" t="s">
        <v>403</v>
      </c>
      <c r="AP377" t="s">
        <v>1248</v>
      </c>
      <c r="AQ377">
        <v>31.686565907073437</v>
      </c>
      <c r="AR377">
        <v>30.000067521132813</v>
      </c>
      <c r="AS377">
        <v>10.497237569060779</v>
      </c>
      <c r="AT377">
        <v>-31.686565907073437</v>
      </c>
      <c r="AU377">
        <v>-30.000067521132813</v>
      </c>
      <c r="AV377" t="s">
        <v>1716</v>
      </c>
    </row>
    <row r="378" spans="1:48" x14ac:dyDescent="0.25">
      <c r="A378">
        <v>3.8100000000000255E-9</v>
      </c>
      <c r="B378" t="s">
        <v>483</v>
      </c>
      <c r="C378">
        <v>1</v>
      </c>
      <c r="D378" s="2">
        <v>3</v>
      </c>
      <c r="E378">
        <v>10</v>
      </c>
      <c r="F378">
        <v>14</v>
      </c>
      <c r="G378">
        <v>100</v>
      </c>
      <c r="H378">
        <v>98.94</v>
      </c>
      <c r="I378">
        <v>9365.4545058599997</v>
      </c>
      <c r="J378">
        <v>12.945178594792621</v>
      </c>
      <c r="K378">
        <v>16.265000821962847</v>
      </c>
      <c r="L378">
        <v>7.6918247859438464</v>
      </c>
      <c r="M378">
        <v>8.8734589921519706</v>
      </c>
      <c r="N378">
        <v>6.0830000000000002</v>
      </c>
      <c r="O378">
        <v>-20.483660130718956</v>
      </c>
      <c r="P378">
        <v>3.2656155245603395</v>
      </c>
      <c r="Q378" s="36" t="str">
        <f t="shared" si="122"/>
        <v xml:space="preserve"> </v>
      </c>
      <c r="R378" t="str">
        <f t="shared" si="123"/>
        <v xml:space="preserve"> </v>
      </c>
      <c r="S378" s="37" t="str">
        <f t="shared" si="124"/>
        <v/>
      </c>
      <c r="T378" s="37" t="str">
        <f t="shared" si="125"/>
        <v/>
      </c>
      <c r="U378" s="37" t="str">
        <f t="shared" si="126"/>
        <v/>
      </c>
      <c r="V378" s="37">
        <f t="shared" si="127"/>
        <v>-0.30328507382165149</v>
      </c>
      <c r="W378" s="37" t="str">
        <f t="shared" si="128"/>
        <v/>
      </c>
      <c r="X378" s="37">
        <f t="shared" si="129"/>
        <v>-0.40936666309396552</v>
      </c>
      <c r="Y378" t="str">
        <f t="shared" si="137"/>
        <v xml:space="preserve"> </v>
      </c>
      <c r="Z378" s="1">
        <f t="shared" si="130"/>
        <v>95</v>
      </c>
      <c r="AA378" t="str">
        <f t="shared" si="138"/>
        <v xml:space="preserve"> </v>
      </c>
      <c r="AB378" s="1">
        <f t="shared" si="131"/>
        <v>60</v>
      </c>
      <c r="AC378" t="str">
        <f t="shared" si="139"/>
        <v xml:space="preserve"> </v>
      </c>
      <c r="AD378" s="1" t="str">
        <f t="shared" si="132"/>
        <v xml:space="preserve"> </v>
      </c>
      <c r="AE378" t="str">
        <f t="shared" si="140"/>
        <v xml:space="preserve"> </v>
      </c>
      <c r="AF378" t="str">
        <f t="shared" si="141"/>
        <v xml:space="preserve"> </v>
      </c>
      <c r="AG378">
        <f t="shared" si="133"/>
        <v>3.2656155283703394</v>
      </c>
      <c r="AH378" t="str">
        <f t="shared" si="134"/>
        <v xml:space="preserve"> </v>
      </c>
      <c r="AI378">
        <f t="shared" si="142"/>
        <v>84</v>
      </c>
      <c r="AJ378" t="str">
        <f t="shared" si="143"/>
        <v xml:space="preserve"> </v>
      </c>
      <c r="AK378" t="str">
        <f t="shared" si="135"/>
        <v xml:space="preserve"> </v>
      </c>
      <c r="AL378" t="str">
        <f t="shared" si="136"/>
        <v xml:space="preserve"> </v>
      </c>
      <c r="AM378" t="str">
        <f t="shared" si="144"/>
        <v xml:space="preserve"> </v>
      </c>
      <c r="AN378" t="str">
        <f t="shared" si="145"/>
        <v xml:space="preserve"> </v>
      </c>
      <c r="AO378" t="s">
        <v>483</v>
      </c>
      <c r="AP378" t="s">
        <v>1242</v>
      </c>
      <c r="AQ378">
        <v>30.328507382165149</v>
      </c>
      <c r="AR378">
        <v>40.93666630939655</v>
      </c>
      <c r="AS378">
        <v>1.0713563776025836</v>
      </c>
      <c r="AT378">
        <v>-30.328507382165149</v>
      </c>
      <c r="AU378">
        <v>-40.93666630939655</v>
      </c>
      <c r="AV378" t="s">
        <v>1717</v>
      </c>
    </row>
    <row r="379" spans="1:48" x14ac:dyDescent="0.25">
      <c r="A379">
        <v>3.8200000000000253E-9</v>
      </c>
      <c r="B379" t="s">
        <v>321</v>
      </c>
      <c r="C379">
        <v>4</v>
      </c>
      <c r="D379" s="2">
        <v>1</v>
      </c>
      <c r="E379">
        <v>11</v>
      </c>
      <c r="F379">
        <v>16</v>
      </c>
      <c r="G379">
        <v>102</v>
      </c>
      <c r="H379">
        <v>88.62</v>
      </c>
      <c r="I379">
        <v>9845.7538708199991</v>
      </c>
      <c r="J379">
        <v>21.75257731958763</v>
      </c>
      <c r="K379">
        <v>19.442738043001317</v>
      </c>
      <c r="L379">
        <v>18.107904216209871</v>
      </c>
      <c r="M379">
        <v>16.433283310003123</v>
      </c>
      <c r="N379">
        <v>4.5579999999999998</v>
      </c>
      <c r="O379">
        <v>11.17073170731708</v>
      </c>
      <c r="P379">
        <v>0.31595576619273302</v>
      </c>
      <c r="Q379" s="36" t="str">
        <f t="shared" si="122"/>
        <v xml:space="preserve"> </v>
      </c>
      <c r="R379" t="str">
        <f t="shared" si="123"/>
        <v xml:space="preserve"> </v>
      </c>
      <c r="S379" s="37">
        <f t="shared" si="124"/>
        <v>0.15098172352209885</v>
      </c>
      <c r="T379" s="37" t="str">
        <f t="shared" si="125"/>
        <v/>
      </c>
      <c r="U379" s="37" t="str">
        <f t="shared" si="126"/>
        <v/>
      </c>
      <c r="V379" s="37" t="str">
        <f t="shared" si="127"/>
        <v/>
      </c>
      <c r="W379" s="37" t="str">
        <f t="shared" si="128"/>
        <v/>
      </c>
      <c r="X379" s="37" t="str">
        <f t="shared" si="129"/>
        <v/>
      </c>
      <c r="Y379" t="str">
        <f t="shared" si="137"/>
        <v xml:space="preserve"> </v>
      </c>
      <c r="Z379" s="1" t="str">
        <f t="shared" si="130"/>
        <v xml:space="preserve"> </v>
      </c>
      <c r="AA379" t="str">
        <f t="shared" si="138"/>
        <v xml:space="preserve"> </v>
      </c>
      <c r="AB379" s="1" t="str">
        <f t="shared" si="131"/>
        <v xml:space="preserve"> </v>
      </c>
      <c r="AC379">
        <f t="shared" si="139"/>
        <v>133</v>
      </c>
      <c r="AD379" s="1" t="str">
        <f t="shared" si="132"/>
        <v xml:space="preserve"> </v>
      </c>
      <c r="AE379" t="str">
        <f t="shared" si="140"/>
        <v xml:space="preserve"> </v>
      </c>
      <c r="AF379" t="str">
        <f t="shared" si="141"/>
        <v xml:space="preserve"> </v>
      </c>
      <c r="AG379" t="str">
        <f t="shared" si="133"/>
        <v xml:space="preserve"> </v>
      </c>
      <c r="AH379" t="str">
        <f t="shared" si="134"/>
        <v xml:space="preserve"> </v>
      </c>
      <c r="AI379" t="str">
        <f t="shared" si="142"/>
        <v xml:space="preserve"> </v>
      </c>
      <c r="AJ379" t="str">
        <f t="shared" si="143"/>
        <v xml:space="preserve"> </v>
      </c>
      <c r="AK379" t="str">
        <f t="shared" si="135"/>
        <v xml:space="preserve"> </v>
      </c>
      <c r="AL379" t="str">
        <f t="shared" si="136"/>
        <v xml:space="preserve"> </v>
      </c>
      <c r="AM379" t="str">
        <f t="shared" si="144"/>
        <v xml:space="preserve"> </v>
      </c>
      <c r="AN379" t="str">
        <f t="shared" si="145"/>
        <v xml:space="preserve"> </v>
      </c>
      <c r="AO379" t="s">
        <v>321</v>
      </c>
      <c r="AP379" t="s">
        <v>1313</v>
      </c>
      <c r="AQ379">
        <v>-17.073280916354182</v>
      </c>
      <c r="AR379">
        <v>-39.045443561576263</v>
      </c>
      <c r="AS379">
        <v>15.098171970209883</v>
      </c>
      <c r="AT379">
        <v>17.073280916354182</v>
      </c>
      <c r="AU379">
        <v>39.045443561576263</v>
      </c>
      <c r="AV379" t="s">
        <v>1718</v>
      </c>
    </row>
    <row r="380" spans="1:48" x14ac:dyDescent="0.25">
      <c r="A380">
        <v>3.830000000000025E-9</v>
      </c>
      <c r="B380" t="s">
        <v>563</v>
      </c>
      <c r="C380">
        <v>15</v>
      </c>
      <c r="D380" s="2">
        <v>1</v>
      </c>
      <c r="E380">
        <v>3</v>
      </c>
      <c r="F380">
        <v>19</v>
      </c>
      <c r="G380">
        <v>100</v>
      </c>
      <c r="H380">
        <v>95.98</v>
      </c>
      <c r="I380">
        <v>70847.97129834001</v>
      </c>
      <c r="J380">
        <v>36.39742131209708</v>
      </c>
      <c r="K380" t="s">
        <v>1238</v>
      </c>
      <c r="L380">
        <v>38.816505062482904</v>
      </c>
      <c r="M380">
        <v>29.094630886249039</v>
      </c>
      <c r="N380">
        <v>2.2770000000000001</v>
      </c>
      <c r="O380">
        <v>74.616564417177926</v>
      </c>
      <c r="P380">
        <v>2.3254844759324862</v>
      </c>
      <c r="Q380" s="36">
        <f t="shared" si="122"/>
        <v>78.947368424882626</v>
      </c>
      <c r="R380" t="str">
        <f t="shared" si="123"/>
        <v xml:space="preserve"> </v>
      </c>
      <c r="S380" s="37" t="str">
        <f t="shared" si="124"/>
        <v/>
      </c>
      <c r="T380" s="37" t="str">
        <f t="shared" si="125"/>
        <v/>
      </c>
      <c r="U380" s="37" t="str">
        <f t="shared" si="126"/>
        <v/>
      </c>
      <c r="V380" s="37" t="str">
        <f t="shared" si="127"/>
        <v/>
      </c>
      <c r="W380" s="37" t="str">
        <f t="shared" si="128"/>
        <v/>
      </c>
      <c r="X380" s="37" t="str">
        <f t="shared" si="129"/>
        <v/>
      </c>
      <c r="Y380" t="str">
        <f t="shared" si="137"/>
        <v xml:space="preserve"> </v>
      </c>
      <c r="Z380" s="1" t="str">
        <f t="shared" si="130"/>
        <v xml:space="preserve"> </v>
      </c>
      <c r="AA380" t="str">
        <f t="shared" si="138"/>
        <v xml:space="preserve"> </v>
      </c>
      <c r="AB380" s="1" t="str">
        <f t="shared" si="131"/>
        <v xml:space="preserve"> </v>
      </c>
      <c r="AC380" t="str">
        <f t="shared" si="139"/>
        <v xml:space="preserve"> </v>
      </c>
      <c r="AD380" s="1" t="str">
        <f t="shared" si="132"/>
        <v xml:space="preserve"> </v>
      </c>
      <c r="AE380">
        <f t="shared" si="140"/>
        <v>38</v>
      </c>
      <c r="AF380" t="str">
        <f t="shared" si="141"/>
        <v xml:space="preserve"> </v>
      </c>
      <c r="AG380">
        <f t="shared" si="133"/>
        <v>2.3254844797624861</v>
      </c>
      <c r="AH380" t="str">
        <f t="shared" si="134"/>
        <v xml:space="preserve"> </v>
      </c>
      <c r="AI380">
        <f t="shared" si="142"/>
        <v>168</v>
      </c>
      <c r="AJ380" t="str">
        <f t="shared" si="143"/>
        <v xml:space="preserve"> </v>
      </c>
      <c r="AK380">
        <f t="shared" si="135"/>
        <v>74.616564421007922</v>
      </c>
      <c r="AL380" t="str">
        <f t="shared" si="136"/>
        <v xml:space="preserve"> </v>
      </c>
      <c r="AM380">
        <f t="shared" si="144"/>
        <v>6</v>
      </c>
      <c r="AN380" t="str">
        <f t="shared" si="145"/>
        <v xml:space="preserve"> </v>
      </c>
      <c r="AO380" t="s">
        <v>563</v>
      </c>
      <c r="AP380" t="s">
        <v>1254</v>
      </c>
      <c r="AQ380">
        <v>-95.892443791705048</v>
      </c>
      <c r="AR380">
        <v>-198.06089647257897</v>
      </c>
      <c r="AS380">
        <v>4.1883725776203251</v>
      </c>
      <c r="AT380">
        <v>95.892443791705048</v>
      </c>
      <c r="AU380">
        <v>198.06089647257897</v>
      </c>
      <c r="AV380" t="s">
        <v>1719</v>
      </c>
    </row>
    <row r="381" spans="1:48" x14ac:dyDescent="0.25">
      <c r="A381">
        <v>3.8400000000000248E-9</v>
      </c>
      <c r="B381" t="s">
        <v>594</v>
      </c>
      <c r="C381">
        <v>13</v>
      </c>
      <c r="D381" s="2">
        <v>1</v>
      </c>
      <c r="E381">
        <v>5</v>
      </c>
      <c r="F381">
        <v>19</v>
      </c>
      <c r="G381">
        <v>100</v>
      </c>
      <c r="H381">
        <v>85.57</v>
      </c>
      <c r="I381">
        <v>133139.38385009998</v>
      </c>
      <c r="J381">
        <v>16.452605268217649</v>
      </c>
      <c r="K381">
        <v>15.34062387952671</v>
      </c>
      <c r="L381">
        <v>12.37911883819754</v>
      </c>
      <c r="M381">
        <v>11.714198396940951</v>
      </c>
      <c r="N381">
        <v>5.5780000000000003</v>
      </c>
      <c r="O381">
        <v>7.4759152215799594</v>
      </c>
      <c r="P381">
        <v>5.574383545635154</v>
      </c>
      <c r="Q381" s="36" t="str">
        <f t="shared" si="122"/>
        <v xml:space="preserve"> </v>
      </c>
      <c r="R381" t="str">
        <f t="shared" si="123"/>
        <v xml:space="preserve"> </v>
      </c>
      <c r="S381" s="37">
        <f t="shared" si="124"/>
        <v>0.16863387084946604</v>
      </c>
      <c r="T381" s="37" t="str">
        <f t="shared" si="125"/>
        <v/>
      </c>
      <c r="U381" s="37" t="str">
        <f t="shared" si="126"/>
        <v/>
      </c>
      <c r="V381" s="37" t="str">
        <f t="shared" si="127"/>
        <v/>
      </c>
      <c r="W381" s="37" t="str">
        <f t="shared" si="128"/>
        <v/>
      </c>
      <c r="X381" s="37" t="str">
        <f t="shared" si="129"/>
        <v/>
      </c>
      <c r="Y381" t="str">
        <f t="shared" si="137"/>
        <v xml:space="preserve"> </v>
      </c>
      <c r="Z381" s="1" t="str">
        <f t="shared" si="130"/>
        <v xml:space="preserve"> </v>
      </c>
      <c r="AA381" t="str">
        <f t="shared" si="138"/>
        <v xml:space="preserve"> </v>
      </c>
      <c r="AB381" s="1" t="str">
        <f t="shared" si="131"/>
        <v xml:space="preserve"> </v>
      </c>
      <c r="AC381">
        <f t="shared" si="139"/>
        <v>112</v>
      </c>
      <c r="AD381" s="1" t="str">
        <f t="shared" si="132"/>
        <v xml:space="preserve"> </v>
      </c>
      <c r="AE381" t="str">
        <f t="shared" si="140"/>
        <v xml:space="preserve"> </v>
      </c>
      <c r="AF381" t="str">
        <f t="shared" si="141"/>
        <v xml:space="preserve"> </v>
      </c>
      <c r="AG381">
        <f t="shared" si="133"/>
        <v>5.5743835494751544</v>
      </c>
      <c r="AH381" t="str">
        <f t="shared" si="134"/>
        <v xml:space="preserve"> </v>
      </c>
      <c r="AI381">
        <f t="shared" si="142"/>
        <v>18</v>
      </c>
      <c r="AJ381" t="str">
        <f t="shared" si="143"/>
        <v xml:space="preserve"> </v>
      </c>
      <c r="AK381" t="str">
        <f t="shared" si="135"/>
        <v xml:space="preserve"> </v>
      </c>
      <c r="AL381" t="str">
        <f t="shared" si="136"/>
        <v xml:space="preserve"> </v>
      </c>
      <c r="AM381" t="str">
        <f t="shared" si="144"/>
        <v xml:space="preserve"> </v>
      </c>
      <c r="AN381" t="str">
        <f t="shared" si="145"/>
        <v xml:space="preserve"> </v>
      </c>
      <c r="AO381" t="s">
        <v>594</v>
      </c>
      <c r="AP381" t="s">
        <v>1239</v>
      </c>
      <c r="AQ381">
        <v>11.451390330768941</v>
      </c>
      <c r="AR381">
        <v>4.9442691320511596</v>
      </c>
      <c r="AS381">
        <v>16.863386700946602</v>
      </c>
      <c r="AT381">
        <v>-11.451390330768941</v>
      </c>
      <c r="AU381">
        <v>-4.9442691320511596</v>
      </c>
      <c r="AV381" t="s">
        <v>1720</v>
      </c>
    </row>
    <row r="382" spans="1:48" x14ac:dyDescent="0.25">
      <c r="A382">
        <v>3.8500000000000245E-9</v>
      </c>
      <c r="B382" t="s">
        <v>405</v>
      </c>
      <c r="C382">
        <v>9</v>
      </c>
      <c r="D382" s="2">
        <v>0</v>
      </c>
      <c r="E382">
        <v>17</v>
      </c>
      <c r="F382">
        <v>26</v>
      </c>
      <c r="G382">
        <v>160.5</v>
      </c>
      <c r="H382">
        <v>148.81</v>
      </c>
      <c r="I382">
        <v>64434.73</v>
      </c>
      <c r="J382">
        <v>13.128363475959416</v>
      </c>
      <c r="K382">
        <v>12.566289478128693</v>
      </c>
      <c r="L382" t="s">
        <v>1238</v>
      </c>
      <c r="M382" t="s">
        <v>1238</v>
      </c>
      <c r="N382">
        <v>11.842000000000001</v>
      </c>
      <c r="O382">
        <v>3.968393327480245</v>
      </c>
      <c r="P382">
        <v>3.2578455748941604</v>
      </c>
      <c r="Q382" s="36" t="str">
        <f t="shared" si="122"/>
        <v xml:space="preserve"> </v>
      </c>
      <c r="R382" t="str">
        <f t="shared" si="123"/>
        <v xml:space="preserve"> </v>
      </c>
      <c r="S382" s="37" t="str">
        <f t="shared" si="124"/>
        <v/>
      </c>
      <c r="T382" s="37" t="str">
        <f t="shared" si="125"/>
        <v/>
      </c>
      <c r="U382" s="37" t="str">
        <f t="shared" si="126"/>
        <v/>
      </c>
      <c r="V382" s="37" t="str">
        <f t="shared" si="127"/>
        <v/>
      </c>
      <c r="W382" s="37" t="str">
        <f t="shared" si="128"/>
        <v xml:space="preserve"> </v>
      </c>
      <c r="X382" s="37" t="str">
        <f t="shared" si="129"/>
        <v xml:space="preserve"> </v>
      </c>
      <c r="Y382" t="str">
        <f t="shared" si="137"/>
        <v xml:space="preserve"> </v>
      </c>
      <c r="Z382" s="1" t="str">
        <f t="shared" si="130"/>
        <v xml:space="preserve"> </v>
      </c>
      <c r="AA382" t="str">
        <f t="shared" si="138"/>
        <v xml:space="preserve"> </v>
      </c>
      <c r="AB382" s="1" t="str">
        <f t="shared" si="131"/>
        <v xml:space="preserve"> </v>
      </c>
      <c r="AC382" t="str">
        <f t="shared" si="139"/>
        <v xml:space="preserve"> </v>
      </c>
      <c r="AD382" s="1" t="str">
        <f t="shared" si="132"/>
        <v xml:space="preserve"> </v>
      </c>
      <c r="AE382" t="str">
        <f t="shared" si="140"/>
        <v xml:space="preserve"> </v>
      </c>
      <c r="AF382" t="str">
        <f t="shared" si="141"/>
        <v xml:space="preserve"> </v>
      </c>
      <c r="AG382">
        <f t="shared" si="133"/>
        <v>3.2578455787441603</v>
      </c>
      <c r="AH382" t="str">
        <f t="shared" si="134"/>
        <v xml:space="preserve"> </v>
      </c>
      <c r="AI382">
        <f t="shared" si="142"/>
        <v>87</v>
      </c>
      <c r="AJ382" t="str">
        <f t="shared" si="143"/>
        <v xml:space="preserve"> </v>
      </c>
      <c r="AK382" t="str">
        <f t="shared" si="135"/>
        <v xml:space="preserve"> </v>
      </c>
      <c r="AL382" t="str">
        <f t="shared" si="136"/>
        <v xml:space="preserve"> </v>
      </c>
      <c r="AM382" t="str">
        <f t="shared" si="144"/>
        <v xml:space="preserve"> </v>
      </c>
      <c r="AN382" t="str">
        <f t="shared" si="145"/>
        <v xml:space="preserve"> </v>
      </c>
      <c r="AO382" t="s">
        <v>405</v>
      </c>
      <c r="AP382" t="s">
        <v>1246</v>
      </c>
      <c r="AQ382">
        <v>29.342598690179589</v>
      </c>
      <c r="AR382" t="e">
        <v>#VALUE!</v>
      </c>
      <c r="AS382">
        <v>7.8556548619044486</v>
      </c>
      <c r="AT382">
        <v>-29.342598690179589</v>
      </c>
      <c r="AU382" t="e">
        <v>#VALUE!</v>
      </c>
      <c r="AV382" t="s">
        <v>1721</v>
      </c>
    </row>
    <row r="383" spans="1:48" x14ac:dyDescent="0.25">
      <c r="A383">
        <v>3.8600000000000243E-9</v>
      </c>
      <c r="B383" t="s">
        <v>644</v>
      </c>
      <c r="C383">
        <v>6</v>
      </c>
      <c r="D383" s="2">
        <v>2</v>
      </c>
      <c r="E383">
        <v>11</v>
      </c>
      <c r="F383">
        <v>19</v>
      </c>
      <c r="G383">
        <v>47</v>
      </c>
      <c r="H383">
        <v>43.59</v>
      </c>
      <c r="I383">
        <v>7327.1737828200003</v>
      </c>
      <c r="J383">
        <v>18.556832694763727</v>
      </c>
      <c r="K383">
        <v>17.19526627218935</v>
      </c>
      <c r="L383">
        <v>14.666093525932252</v>
      </c>
      <c r="M383">
        <v>13.808310580318697</v>
      </c>
      <c r="N383">
        <v>2.5350000000000001</v>
      </c>
      <c r="O383">
        <v>6.5126050420168173</v>
      </c>
      <c r="P383">
        <v>1.8972241339756823</v>
      </c>
      <c r="Q383" s="36" t="str">
        <f t="shared" si="122"/>
        <v xml:space="preserve"> </v>
      </c>
      <c r="R383" t="str">
        <f t="shared" si="123"/>
        <v xml:space="preserve"> </v>
      </c>
      <c r="S383" s="37" t="str">
        <f t="shared" si="124"/>
        <v/>
      </c>
      <c r="T383" s="37" t="str">
        <f t="shared" si="125"/>
        <v/>
      </c>
      <c r="U383" s="37" t="str">
        <f t="shared" si="126"/>
        <v/>
      </c>
      <c r="V383" s="37" t="str">
        <f t="shared" si="127"/>
        <v/>
      </c>
      <c r="W383" s="37" t="str">
        <f t="shared" si="128"/>
        <v/>
      </c>
      <c r="X383" s="37" t="str">
        <f t="shared" si="129"/>
        <v/>
      </c>
      <c r="Y383" t="str">
        <f t="shared" si="137"/>
        <v xml:space="preserve"> </v>
      </c>
      <c r="Z383" s="1" t="str">
        <f t="shared" si="130"/>
        <v xml:space="preserve"> </v>
      </c>
      <c r="AA383" t="str">
        <f t="shared" si="138"/>
        <v xml:space="preserve"> </v>
      </c>
      <c r="AB383" s="1" t="str">
        <f t="shared" si="131"/>
        <v xml:space="preserve"> </v>
      </c>
      <c r="AC383" t="str">
        <f t="shared" si="139"/>
        <v xml:space="preserve"> </v>
      </c>
      <c r="AD383" s="1" t="str">
        <f t="shared" si="132"/>
        <v xml:space="preserve"> </v>
      </c>
      <c r="AE383" t="str">
        <f t="shared" si="140"/>
        <v xml:space="preserve"> </v>
      </c>
      <c r="AF383" t="str">
        <f t="shared" si="141"/>
        <v xml:space="preserve"> </v>
      </c>
      <c r="AG383" t="str">
        <f t="shared" si="133"/>
        <v xml:space="preserve"> </v>
      </c>
      <c r="AH383" t="str">
        <f t="shared" si="134"/>
        <v xml:space="preserve"> </v>
      </c>
      <c r="AI383" t="str">
        <f t="shared" si="142"/>
        <v xml:space="preserve"> </v>
      </c>
      <c r="AJ383" t="str">
        <f t="shared" si="143"/>
        <v xml:space="preserve"> </v>
      </c>
      <c r="AK383" t="str">
        <f t="shared" si="135"/>
        <v xml:space="preserve"> </v>
      </c>
      <c r="AL383" t="str">
        <f t="shared" si="136"/>
        <v xml:space="preserve"> </v>
      </c>
      <c r="AM383" t="str">
        <f t="shared" si="144"/>
        <v xml:space="preserve"> </v>
      </c>
      <c r="AN383" t="str">
        <f t="shared" si="145"/>
        <v xml:space="preserve"> </v>
      </c>
      <c r="AO383" t="s">
        <v>644</v>
      </c>
      <c r="AP383" t="s">
        <v>1244</v>
      </c>
      <c r="AQ383">
        <v>0.12635031364437443</v>
      </c>
      <c r="AR383">
        <v>-12.616758697194186</v>
      </c>
      <c r="AS383">
        <v>7.8228951594402352</v>
      </c>
      <c r="AT383">
        <v>-0.12635031364437443</v>
      </c>
      <c r="AU383">
        <v>12.616758697194186</v>
      </c>
      <c r="AV383" t="s">
        <v>1722</v>
      </c>
    </row>
    <row r="384" spans="1:48" x14ac:dyDescent="0.25">
      <c r="A384">
        <v>3.8700000000000241E-9</v>
      </c>
      <c r="B384" t="s">
        <v>404</v>
      </c>
      <c r="C384">
        <v>3</v>
      </c>
      <c r="D384" s="2">
        <v>3</v>
      </c>
      <c r="E384">
        <v>8</v>
      </c>
      <c r="F384">
        <v>14</v>
      </c>
      <c r="G384">
        <v>98</v>
      </c>
      <c r="H384">
        <v>100.94</v>
      </c>
      <c r="I384">
        <v>11349.637174539999</v>
      </c>
      <c r="J384">
        <v>21.472027228249306</v>
      </c>
      <c r="K384">
        <v>20.743937525688452</v>
      </c>
      <c r="L384">
        <v>12.772734728534074</v>
      </c>
      <c r="M384">
        <v>11.512084287983946</v>
      </c>
      <c r="N384">
        <v>4.8659999999999997</v>
      </c>
      <c r="O384">
        <v>2.0125786163521839</v>
      </c>
      <c r="P384">
        <v>3.1434515553794333</v>
      </c>
      <c r="Q384" s="36" t="str">
        <f t="shared" si="122"/>
        <v xml:space="preserve"> </v>
      </c>
      <c r="R384" t="str">
        <f t="shared" si="123"/>
        <v xml:space="preserve"> </v>
      </c>
      <c r="S384" s="37" t="str">
        <f t="shared" si="124"/>
        <v/>
      </c>
      <c r="T384" s="37" t="str">
        <f t="shared" si="125"/>
        <v/>
      </c>
      <c r="U384" s="37" t="str">
        <f t="shared" si="126"/>
        <v/>
      </c>
      <c r="V384" s="37" t="str">
        <f t="shared" si="127"/>
        <v/>
      </c>
      <c r="W384" s="37" t="str">
        <f t="shared" si="128"/>
        <v/>
      </c>
      <c r="X384" s="37" t="str">
        <f t="shared" si="129"/>
        <v/>
      </c>
      <c r="Y384" t="str">
        <f t="shared" si="137"/>
        <v xml:space="preserve"> </v>
      </c>
      <c r="Z384" s="1" t="str">
        <f t="shared" si="130"/>
        <v xml:space="preserve"> </v>
      </c>
      <c r="AA384" t="str">
        <f t="shared" si="138"/>
        <v xml:space="preserve"> </v>
      </c>
      <c r="AB384" s="1" t="str">
        <f t="shared" si="131"/>
        <v xml:space="preserve"> </v>
      </c>
      <c r="AC384" t="str">
        <f t="shared" si="139"/>
        <v xml:space="preserve"> </v>
      </c>
      <c r="AD384" s="1" t="str">
        <f t="shared" si="132"/>
        <v xml:space="preserve"> </v>
      </c>
      <c r="AE384" t="str">
        <f t="shared" si="140"/>
        <v xml:space="preserve"> </v>
      </c>
      <c r="AF384" t="str">
        <f t="shared" si="141"/>
        <v xml:space="preserve"> </v>
      </c>
      <c r="AG384">
        <f t="shared" si="133"/>
        <v>3.1434515592494332</v>
      </c>
      <c r="AH384" t="str">
        <f t="shared" si="134"/>
        <v xml:space="preserve"> </v>
      </c>
      <c r="AI384">
        <f t="shared" si="142"/>
        <v>94</v>
      </c>
      <c r="AJ384" t="str">
        <f t="shared" si="143"/>
        <v xml:space="preserve"> </v>
      </c>
      <c r="AK384" t="str">
        <f t="shared" si="135"/>
        <v xml:space="preserve"> </v>
      </c>
      <c r="AL384" t="str">
        <f t="shared" si="136"/>
        <v xml:space="preserve"> </v>
      </c>
      <c r="AM384" t="str">
        <f t="shared" si="144"/>
        <v xml:space="preserve"> </v>
      </c>
      <c r="AN384" t="str">
        <f t="shared" si="145"/>
        <v xml:space="preserve"> </v>
      </c>
      <c r="AO384" t="s">
        <v>404</v>
      </c>
      <c r="AP384" t="s">
        <v>1250</v>
      </c>
      <c r="AQ384">
        <v>-15.56334859101154</v>
      </c>
      <c r="AR384">
        <v>1.921804720309106</v>
      </c>
      <c r="AS384">
        <v>-2.9126213592232997</v>
      </c>
      <c r="AT384">
        <v>15.56334859101154</v>
      </c>
      <c r="AU384">
        <v>-1.921804720309106</v>
      </c>
      <c r="AV384" t="s">
        <v>1723</v>
      </c>
    </row>
    <row r="385" spans="1:48" x14ac:dyDescent="0.25">
      <c r="A385">
        <v>3.8800000000000238E-9</v>
      </c>
      <c r="B385" t="s">
        <v>406</v>
      </c>
      <c r="C385">
        <v>12</v>
      </c>
      <c r="D385" s="2">
        <v>2</v>
      </c>
      <c r="E385">
        <v>14</v>
      </c>
      <c r="F385">
        <v>28</v>
      </c>
      <c r="G385">
        <v>137</v>
      </c>
      <c r="H385">
        <v>115.27</v>
      </c>
      <c r="I385">
        <v>27175.585820560002</v>
      </c>
      <c r="J385">
        <v>18.472756410256409</v>
      </c>
      <c r="K385">
        <v>17.357325703960246</v>
      </c>
      <c r="L385">
        <v>12.061425824386964</v>
      </c>
      <c r="M385">
        <v>11.505965600873862</v>
      </c>
      <c r="N385">
        <v>6.641</v>
      </c>
      <c r="O385">
        <v>6.7684887459807124</v>
      </c>
      <c r="P385">
        <v>1.8625834996096124</v>
      </c>
      <c r="Q385" s="36" t="str">
        <f t="shared" si="122"/>
        <v xml:space="preserve"> </v>
      </c>
      <c r="R385" t="str">
        <f t="shared" si="123"/>
        <v xml:space="preserve"> </v>
      </c>
      <c r="S385" s="37">
        <f t="shared" si="124"/>
        <v>0.18851392771100539</v>
      </c>
      <c r="T385" s="37" t="str">
        <f t="shared" si="125"/>
        <v/>
      </c>
      <c r="U385" s="37" t="str">
        <f t="shared" si="126"/>
        <v/>
      </c>
      <c r="V385" s="37" t="str">
        <f t="shared" si="127"/>
        <v/>
      </c>
      <c r="W385" s="37" t="str">
        <f t="shared" si="128"/>
        <v/>
      </c>
      <c r="X385" s="37" t="str">
        <f t="shared" si="129"/>
        <v/>
      </c>
      <c r="Y385" t="str">
        <f t="shared" si="137"/>
        <v xml:space="preserve"> </v>
      </c>
      <c r="Z385" s="1" t="str">
        <f t="shared" si="130"/>
        <v xml:space="preserve"> </v>
      </c>
      <c r="AA385" t="str">
        <f t="shared" si="138"/>
        <v xml:space="preserve"> </v>
      </c>
      <c r="AB385" s="1" t="str">
        <f t="shared" si="131"/>
        <v xml:space="preserve"> </v>
      </c>
      <c r="AC385">
        <f t="shared" si="139"/>
        <v>93</v>
      </c>
      <c r="AD385" s="1" t="str">
        <f t="shared" si="132"/>
        <v xml:space="preserve"> </v>
      </c>
      <c r="AE385" t="str">
        <f t="shared" si="140"/>
        <v xml:space="preserve"> </v>
      </c>
      <c r="AF385" t="str">
        <f t="shared" si="141"/>
        <v xml:space="preserve"> </v>
      </c>
      <c r="AG385" t="str">
        <f t="shared" si="133"/>
        <v xml:space="preserve"> </v>
      </c>
      <c r="AH385" t="str">
        <f t="shared" si="134"/>
        <v xml:space="preserve"> </v>
      </c>
      <c r="AI385" t="str">
        <f t="shared" si="142"/>
        <v xml:space="preserve"> </v>
      </c>
      <c r="AJ385" t="str">
        <f t="shared" si="143"/>
        <v xml:space="preserve"> </v>
      </c>
      <c r="AK385" t="str">
        <f t="shared" si="135"/>
        <v xml:space="preserve"> </v>
      </c>
      <c r="AL385" t="str">
        <f t="shared" si="136"/>
        <v xml:space="preserve"> </v>
      </c>
      <c r="AM385" t="str">
        <f t="shared" si="144"/>
        <v xml:space="preserve"> </v>
      </c>
      <c r="AN385" t="str">
        <f t="shared" si="145"/>
        <v xml:space="preserve"> </v>
      </c>
      <c r="AO385" t="s">
        <v>406</v>
      </c>
      <c r="AP385" t="s">
        <v>1242</v>
      </c>
      <c r="AQ385">
        <v>0.57885239327910565</v>
      </c>
      <c r="AR385">
        <v>7.3837433801069778</v>
      </c>
      <c r="AS385">
        <v>18.851392383100539</v>
      </c>
      <c r="AT385">
        <v>-0.57885239327910565</v>
      </c>
      <c r="AU385">
        <v>-7.3837433801069778</v>
      </c>
      <c r="AV385" t="s">
        <v>1724</v>
      </c>
    </row>
    <row r="386" spans="1:48" x14ac:dyDescent="0.25">
      <c r="A386">
        <v>3.8900000000000236E-9</v>
      </c>
      <c r="B386" t="s">
        <v>400</v>
      </c>
      <c r="C386">
        <v>4</v>
      </c>
      <c r="D386" s="2">
        <v>1</v>
      </c>
      <c r="E386">
        <v>8</v>
      </c>
      <c r="F386">
        <v>13</v>
      </c>
      <c r="G386">
        <v>36.5</v>
      </c>
      <c r="H386">
        <v>35.119999999999997</v>
      </c>
      <c r="I386">
        <v>26965.614509999999</v>
      </c>
      <c r="J386">
        <v>14.488448844884488</v>
      </c>
      <c r="K386">
        <v>13.975328292877039</v>
      </c>
      <c r="L386">
        <v>11.694556800285264</v>
      </c>
      <c r="M386">
        <v>10.964159321324482</v>
      </c>
      <c r="N386">
        <v>2.5129999999999999</v>
      </c>
      <c r="O386">
        <v>2.5714285714285601</v>
      </c>
      <c r="P386">
        <v>4.7722095671981775</v>
      </c>
      <c r="Q386" s="36" t="str">
        <f t="shared" si="122"/>
        <v xml:space="preserve"> </v>
      </c>
      <c r="R386" t="str">
        <f t="shared" si="123"/>
        <v xml:space="preserve"> </v>
      </c>
      <c r="S386" s="37" t="str">
        <f t="shared" si="124"/>
        <v/>
      </c>
      <c r="T386" s="37" t="str">
        <f t="shared" si="125"/>
        <v/>
      </c>
      <c r="U386" s="37" t="str">
        <f t="shared" si="126"/>
        <v/>
      </c>
      <c r="V386" s="37" t="str">
        <f t="shared" si="127"/>
        <v/>
      </c>
      <c r="W386" s="37" t="str">
        <f t="shared" si="128"/>
        <v/>
      </c>
      <c r="X386" s="37" t="str">
        <f t="shared" si="129"/>
        <v/>
      </c>
      <c r="Y386" t="str">
        <f t="shared" si="137"/>
        <v xml:space="preserve"> </v>
      </c>
      <c r="Z386" s="1" t="str">
        <f t="shared" si="130"/>
        <v xml:space="preserve"> </v>
      </c>
      <c r="AA386" t="str">
        <f t="shared" si="138"/>
        <v xml:space="preserve"> </v>
      </c>
      <c r="AB386" s="1" t="str">
        <f t="shared" si="131"/>
        <v xml:space="preserve"> </v>
      </c>
      <c r="AC386" t="str">
        <f t="shared" si="139"/>
        <v xml:space="preserve"> </v>
      </c>
      <c r="AD386" s="1" t="str">
        <f t="shared" si="132"/>
        <v xml:space="preserve"> </v>
      </c>
      <c r="AE386" t="str">
        <f t="shared" si="140"/>
        <v xml:space="preserve"> </v>
      </c>
      <c r="AF386" t="str">
        <f t="shared" si="141"/>
        <v xml:space="preserve"> </v>
      </c>
      <c r="AG386">
        <f t="shared" si="133"/>
        <v>4.7722095710881778</v>
      </c>
      <c r="AH386" t="str">
        <f t="shared" si="134"/>
        <v xml:space="preserve"> </v>
      </c>
      <c r="AI386">
        <f t="shared" si="142"/>
        <v>29</v>
      </c>
      <c r="AJ386" t="str">
        <f t="shared" si="143"/>
        <v xml:space="preserve"> </v>
      </c>
      <c r="AK386" t="str">
        <f t="shared" si="135"/>
        <v xml:space="preserve"> </v>
      </c>
      <c r="AL386" t="str">
        <f t="shared" si="136"/>
        <v xml:space="preserve"> </v>
      </c>
      <c r="AM386" t="str">
        <f t="shared" si="144"/>
        <v xml:space="preserve"> </v>
      </c>
      <c r="AN386" t="str">
        <f t="shared" si="145"/>
        <v xml:space="preserve"> </v>
      </c>
      <c r="AO386" t="s">
        <v>400</v>
      </c>
      <c r="AP386" t="s">
        <v>1250</v>
      </c>
      <c r="AQ386">
        <v>22.022562350255591</v>
      </c>
      <c r="AR386">
        <v>10.200826217311242</v>
      </c>
      <c r="AS386">
        <v>3.9293849658314395</v>
      </c>
      <c r="AT386">
        <v>-22.022562350255591</v>
      </c>
      <c r="AU386">
        <v>-10.200826217311242</v>
      </c>
      <c r="AV386" t="s">
        <v>1725</v>
      </c>
    </row>
    <row r="387" spans="1:48" x14ac:dyDescent="0.25">
      <c r="A387">
        <v>3.9000000000000233E-9</v>
      </c>
      <c r="B387" t="s">
        <v>360</v>
      </c>
      <c r="C387">
        <v>2</v>
      </c>
      <c r="D387" s="2">
        <v>0</v>
      </c>
      <c r="E387">
        <v>12</v>
      </c>
      <c r="F387">
        <v>14</v>
      </c>
      <c r="G387">
        <v>60</v>
      </c>
      <c r="H387">
        <v>59.21</v>
      </c>
      <c r="I387">
        <v>8059.0490015299993</v>
      </c>
      <c r="J387">
        <v>14.754547719910292</v>
      </c>
      <c r="K387">
        <v>13.856775099461737</v>
      </c>
      <c r="L387">
        <v>12.054057924906004</v>
      </c>
      <c r="M387">
        <v>10.887869876243784</v>
      </c>
      <c r="N387">
        <v>4.0129999999999999</v>
      </c>
      <c r="O387">
        <v>-11.802197802197801</v>
      </c>
      <c r="P387">
        <v>1.3342340820807297</v>
      </c>
      <c r="Q387" s="36" t="str">
        <f t="shared" si="122"/>
        <v xml:space="preserve"> </v>
      </c>
      <c r="R387" t="str">
        <f t="shared" si="123"/>
        <v xml:space="preserve"> </v>
      </c>
      <c r="S387" s="37" t="str">
        <f t="shared" si="124"/>
        <v/>
      </c>
      <c r="T387" s="37" t="str">
        <f t="shared" si="125"/>
        <v/>
      </c>
      <c r="U387" s="37" t="str">
        <f t="shared" si="126"/>
        <v/>
      </c>
      <c r="V387" s="37" t="str">
        <f t="shared" si="127"/>
        <v/>
      </c>
      <c r="W387" s="37" t="str">
        <f t="shared" si="128"/>
        <v/>
      </c>
      <c r="X387" s="37" t="str">
        <f t="shared" si="129"/>
        <v/>
      </c>
      <c r="Y387" t="str">
        <f t="shared" si="137"/>
        <v xml:space="preserve"> </v>
      </c>
      <c r="Z387" s="1" t="str">
        <f t="shared" si="130"/>
        <v xml:space="preserve"> </v>
      </c>
      <c r="AA387" t="str">
        <f t="shared" si="138"/>
        <v xml:space="preserve"> </v>
      </c>
      <c r="AB387" s="1" t="str">
        <f t="shared" si="131"/>
        <v xml:space="preserve"> </v>
      </c>
      <c r="AC387" t="str">
        <f t="shared" si="139"/>
        <v xml:space="preserve"> </v>
      </c>
      <c r="AD387" s="1" t="str">
        <f t="shared" si="132"/>
        <v xml:space="preserve"> </v>
      </c>
      <c r="AE387" t="str">
        <f t="shared" si="140"/>
        <v xml:space="preserve"> </v>
      </c>
      <c r="AF387" t="str">
        <f t="shared" si="141"/>
        <v xml:space="preserve"> </v>
      </c>
      <c r="AG387" t="str">
        <f t="shared" si="133"/>
        <v xml:space="preserve"> </v>
      </c>
      <c r="AH387" t="str">
        <f t="shared" si="134"/>
        <v xml:space="preserve"> </v>
      </c>
      <c r="AI387" t="str">
        <f t="shared" si="142"/>
        <v xml:space="preserve"> </v>
      </c>
      <c r="AJ387" t="str">
        <f t="shared" si="143"/>
        <v xml:space="preserve"> </v>
      </c>
      <c r="AK387" t="str">
        <f t="shared" si="135"/>
        <v xml:space="preserve"> </v>
      </c>
      <c r="AL387" t="str">
        <f t="shared" si="136"/>
        <v xml:space="preserve"> </v>
      </c>
      <c r="AM387" t="str">
        <f t="shared" si="144"/>
        <v xml:space="preserve"> </v>
      </c>
      <c r="AN387" t="str">
        <f t="shared" si="145"/>
        <v xml:space="preserve"> </v>
      </c>
      <c r="AO387" t="s">
        <v>360</v>
      </c>
      <c r="AP387" t="s">
        <v>1313</v>
      </c>
      <c r="AQ387">
        <v>20.590407075516293</v>
      </c>
      <c r="AR387">
        <v>7.440319383559113</v>
      </c>
      <c r="AS387">
        <v>1.3342340820807319</v>
      </c>
      <c r="AT387">
        <v>-20.590407075516293</v>
      </c>
      <c r="AU387">
        <v>-7.440319383559113</v>
      </c>
      <c r="AV387" t="s">
        <v>1726</v>
      </c>
    </row>
    <row r="388" spans="1:48" x14ac:dyDescent="0.25">
      <c r="A388">
        <v>3.9100000000000231E-9</v>
      </c>
      <c r="B388" t="s">
        <v>521</v>
      </c>
      <c r="C388">
        <v>6</v>
      </c>
      <c r="D388" s="2">
        <v>1</v>
      </c>
      <c r="E388">
        <v>9</v>
      </c>
      <c r="F388">
        <v>16</v>
      </c>
      <c r="G388">
        <v>102</v>
      </c>
      <c r="H388">
        <v>87.83</v>
      </c>
      <c r="I388">
        <v>34868.51</v>
      </c>
      <c r="J388">
        <v>7.6700724827525972</v>
      </c>
      <c r="K388">
        <v>7.1651166585087287</v>
      </c>
      <c r="L388" t="s">
        <v>1238</v>
      </c>
      <c r="M388" t="s">
        <v>1238</v>
      </c>
      <c r="N388">
        <v>12.258000000000001</v>
      </c>
      <c r="O388">
        <v>4.8588537211291829</v>
      </c>
      <c r="P388">
        <v>5.0005692815666638</v>
      </c>
      <c r="Q388" s="36" t="str">
        <f t="shared" si="122"/>
        <v xml:space="preserve"> </v>
      </c>
      <c r="R388" t="str">
        <f t="shared" si="123"/>
        <v xml:space="preserve"> </v>
      </c>
      <c r="S388" s="37">
        <f t="shared" si="124"/>
        <v>0.16133439990225773</v>
      </c>
      <c r="T388" s="37" t="str">
        <f t="shared" si="125"/>
        <v/>
      </c>
      <c r="U388" s="37" t="str">
        <f t="shared" si="126"/>
        <v/>
      </c>
      <c r="V388" s="37">
        <f t="shared" si="127"/>
        <v>-0.58719349103818486</v>
      </c>
      <c r="W388" s="37" t="str">
        <f t="shared" si="128"/>
        <v xml:space="preserve"> </v>
      </c>
      <c r="X388" s="37" t="str">
        <f t="shared" si="129"/>
        <v xml:space="preserve"> </v>
      </c>
      <c r="Y388" t="str">
        <f t="shared" si="137"/>
        <v xml:space="preserve"> </v>
      </c>
      <c r="Z388" s="1">
        <f t="shared" si="130"/>
        <v>14</v>
      </c>
      <c r="AA388" t="str">
        <f t="shared" si="138"/>
        <v xml:space="preserve"> </v>
      </c>
      <c r="AB388" s="1" t="str">
        <f t="shared" si="131"/>
        <v xml:space="preserve"> </v>
      </c>
      <c r="AC388">
        <f t="shared" si="139"/>
        <v>117</v>
      </c>
      <c r="AD388" s="1" t="str">
        <f t="shared" si="132"/>
        <v xml:space="preserve"> </v>
      </c>
      <c r="AE388" t="str">
        <f t="shared" si="140"/>
        <v xml:space="preserve"> </v>
      </c>
      <c r="AF388" t="str">
        <f t="shared" si="141"/>
        <v xml:space="preserve"> </v>
      </c>
      <c r="AG388">
        <f t="shared" si="133"/>
        <v>5.0005692854766641</v>
      </c>
      <c r="AH388" t="str">
        <f t="shared" si="134"/>
        <v xml:space="preserve"> </v>
      </c>
      <c r="AI388">
        <f t="shared" si="142"/>
        <v>25</v>
      </c>
      <c r="AJ388" t="str">
        <f t="shared" si="143"/>
        <v xml:space="preserve"> </v>
      </c>
      <c r="AK388" t="str">
        <f t="shared" si="135"/>
        <v xml:space="preserve"> </v>
      </c>
      <c r="AL388" t="str">
        <f t="shared" si="136"/>
        <v xml:space="preserve"> </v>
      </c>
      <c r="AM388" t="str">
        <f t="shared" si="144"/>
        <v xml:space="preserve"> </v>
      </c>
      <c r="AN388" t="str">
        <f t="shared" si="145"/>
        <v xml:space="preserve"> </v>
      </c>
      <c r="AO388" t="s">
        <v>521</v>
      </c>
      <c r="AP388" t="s">
        <v>1246</v>
      </c>
      <c r="AQ388">
        <v>58.719349103818487</v>
      </c>
      <c r="AR388" t="e">
        <v>#VALUE!</v>
      </c>
      <c r="AS388">
        <v>16.133439599225774</v>
      </c>
      <c r="AT388">
        <v>-58.719349103818487</v>
      </c>
      <c r="AU388" t="e">
        <v>#VALUE!</v>
      </c>
      <c r="AV388" t="s">
        <v>1727</v>
      </c>
    </row>
    <row r="389" spans="1:48" x14ac:dyDescent="0.25">
      <c r="A389">
        <v>3.9200000000000229E-9</v>
      </c>
      <c r="B389" t="s">
        <v>422</v>
      </c>
      <c r="C389">
        <v>2</v>
      </c>
      <c r="D389" s="2">
        <v>4</v>
      </c>
      <c r="E389">
        <v>10</v>
      </c>
      <c r="F389">
        <v>16</v>
      </c>
      <c r="G389">
        <v>216</v>
      </c>
      <c r="H389">
        <v>226.47</v>
      </c>
      <c r="I389">
        <v>39559.89192912</v>
      </c>
      <c r="J389">
        <v>30.143750831891388</v>
      </c>
      <c r="K389">
        <v>29.48828125</v>
      </c>
      <c r="L389">
        <v>22.430893404812366</v>
      </c>
      <c r="M389">
        <v>22.127437707539048</v>
      </c>
      <c r="N389">
        <v>7.5129999999999999</v>
      </c>
      <c r="O389">
        <v>-2.2126773395808921</v>
      </c>
      <c r="P389">
        <v>3.6313860555481963</v>
      </c>
      <c r="Q389" s="36" t="str">
        <f t="shared" si="122"/>
        <v xml:space="preserve"> </v>
      </c>
      <c r="R389" t="str">
        <f t="shared" si="123"/>
        <v xml:space="preserve"> </v>
      </c>
      <c r="S389" s="37" t="str">
        <f t="shared" si="124"/>
        <v/>
      </c>
      <c r="T389" s="37" t="str">
        <f t="shared" si="125"/>
        <v/>
      </c>
      <c r="U389" s="37" t="str">
        <f t="shared" si="126"/>
        <v/>
      </c>
      <c r="V389" s="37" t="str">
        <f t="shared" si="127"/>
        <v/>
      </c>
      <c r="W389" s="37" t="str">
        <f t="shared" si="128"/>
        <v/>
      </c>
      <c r="X389" s="37" t="str">
        <f t="shared" si="129"/>
        <v/>
      </c>
      <c r="Y389" t="str">
        <f t="shared" si="137"/>
        <v xml:space="preserve"> </v>
      </c>
      <c r="Z389" s="1" t="str">
        <f t="shared" si="130"/>
        <v xml:space="preserve"> </v>
      </c>
      <c r="AA389" t="str">
        <f t="shared" si="138"/>
        <v xml:space="preserve"> </v>
      </c>
      <c r="AB389" s="1" t="str">
        <f t="shared" si="131"/>
        <v xml:space="preserve"> </v>
      </c>
      <c r="AC389" t="str">
        <f t="shared" si="139"/>
        <v xml:space="preserve"> </v>
      </c>
      <c r="AD389" s="1" t="str">
        <f t="shared" si="132"/>
        <v xml:space="preserve"> </v>
      </c>
      <c r="AE389" t="str">
        <f t="shared" si="140"/>
        <v xml:space="preserve"> </v>
      </c>
      <c r="AF389" t="str">
        <f t="shared" si="141"/>
        <v xml:space="preserve"> </v>
      </c>
      <c r="AG389">
        <f t="shared" si="133"/>
        <v>3.6313860594681961</v>
      </c>
      <c r="AH389" t="str">
        <f t="shared" si="134"/>
        <v xml:space="preserve"> </v>
      </c>
      <c r="AI389">
        <f t="shared" si="142"/>
        <v>65</v>
      </c>
      <c r="AJ389" t="str">
        <f t="shared" si="143"/>
        <v xml:space="preserve"> </v>
      </c>
      <c r="AK389" t="str">
        <f t="shared" si="135"/>
        <v xml:space="preserve"> </v>
      </c>
      <c r="AL389" t="str">
        <f t="shared" si="136"/>
        <v xml:space="preserve"> </v>
      </c>
      <c r="AM389" t="str">
        <f t="shared" si="144"/>
        <v xml:space="preserve"> </v>
      </c>
      <c r="AN389" t="str">
        <f t="shared" si="145"/>
        <v xml:space="preserve"> </v>
      </c>
      <c r="AO389" t="s">
        <v>422</v>
      </c>
      <c r="AP389" t="s">
        <v>1254</v>
      </c>
      <c r="AQ389">
        <v>-62.234927712993702</v>
      </c>
      <c r="AR389">
        <v>-72.24044736014099</v>
      </c>
      <c r="AS389">
        <v>-4.6231288912438773</v>
      </c>
      <c r="AT389">
        <v>62.234927712993702</v>
      </c>
      <c r="AU389">
        <v>72.24044736014099</v>
      </c>
      <c r="AV389" t="s">
        <v>1728</v>
      </c>
    </row>
    <row r="390" spans="1:48" x14ac:dyDescent="0.25">
      <c r="A390">
        <v>3.9300000000000226E-9</v>
      </c>
      <c r="B390" t="s">
        <v>236</v>
      </c>
      <c r="C390">
        <v>15</v>
      </c>
      <c r="D390" s="2">
        <v>0</v>
      </c>
      <c r="E390">
        <v>7</v>
      </c>
      <c r="F390">
        <v>22</v>
      </c>
      <c r="G390">
        <v>120</v>
      </c>
      <c r="H390">
        <v>86.56</v>
      </c>
      <c r="I390">
        <v>38038.432083520005</v>
      </c>
      <c r="J390">
        <v>10.633906633906633</v>
      </c>
      <c r="K390">
        <v>9.1792152704135734</v>
      </c>
      <c r="L390">
        <v>7.2279525050531186</v>
      </c>
      <c r="M390">
        <v>6.3555560874974413</v>
      </c>
      <c r="N390">
        <v>9.43</v>
      </c>
      <c r="O390">
        <v>17.142857142857128</v>
      </c>
      <c r="P390">
        <v>4.4466266173752311</v>
      </c>
      <c r="Q390" s="36" t="str">
        <f t="shared" si="122"/>
        <v xml:space="preserve"> </v>
      </c>
      <c r="R390" t="str">
        <f t="shared" si="123"/>
        <v xml:space="preserve"> </v>
      </c>
      <c r="S390" s="37">
        <f t="shared" si="124"/>
        <v>0.38632163054737523</v>
      </c>
      <c r="T390" s="37" t="str">
        <f t="shared" si="125"/>
        <v/>
      </c>
      <c r="U390" s="37" t="str">
        <f t="shared" si="126"/>
        <v/>
      </c>
      <c r="V390" s="37">
        <f t="shared" si="127"/>
        <v>-0.4276786974256187</v>
      </c>
      <c r="W390" s="37" t="str">
        <f t="shared" si="128"/>
        <v/>
      </c>
      <c r="X390" s="37">
        <f t="shared" si="129"/>
        <v>-0.44498609551543411</v>
      </c>
      <c r="Y390" t="str">
        <f t="shared" si="137"/>
        <v xml:space="preserve"> </v>
      </c>
      <c r="Z390" s="1">
        <f t="shared" si="130"/>
        <v>62</v>
      </c>
      <c r="AA390" t="str">
        <f t="shared" si="138"/>
        <v xml:space="preserve"> </v>
      </c>
      <c r="AB390" s="1">
        <f t="shared" si="131"/>
        <v>53</v>
      </c>
      <c r="AC390">
        <f t="shared" si="139"/>
        <v>16</v>
      </c>
      <c r="AD390" s="1" t="str">
        <f t="shared" si="132"/>
        <v xml:space="preserve"> </v>
      </c>
      <c r="AE390" t="str">
        <f t="shared" si="140"/>
        <v xml:space="preserve"> </v>
      </c>
      <c r="AF390" t="str">
        <f t="shared" si="141"/>
        <v xml:space="preserve"> </v>
      </c>
      <c r="AG390">
        <f t="shared" si="133"/>
        <v>4.4466266213052315</v>
      </c>
      <c r="AH390" t="str">
        <f t="shared" si="134"/>
        <v xml:space="preserve"> </v>
      </c>
      <c r="AI390">
        <f t="shared" si="142"/>
        <v>40</v>
      </c>
      <c r="AJ390" t="str">
        <f t="shared" si="143"/>
        <v xml:space="preserve"> </v>
      </c>
      <c r="AK390" t="str">
        <f t="shared" si="135"/>
        <v xml:space="preserve"> </v>
      </c>
      <c r="AL390" t="str">
        <f t="shared" si="136"/>
        <v xml:space="preserve"> </v>
      </c>
      <c r="AM390" t="str">
        <f t="shared" si="144"/>
        <v xml:space="preserve"> </v>
      </c>
      <c r="AN390" t="str">
        <f t="shared" si="145"/>
        <v xml:space="preserve"> </v>
      </c>
      <c r="AO390" t="s">
        <v>236</v>
      </c>
      <c r="AP390" t="s">
        <v>1295</v>
      </c>
      <c r="AQ390">
        <v>42.767869742561871</v>
      </c>
      <c r="AR390">
        <v>44.49860955154341</v>
      </c>
      <c r="AS390">
        <v>38.632162661737524</v>
      </c>
      <c r="AT390">
        <v>-42.767869742561871</v>
      </c>
      <c r="AU390">
        <v>-44.49860955154341</v>
      </c>
      <c r="AV390" t="s">
        <v>1729</v>
      </c>
    </row>
    <row r="391" spans="1:48" x14ac:dyDescent="0.25">
      <c r="A391">
        <v>3.9400000000000224E-9</v>
      </c>
      <c r="B391" t="s">
        <v>394</v>
      </c>
      <c r="C391">
        <v>14</v>
      </c>
      <c r="D391" s="2">
        <v>1</v>
      </c>
      <c r="E391">
        <v>6</v>
      </c>
      <c r="F391">
        <v>21</v>
      </c>
      <c r="G391">
        <v>112</v>
      </c>
      <c r="H391">
        <v>81.23</v>
      </c>
      <c r="I391">
        <v>5926.40408991</v>
      </c>
      <c r="J391">
        <v>8.5469276094276108</v>
      </c>
      <c r="K391">
        <v>8.583958575504596</v>
      </c>
      <c r="L391">
        <v>6.6326122475249747</v>
      </c>
      <c r="M391">
        <v>6.8371734612310151</v>
      </c>
      <c r="N391">
        <v>9.463000000000001</v>
      </c>
      <c r="O391">
        <v>-1.4270833333333197</v>
      </c>
      <c r="P391">
        <v>0.18589191185522588</v>
      </c>
      <c r="Q391" s="36" t="str">
        <f t="shared" si="122"/>
        <v xml:space="preserve"> </v>
      </c>
      <c r="R391" t="str">
        <f t="shared" si="123"/>
        <v xml:space="preserve"> </v>
      </c>
      <c r="S391" s="37">
        <f t="shared" si="124"/>
        <v>0.37880093955492045</v>
      </c>
      <c r="T391" s="37" t="str">
        <f t="shared" si="125"/>
        <v/>
      </c>
      <c r="U391" s="37" t="str">
        <f t="shared" si="126"/>
        <v/>
      </c>
      <c r="V391" s="37">
        <f t="shared" si="127"/>
        <v>-0.54000078138362362</v>
      </c>
      <c r="W391" s="37" t="str">
        <f t="shared" si="128"/>
        <v/>
      </c>
      <c r="X391" s="37">
        <f t="shared" si="129"/>
        <v>-0.49070057974821535</v>
      </c>
      <c r="Y391" t="str">
        <f t="shared" si="137"/>
        <v xml:space="preserve"> </v>
      </c>
      <c r="Z391" s="1">
        <f t="shared" si="130"/>
        <v>27</v>
      </c>
      <c r="AA391" t="str">
        <f t="shared" si="138"/>
        <v xml:space="preserve"> </v>
      </c>
      <c r="AB391" s="1">
        <f t="shared" si="131"/>
        <v>36</v>
      </c>
      <c r="AC391">
        <f t="shared" si="139"/>
        <v>18</v>
      </c>
      <c r="AD391" s="1" t="str">
        <f t="shared" si="132"/>
        <v xml:space="preserve"> </v>
      </c>
      <c r="AE391" t="str">
        <f t="shared" si="140"/>
        <v xml:space="preserve"> </v>
      </c>
      <c r="AF391" t="str">
        <f t="shared" si="141"/>
        <v xml:space="preserve"> </v>
      </c>
      <c r="AG391" t="str">
        <f t="shared" si="133"/>
        <v xml:space="preserve"> </v>
      </c>
      <c r="AH391" t="str">
        <f t="shared" si="134"/>
        <v xml:space="preserve"> </v>
      </c>
      <c r="AI391" t="str">
        <f t="shared" si="142"/>
        <v xml:space="preserve"> </v>
      </c>
      <c r="AJ391" t="str">
        <f t="shared" si="143"/>
        <v xml:space="preserve"> </v>
      </c>
      <c r="AK391" t="str">
        <f t="shared" si="135"/>
        <v xml:space="preserve"> </v>
      </c>
      <c r="AL391" t="str">
        <f t="shared" si="136"/>
        <v xml:space="preserve"> </v>
      </c>
      <c r="AM391" t="str">
        <f t="shared" si="144"/>
        <v xml:space="preserve"> </v>
      </c>
      <c r="AN391" t="str">
        <f t="shared" si="145"/>
        <v xml:space="preserve"> </v>
      </c>
      <c r="AO391" t="s">
        <v>394</v>
      </c>
      <c r="AP391" t="s">
        <v>1248</v>
      </c>
      <c r="AQ391">
        <v>54.000078138362362</v>
      </c>
      <c r="AR391">
        <v>49.070057974821538</v>
      </c>
      <c r="AS391">
        <v>37.880093561492046</v>
      </c>
      <c r="AT391">
        <v>-54.000078138362362</v>
      </c>
      <c r="AU391">
        <v>-49.070057974821538</v>
      </c>
      <c r="AV391" t="s">
        <v>1730</v>
      </c>
    </row>
    <row r="392" spans="1:48" x14ac:dyDescent="0.25">
      <c r="A392">
        <v>3.9500000000000221E-9</v>
      </c>
      <c r="B392" t="s">
        <v>566</v>
      </c>
      <c r="C392">
        <v>14</v>
      </c>
      <c r="D392" s="2">
        <v>0</v>
      </c>
      <c r="E392">
        <v>0</v>
      </c>
      <c r="F392">
        <v>14</v>
      </c>
      <c r="G392">
        <v>50</v>
      </c>
      <c r="H392">
        <v>39.43</v>
      </c>
      <c r="I392">
        <v>5629.8033344199994</v>
      </c>
      <c r="J392">
        <v>12.154747225647348</v>
      </c>
      <c r="K392">
        <v>10.308496732026143</v>
      </c>
      <c r="L392">
        <v>8.3948583681300075</v>
      </c>
      <c r="M392">
        <v>6.9835847336614831</v>
      </c>
      <c r="N392">
        <v>3.2440000000000002</v>
      </c>
      <c r="O392">
        <v>15.444839857651251</v>
      </c>
      <c r="P392">
        <v>0.38549327922901344</v>
      </c>
      <c r="Q392" s="36">
        <f t="shared" ref="Q392:Q455" si="146">IF(ISERROR((IF(R392&lt;&gt;" ","",(IF((AND(C392&lt;&gt;0,F392&lt;&gt;0,(C392*100/F392)&gt;$Q$5))=TRUE,(IF(ISERROR(((C392*100/F392)+A392))=TRUE," ",(((C392*100/F392)+A392))))," ")))))=TRUE," ",((IF(R392&lt;&gt;" ","",(IF((AND(C392&lt;&gt;0,F392&lt;&gt;0,(C392*100/F392)&gt;$Q$5))=TRUE,(IF(ISERROR(((C392*100/F392)+A392))=TRUE," ",(((C392*100/F392)+A392))))," "))))))</f>
        <v>100.00000000395001</v>
      </c>
      <c r="R392" t="str">
        <f t="shared" ref="R392:R455" si="147">IF(ISERROR(IF((AND(D392&lt;&gt;0,F392&lt;&gt;0,(D392*100/F392)&gt;$R$5))=TRUE,(IF(ISERROR(((D392*100/F392)+A392))=TRUE," ",(((D392*100/F392)+A392))))," "))=TRUE," ",(IF((AND(D392&lt;&gt;0,F392&lt;&gt;0,(D392*100/F392)&gt;$R$5))=TRUE,(IF(ISERROR(((D392*100/F392)+A392))=TRUE," ",(((D392*100/F392)+A392))))," ")))</f>
        <v xml:space="preserve"> </v>
      </c>
      <c r="S392" s="37">
        <f t="shared" ref="S392:S455" si="148">IF(ISERROR((IF((G392/H392-1)&gt;($S$5/100),(G392/H392-1)+A392,"")))=TRUE," ",((IF((G392/H392-1)&gt;($S$5/100),(G392/H392-1)+A392,""))))</f>
        <v>0.26807000141386006</v>
      </c>
      <c r="T392" s="37" t="str">
        <f t="shared" ref="T392:T455" si="149">IF(ISERROR((IF((G392/H392-1)&lt;($T$5/100),(G392/H392-1)+A392,"")))=TRUE," ",((IF((G392/H392-1)&lt;($T$5/100),(G392/H392-1)+A392,""))))</f>
        <v/>
      </c>
      <c r="U392" s="37" t="str">
        <f t="shared" ref="U392:U455" si="150">IF(ISERROR((IF(((J392/$J$6-1))&gt;($U$5/100),((J392/$J$6-1)),"")))=TRUE," ",((IF(((J392/$J$6-1))&gt;($U$5/100),((J392/$J$6-1)),""))))</f>
        <v/>
      </c>
      <c r="V392" s="37">
        <f t="shared" ref="V392:V455" si="151">IF(ISERROR((IF(((J392/$J$6-1))&lt;($V$5/100),((J392/$J$6-1)),"")))=TRUE," ",((IF(((J392/$J$6-1))&lt;($V$5/100),((J392/$J$6-1)),""))))</f>
        <v>-0.3458264206999887</v>
      </c>
      <c r="W392" s="37" t="str">
        <f t="shared" ref="W392:W455" si="152">IF(ISERROR((IF(((L392/$L$6-1))&gt;($W$5/100),((L392/$L$6-1)),"")))=TRUE," ",((IF(((L392/$L$6-1))&gt;($W$5/100),((L392/$L$6-1)),""))))</f>
        <v/>
      </c>
      <c r="X392" s="37">
        <f t="shared" ref="X392:X455" si="153">IF(ISERROR((IF(((L392/$L$6-1))&lt;($X$5/100),((L392/$L$6-1)),"")))=TRUE," ",((IF(((L392/$L$6-1))&lt;($X$5/100),((L392/$L$6-1)),""))))</f>
        <v>-0.3553827149205202</v>
      </c>
      <c r="Y392" t="str">
        <f t="shared" si="137"/>
        <v xml:space="preserve"> </v>
      </c>
      <c r="Z392" s="1" t="str">
        <f t="shared" ref="Z392:Z455" si="154">IF(ISERROR((RANK(V392,V$7:V$391,1)))=TRUE," ",((RANK(V392,V$7:V$391,1))))</f>
        <v xml:space="preserve"> </v>
      </c>
      <c r="AA392" t="str">
        <f t="shared" si="138"/>
        <v xml:space="preserve"> </v>
      </c>
      <c r="AB392" s="1" t="str">
        <f t="shared" ref="AB392:AB455" si="155">IF(ISERROR((RANK(X392,X$7:X$391,1)))=TRUE," ",((RANK(X392,X$7:X$391,1))))</f>
        <v xml:space="preserve"> </v>
      </c>
      <c r="AC392" t="str">
        <f t="shared" si="139"/>
        <v xml:space="preserve"> </v>
      </c>
      <c r="AD392" s="1" t="str">
        <f t="shared" ref="AD392:AD455" si="156">IF(ISERROR((RANK(T392,T$7:T$391,1)))=TRUE," ",((RANK(T392,T$7:T$391,1))))</f>
        <v xml:space="preserve"> </v>
      </c>
      <c r="AE392" t="str">
        <f t="shared" si="140"/>
        <v xml:space="preserve"> </v>
      </c>
      <c r="AF392" t="str">
        <f t="shared" si="141"/>
        <v xml:space="preserve"> </v>
      </c>
      <c r="AG392" t="str">
        <f t="shared" ref="AG392:AG455" si="157">IF(ISERROR((IF((AND(P392&gt;$AG$6,P392&lt;$AG$5))=TRUE,P392+A392," ")))=TRUE," ",((IF((AND(P392&gt;$AG$6,P392&lt;$AG$5))=TRUE,P392+A392," "))))</f>
        <v xml:space="preserve"> </v>
      </c>
      <c r="AH392" t="str">
        <f t="shared" ref="AH392:AH455" si="158">IF(ISERROR(((IF(P392&lt;$AH$5,P392+A392," "))))=TRUE," ",((IF(P392&lt;$AH$5,P392+A392," "))))</f>
        <v xml:space="preserve"> </v>
      </c>
      <c r="AI392" t="str">
        <f t="shared" si="142"/>
        <v xml:space="preserve"> </v>
      </c>
      <c r="AJ392" t="str">
        <f t="shared" si="143"/>
        <v xml:space="preserve"> </v>
      </c>
      <c r="AK392" t="str">
        <f t="shared" ref="AK392:AK455" si="159">IF(ISERROR((IF((AND(O392&lt;$AK$5,O392&gt;$AK$6))=TRUE,O392+A392," ")))=TRUE," ",((IF((AND(O392&lt;$AK$5,O392&gt;$AK$6))=TRUE,O392+A392," "))))</f>
        <v xml:space="preserve"> </v>
      </c>
      <c r="AL392" t="str">
        <f t="shared" ref="AL392:AL455" si="160">IF(ISERROR((IF(O392&lt;$AL$5,O392+A392," ")))=TRUE," ",((IF(O392&lt;$AL$5,O392+A392," "))))</f>
        <v xml:space="preserve"> </v>
      </c>
      <c r="AM392" t="str">
        <f t="shared" si="144"/>
        <v xml:space="preserve"> </v>
      </c>
      <c r="AN392" t="str">
        <f t="shared" si="145"/>
        <v xml:space="preserve"> </v>
      </c>
      <c r="AO392" t="s">
        <v>566</v>
      </c>
      <c r="AP392" t="s">
        <v>1244</v>
      </c>
      <c r="AQ392">
        <v>34.582642069998869</v>
      </c>
      <c r="AR392">
        <v>35.538271492052019</v>
      </c>
      <c r="AS392">
        <v>26.806999746386005</v>
      </c>
      <c r="AT392">
        <v>-34.582642069998869</v>
      </c>
      <c r="AU392">
        <v>-35.538271492052019</v>
      </c>
      <c r="AV392" t="s">
        <v>1731</v>
      </c>
    </row>
    <row r="393" spans="1:48" x14ac:dyDescent="0.25">
      <c r="A393">
        <v>3.9600000000000219E-9</v>
      </c>
      <c r="B393" t="s">
        <v>555</v>
      </c>
      <c r="C393">
        <v>34</v>
      </c>
      <c r="D393" s="2">
        <v>0</v>
      </c>
      <c r="E393">
        <v>4</v>
      </c>
      <c r="F393">
        <v>38</v>
      </c>
      <c r="G393">
        <v>180</v>
      </c>
      <c r="H393">
        <v>135.97</v>
      </c>
      <c r="I393">
        <v>22532.237412870003</v>
      </c>
      <c r="J393">
        <v>17.204858914336327</v>
      </c>
      <c r="K393">
        <v>14.874740181599387</v>
      </c>
      <c r="L393">
        <v>6.9210443348431916</v>
      </c>
      <c r="M393">
        <v>6.0077523573930653</v>
      </c>
      <c r="N393">
        <v>9.141</v>
      </c>
      <c r="O393">
        <v>11.748166259168709</v>
      </c>
      <c r="P393">
        <v>1.537103772891079</v>
      </c>
      <c r="Q393" s="36">
        <f t="shared" si="146"/>
        <v>89.473684214486312</v>
      </c>
      <c r="R393" t="str">
        <f t="shared" si="147"/>
        <v xml:space="preserve"> </v>
      </c>
      <c r="S393" s="37">
        <f t="shared" si="148"/>
        <v>0.3238214351580585</v>
      </c>
      <c r="T393" s="37" t="str">
        <f t="shared" si="149"/>
        <v/>
      </c>
      <c r="U393" s="37" t="str">
        <f t="shared" si="150"/>
        <v/>
      </c>
      <c r="V393" s="37" t="str">
        <f t="shared" si="151"/>
        <v/>
      </c>
      <c r="W393" s="37" t="str">
        <f t="shared" si="152"/>
        <v/>
      </c>
      <c r="X393" s="37">
        <f t="shared" si="153"/>
        <v>-0.46855270054602072</v>
      </c>
      <c r="Y393" t="str">
        <f t="shared" si="137"/>
        <v xml:space="preserve"> </v>
      </c>
      <c r="Z393" s="1" t="str">
        <f t="shared" si="154"/>
        <v xml:space="preserve"> </v>
      </c>
      <c r="AA393" t="str">
        <f t="shared" si="138"/>
        <v xml:space="preserve"> </v>
      </c>
      <c r="AB393" s="1" t="str">
        <f t="shared" si="155"/>
        <v xml:space="preserve"> </v>
      </c>
      <c r="AC393" t="str">
        <f t="shared" si="139"/>
        <v xml:space="preserve"> </v>
      </c>
      <c r="AD393" s="1" t="str">
        <f t="shared" si="156"/>
        <v xml:space="preserve"> </v>
      </c>
      <c r="AE393" t="str">
        <f t="shared" si="140"/>
        <v xml:space="preserve"> </v>
      </c>
      <c r="AF393" t="str">
        <f t="shared" si="141"/>
        <v xml:space="preserve"> </v>
      </c>
      <c r="AG393" t="str">
        <f t="shared" si="157"/>
        <v xml:space="preserve"> </v>
      </c>
      <c r="AH393" t="str">
        <f t="shared" si="158"/>
        <v xml:space="preserve"> </v>
      </c>
      <c r="AI393" t="str">
        <f t="shared" si="142"/>
        <v xml:space="preserve"> </v>
      </c>
      <c r="AJ393" t="str">
        <f t="shared" si="143"/>
        <v xml:space="preserve"> </v>
      </c>
      <c r="AK393" t="str">
        <f t="shared" si="159"/>
        <v xml:space="preserve"> </v>
      </c>
      <c r="AL393" t="str">
        <f t="shared" si="160"/>
        <v xml:space="preserve"> </v>
      </c>
      <c r="AM393" t="str">
        <f t="shared" si="144"/>
        <v xml:space="preserve"> </v>
      </c>
      <c r="AN393" t="str">
        <f t="shared" si="145"/>
        <v xml:space="preserve"> </v>
      </c>
      <c r="AO393" t="s">
        <v>555</v>
      </c>
      <c r="AP393" t="s">
        <v>1295</v>
      </c>
      <c r="AQ393">
        <v>7.4027297450138914</v>
      </c>
      <c r="AR393">
        <v>46.855270054602073</v>
      </c>
      <c r="AS393">
        <v>32.382143119805853</v>
      </c>
      <c r="AT393">
        <v>-7.4027297450138914</v>
      </c>
      <c r="AU393">
        <v>-46.855270054602073</v>
      </c>
      <c r="AV393" t="s">
        <v>1732</v>
      </c>
    </row>
    <row r="394" spans="1:48" x14ac:dyDescent="0.25">
      <c r="A394">
        <v>3.9700000000000217E-9</v>
      </c>
      <c r="B394" t="s">
        <v>654</v>
      </c>
      <c r="C394">
        <v>39</v>
      </c>
      <c r="D394" s="2">
        <v>1</v>
      </c>
      <c r="E394">
        <v>5</v>
      </c>
      <c r="F394">
        <v>45</v>
      </c>
      <c r="G394">
        <v>130</v>
      </c>
      <c r="H394">
        <v>116.44</v>
      </c>
      <c r="I394">
        <v>136578.93667339999</v>
      </c>
      <c r="J394">
        <v>37.891311422063133</v>
      </c>
      <c r="K394">
        <v>33.799709724238021</v>
      </c>
      <c r="L394">
        <v>27.524236959290608</v>
      </c>
      <c r="M394">
        <v>24.196682407917567</v>
      </c>
      <c r="N394">
        <v>3.4450000000000003</v>
      </c>
      <c r="O394">
        <v>11.129032258064523</v>
      </c>
      <c r="P394">
        <v>0</v>
      </c>
      <c r="Q394" s="36">
        <f t="shared" si="146"/>
        <v>86.666666670636673</v>
      </c>
      <c r="R394" t="str">
        <f t="shared" si="147"/>
        <v xml:space="preserve"> </v>
      </c>
      <c r="S394" s="37" t="str">
        <f t="shared" si="148"/>
        <v/>
      </c>
      <c r="T394" s="37" t="str">
        <f t="shared" si="149"/>
        <v/>
      </c>
      <c r="U394" s="37" t="str">
        <f t="shared" si="150"/>
        <v/>
      </c>
      <c r="V394" s="37" t="str">
        <f t="shared" si="151"/>
        <v/>
      </c>
      <c r="W394" s="37" t="str">
        <f t="shared" si="152"/>
        <v/>
      </c>
      <c r="X394" s="37" t="str">
        <f t="shared" si="153"/>
        <v/>
      </c>
      <c r="Y394" t="str">
        <f t="shared" si="137"/>
        <v xml:space="preserve"> </v>
      </c>
      <c r="Z394" s="1" t="str">
        <f t="shared" si="154"/>
        <v xml:space="preserve"> </v>
      </c>
      <c r="AA394" t="str">
        <f t="shared" si="138"/>
        <v xml:space="preserve"> </v>
      </c>
      <c r="AB394" s="1" t="str">
        <f t="shared" si="155"/>
        <v xml:space="preserve"> </v>
      </c>
      <c r="AC394" t="str">
        <f t="shared" si="139"/>
        <v xml:space="preserve"> </v>
      </c>
      <c r="AD394" s="1" t="str">
        <f t="shared" si="156"/>
        <v xml:space="preserve"> </v>
      </c>
      <c r="AE394" t="str">
        <f t="shared" si="140"/>
        <v xml:space="preserve"> </v>
      </c>
      <c r="AF394" t="str">
        <f t="shared" si="141"/>
        <v xml:space="preserve"> </v>
      </c>
      <c r="AG394" t="str">
        <f t="shared" si="157"/>
        <v xml:space="preserve"> </v>
      </c>
      <c r="AH394" t="str">
        <f t="shared" si="158"/>
        <v xml:space="preserve"> </v>
      </c>
      <c r="AI394" t="str">
        <f t="shared" si="142"/>
        <v xml:space="preserve"> </v>
      </c>
      <c r="AJ394" t="str">
        <f t="shared" si="143"/>
        <v xml:space="preserve"> </v>
      </c>
      <c r="AK394" t="str">
        <f t="shared" si="159"/>
        <v xml:space="preserve"> </v>
      </c>
      <c r="AL394" t="str">
        <f t="shared" si="160"/>
        <v xml:space="preserve"> </v>
      </c>
      <c r="AM394" t="str">
        <f t="shared" si="144"/>
        <v xml:space="preserve"> </v>
      </c>
      <c r="AN394" t="str">
        <f t="shared" si="145"/>
        <v xml:space="preserve"> </v>
      </c>
      <c r="AO394" t="s">
        <v>654</v>
      </c>
      <c r="AP394" t="s">
        <v>1293</v>
      </c>
      <c r="AQ394">
        <v>-103.93262284417672</v>
      </c>
      <c r="AR394">
        <v>-111.350783116719</v>
      </c>
      <c r="AS394">
        <v>11.645482652009619</v>
      </c>
      <c r="AT394">
        <v>103.93262284417672</v>
      </c>
      <c r="AU394">
        <v>111.350783116719</v>
      </c>
      <c r="AV394" t="s">
        <v>1733</v>
      </c>
    </row>
    <row r="395" spans="1:48" x14ac:dyDescent="0.25">
      <c r="A395">
        <v>3.9800000000000214E-9</v>
      </c>
      <c r="B395" t="s">
        <v>486</v>
      </c>
      <c r="C395">
        <v>21</v>
      </c>
      <c r="D395" s="2">
        <v>1</v>
      </c>
      <c r="E395">
        <v>10</v>
      </c>
      <c r="F395">
        <v>32</v>
      </c>
      <c r="G395">
        <v>100</v>
      </c>
      <c r="H395">
        <v>83.32</v>
      </c>
      <c r="I395">
        <v>95238.326595919993</v>
      </c>
      <c r="J395">
        <v>24.143726456099678</v>
      </c>
      <c r="K395">
        <v>19.923481587757049</v>
      </c>
      <c r="L395">
        <v>16.434686053216904</v>
      </c>
      <c r="M395">
        <v>13.666768556259633</v>
      </c>
      <c r="N395">
        <v>4.1820000000000004</v>
      </c>
      <c r="O395">
        <v>18.13559322033899</v>
      </c>
      <c r="P395">
        <v>3.0520883341334617</v>
      </c>
      <c r="Q395" s="36" t="str">
        <f t="shared" si="146"/>
        <v xml:space="preserve"> </v>
      </c>
      <c r="R395" t="str">
        <f t="shared" si="147"/>
        <v xml:space="preserve"> </v>
      </c>
      <c r="S395" s="37">
        <f t="shared" si="148"/>
        <v>0.20019203470491609</v>
      </c>
      <c r="T395" s="37" t="str">
        <f t="shared" si="149"/>
        <v/>
      </c>
      <c r="U395" s="37" t="str">
        <f t="shared" si="150"/>
        <v/>
      </c>
      <c r="V395" s="37" t="str">
        <f t="shared" si="151"/>
        <v/>
      </c>
      <c r="W395" s="37" t="str">
        <f t="shared" si="152"/>
        <v/>
      </c>
      <c r="X395" s="37" t="str">
        <f t="shared" si="153"/>
        <v/>
      </c>
      <c r="Y395" t="str">
        <f t="shared" si="137"/>
        <v xml:space="preserve"> </v>
      </c>
      <c r="Z395" s="1" t="str">
        <f t="shared" si="154"/>
        <v xml:space="preserve"> </v>
      </c>
      <c r="AA395" t="str">
        <f t="shared" si="138"/>
        <v xml:space="preserve"> </v>
      </c>
      <c r="AB395" s="1" t="str">
        <f t="shared" si="155"/>
        <v xml:space="preserve"> </v>
      </c>
      <c r="AC395" t="str">
        <f t="shared" si="139"/>
        <v xml:space="preserve"> </v>
      </c>
      <c r="AD395" s="1" t="str">
        <f t="shared" si="156"/>
        <v xml:space="preserve"> </v>
      </c>
      <c r="AE395" t="str">
        <f t="shared" si="140"/>
        <v xml:space="preserve"> </v>
      </c>
      <c r="AF395" t="str">
        <f t="shared" si="141"/>
        <v xml:space="preserve"> </v>
      </c>
      <c r="AG395">
        <f t="shared" si="157"/>
        <v>3.0520883381134616</v>
      </c>
      <c r="AH395" t="str">
        <f t="shared" si="158"/>
        <v xml:space="preserve"> </v>
      </c>
      <c r="AI395" t="str">
        <f t="shared" si="142"/>
        <v xml:space="preserve"> </v>
      </c>
      <c r="AJ395" t="str">
        <f t="shared" si="143"/>
        <v xml:space="preserve"> </v>
      </c>
      <c r="AK395" t="str">
        <f t="shared" si="159"/>
        <v xml:space="preserve"> </v>
      </c>
      <c r="AL395" t="str">
        <f t="shared" si="160"/>
        <v xml:space="preserve"> </v>
      </c>
      <c r="AM395" t="str">
        <f t="shared" si="144"/>
        <v xml:space="preserve"> </v>
      </c>
      <c r="AN395" t="str">
        <f t="shared" si="145"/>
        <v xml:space="preserve"> </v>
      </c>
      <c r="AO395" t="s">
        <v>486</v>
      </c>
      <c r="AP395" t="s">
        <v>1293</v>
      </c>
      <c r="AQ395">
        <v>-29.942545576762679</v>
      </c>
      <c r="AR395">
        <v>-26.19727743087763</v>
      </c>
      <c r="AS395">
        <v>20.01920307249161</v>
      </c>
      <c r="AT395">
        <v>29.942545576762679</v>
      </c>
      <c r="AU395">
        <v>26.19727743087763</v>
      </c>
      <c r="AV395" t="s">
        <v>1734</v>
      </c>
    </row>
    <row r="396" spans="1:48" x14ac:dyDescent="0.25">
      <c r="A396">
        <v>3.9900000000000212E-9</v>
      </c>
      <c r="B396" t="s">
        <v>300</v>
      </c>
      <c r="C396">
        <v>13</v>
      </c>
      <c r="D396" s="2">
        <v>0</v>
      </c>
      <c r="E396">
        <v>12</v>
      </c>
      <c r="F396">
        <v>25</v>
      </c>
      <c r="G396">
        <v>135</v>
      </c>
      <c r="H396">
        <v>96.34</v>
      </c>
      <c r="I396">
        <v>11145.05686884</v>
      </c>
      <c r="J396">
        <v>17.179029957203994</v>
      </c>
      <c r="K396">
        <v>15.304209690230342</v>
      </c>
      <c r="L396">
        <v>11.351034381715179</v>
      </c>
      <c r="M396">
        <v>10.915758130797229</v>
      </c>
      <c r="N396">
        <v>6.2949999999999999</v>
      </c>
      <c r="O396">
        <v>8.9100346020761183</v>
      </c>
      <c r="P396">
        <v>0.17334440523147185</v>
      </c>
      <c r="Q396" s="36" t="str">
        <f t="shared" si="146"/>
        <v xml:space="preserve"> </v>
      </c>
      <c r="R396" t="str">
        <f t="shared" si="147"/>
        <v xml:space="preserve"> </v>
      </c>
      <c r="S396" s="37">
        <f t="shared" si="148"/>
        <v>0.40128711214860491</v>
      </c>
      <c r="T396" s="37" t="str">
        <f t="shared" si="149"/>
        <v/>
      </c>
      <c r="U396" s="37" t="str">
        <f t="shared" si="150"/>
        <v/>
      </c>
      <c r="V396" s="37" t="str">
        <f t="shared" si="151"/>
        <v/>
      </c>
      <c r="W396" s="37" t="str">
        <f t="shared" si="152"/>
        <v/>
      </c>
      <c r="X396" s="37" t="str">
        <f t="shared" si="153"/>
        <v/>
      </c>
      <c r="Y396" t="str">
        <f t="shared" si="137"/>
        <v xml:space="preserve"> </v>
      </c>
      <c r="Z396" s="1" t="str">
        <f t="shared" si="154"/>
        <v xml:space="preserve"> </v>
      </c>
      <c r="AA396" t="str">
        <f t="shared" si="138"/>
        <v xml:space="preserve"> </v>
      </c>
      <c r="AB396" s="1" t="str">
        <f t="shared" si="155"/>
        <v xml:space="preserve"> </v>
      </c>
      <c r="AC396" t="str">
        <f t="shared" si="139"/>
        <v xml:space="preserve"> </v>
      </c>
      <c r="AD396" s="1" t="str">
        <f t="shared" si="156"/>
        <v xml:space="preserve"> </v>
      </c>
      <c r="AE396" t="str">
        <f t="shared" si="140"/>
        <v xml:space="preserve"> </v>
      </c>
      <c r="AF396" t="str">
        <f t="shared" si="141"/>
        <v xml:space="preserve"> </v>
      </c>
      <c r="AG396" t="str">
        <f t="shared" si="157"/>
        <v xml:space="preserve"> </v>
      </c>
      <c r="AH396" t="str">
        <f t="shared" si="158"/>
        <v xml:space="preserve"> </v>
      </c>
      <c r="AI396" t="str">
        <f t="shared" si="142"/>
        <v xml:space="preserve"> </v>
      </c>
      <c r="AJ396" t="str">
        <f t="shared" si="143"/>
        <v xml:space="preserve"> </v>
      </c>
      <c r="AK396" t="str">
        <f t="shared" si="159"/>
        <v xml:space="preserve"> </v>
      </c>
      <c r="AL396" t="str">
        <f t="shared" si="160"/>
        <v xml:space="preserve"> </v>
      </c>
      <c r="AM396" t="str">
        <f t="shared" si="144"/>
        <v xml:space="preserve"> </v>
      </c>
      <c r="AN396" t="str">
        <f t="shared" si="145"/>
        <v xml:space="preserve"> </v>
      </c>
      <c r="AO396" t="s">
        <v>300</v>
      </c>
      <c r="AP396" t="s">
        <v>1293</v>
      </c>
      <c r="AQ396">
        <v>7.5417422725734262</v>
      </c>
      <c r="AR396">
        <v>12.838637114315233</v>
      </c>
      <c r="AS396">
        <v>40.128710815860494</v>
      </c>
      <c r="AT396">
        <v>-7.5417422725734262</v>
      </c>
      <c r="AU396">
        <v>-12.838637114315233</v>
      </c>
      <c r="AV396" t="s">
        <v>1735</v>
      </c>
    </row>
    <row r="397" spans="1:48" x14ac:dyDescent="0.25">
      <c r="A397">
        <v>4.0000000000000209E-9</v>
      </c>
      <c r="B397" t="s">
        <v>273</v>
      </c>
      <c r="C397">
        <v>15</v>
      </c>
      <c r="D397" s="2">
        <v>0</v>
      </c>
      <c r="E397">
        <v>6</v>
      </c>
      <c r="F397">
        <v>21</v>
      </c>
      <c r="G397">
        <v>140</v>
      </c>
      <c r="H397">
        <v>96.61</v>
      </c>
      <c r="I397">
        <v>20172.26403034</v>
      </c>
      <c r="J397">
        <v>10.131082214765101</v>
      </c>
      <c r="K397">
        <v>9.7340050377833744</v>
      </c>
      <c r="L397">
        <v>9.3292183261456056</v>
      </c>
      <c r="M397">
        <v>8.7458311988823851</v>
      </c>
      <c r="N397">
        <v>9.9250000000000007</v>
      </c>
      <c r="O397">
        <v>4.0356394129979014</v>
      </c>
      <c r="P397">
        <v>3.2605320360211159</v>
      </c>
      <c r="Q397" s="36">
        <f t="shared" si="146"/>
        <v>71.428571432571431</v>
      </c>
      <c r="R397" t="str">
        <f t="shared" si="147"/>
        <v xml:space="preserve"> </v>
      </c>
      <c r="S397" s="37">
        <f t="shared" si="148"/>
        <v>0.44912535334271808</v>
      </c>
      <c r="T397" s="37" t="str">
        <f t="shared" si="149"/>
        <v/>
      </c>
      <c r="U397" s="37" t="str">
        <f t="shared" si="150"/>
        <v/>
      </c>
      <c r="V397" s="37">
        <f t="shared" si="151"/>
        <v>-0.45474091796568816</v>
      </c>
      <c r="W397" s="37" t="str">
        <f t="shared" si="152"/>
        <v/>
      </c>
      <c r="X397" s="37" t="str">
        <f t="shared" si="153"/>
        <v/>
      </c>
      <c r="Y397" t="str">
        <f t="shared" si="137"/>
        <v xml:space="preserve"> </v>
      </c>
      <c r="Z397" s="1" t="str">
        <f t="shared" si="154"/>
        <v xml:space="preserve"> </v>
      </c>
      <c r="AA397" t="str">
        <f t="shared" si="138"/>
        <v xml:space="preserve"> </v>
      </c>
      <c r="AB397" s="1" t="str">
        <f t="shared" si="155"/>
        <v xml:space="preserve"> </v>
      </c>
      <c r="AC397" t="str">
        <f t="shared" si="139"/>
        <v xml:space="preserve"> </v>
      </c>
      <c r="AD397" s="1" t="str">
        <f t="shared" si="156"/>
        <v xml:space="preserve"> </v>
      </c>
      <c r="AE397" t="str">
        <f t="shared" si="140"/>
        <v xml:space="preserve"> </v>
      </c>
      <c r="AF397" t="str">
        <f t="shared" si="141"/>
        <v xml:space="preserve"> </v>
      </c>
      <c r="AG397">
        <f t="shared" si="157"/>
        <v>3.2605320400211157</v>
      </c>
      <c r="AH397" t="str">
        <f t="shared" si="158"/>
        <v xml:space="preserve"> </v>
      </c>
      <c r="AI397" t="str">
        <f t="shared" si="142"/>
        <v xml:space="preserve"> </v>
      </c>
      <c r="AJ397" t="str">
        <f t="shared" si="143"/>
        <v xml:space="preserve"> </v>
      </c>
      <c r="AK397" t="str">
        <f t="shared" si="159"/>
        <v xml:space="preserve"> </v>
      </c>
      <c r="AL397" t="str">
        <f t="shared" si="160"/>
        <v xml:space="preserve"> </v>
      </c>
      <c r="AM397" t="str">
        <f t="shared" si="144"/>
        <v xml:space="preserve"> </v>
      </c>
      <c r="AN397" t="str">
        <f t="shared" si="145"/>
        <v xml:space="preserve"> </v>
      </c>
      <c r="AO397" t="s">
        <v>273</v>
      </c>
      <c r="AP397" t="s">
        <v>1248</v>
      </c>
      <c r="AQ397">
        <v>45.474091796568814</v>
      </c>
      <c r="AR397">
        <v>28.363587262600774</v>
      </c>
      <c r="AS397">
        <v>44.912534934271811</v>
      </c>
      <c r="AT397">
        <v>-45.474091796568814</v>
      </c>
      <c r="AU397">
        <v>-28.363587262600774</v>
      </c>
      <c r="AV397" t="s">
        <v>1736</v>
      </c>
    </row>
    <row r="398" spans="1:48" x14ac:dyDescent="0.25">
      <c r="A398">
        <v>4.0100000000000207E-9</v>
      </c>
      <c r="B398" t="s">
        <v>658</v>
      </c>
      <c r="C398">
        <v>1</v>
      </c>
      <c r="D398" s="2">
        <v>0</v>
      </c>
      <c r="E398">
        <v>9</v>
      </c>
      <c r="F398">
        <v>10</v>
      </c>
      <c r="G398">
        <v>282.5</v>
      </c>
      <c r="H398">
        <v>283.04000000000002</v>
      </c>
      <c r="I398">
        <v>11547.748960000001</v>
      </c>
      <c r="J398">
        <v>13.534165351695119</v>
      </c>
      <c r="K398">
        <v>11.78940353215595</v>
      </c>
      <c r="L398" t="s">
        <v>1238</v>
      </c>
      <c r="M398" t="s">
        <v>1238</v>
      </c>
      <c r="N398">
        <v>24.007999999999999</v>
      </c>
      <c r="O398">
        <v>12.502343017806933</v>
      </c>
      <c r="P398">
        <v>1.9301158846806101</v>
      </c>
      <c r="Q398" s="36" t="str">
        <f t="shared" si="146"/>
        <v xml:space="preserve"> </v>
      </c>
      <c r="R398" t="str">
        <f t="shared" si="147"/>
        <v xml:space="preserve"> </v>
      </c>
      <c r="S398" s="37" t="str">
        <f t="shared" si="148"/>
        <v/>
      </c>
      <c r="T398" s="37" t="str">
        <f t="shared" si="149"/>
        <v/>
      </c>
      <c r="U398" s="37" t="str">
        <f t="shared" si="150"/>
        <v/>
      </c>
      <c r="V398" s="37" t="str">
        <f t="shared" si="151"/>
        <v/>
      </c>
      <c r="W398" s="37" t="str">
        <f t="shared" si="152"/>
        <v xml:space="preserve"> </v>
      </c>
      <c r="X398" s="37" t="str">
        <f t="shared" si="153"/>
        <v xml:space="preserve"> </v>
      </c>
      <c r="Y398" t="str">
        <f t="shared" si="137"/>
        <v xml:space="preserve"> </v>
      </c>
      <c r="Z398" s="1" t="str">
        <f t="shared" si="154"/>
        <v xml:space="preserve"> </v>
      </c>
      <c r="AA398" t="str">
        <f t="shared" si="138"/>
        <v xml:space="preserve"> </v>
      </c>
      <c r="AB398" s="1" t="str">
        <f t="shared" si="155"/>
        <v xml:space="preserve"> </v>
      </c>
      <c r="AC398" t="str">
        <f t="shared" si="139"/>
        <v xml:space="preserve"> </v>
      </c>
      <c r="AD398" s="1" t="str">
        <f t="shared" si="156"/>
        <v xml:space="preserve"> </v>
      </c>
      <c r="AE398" t="str">
        <f t="shared" si="140"/>
        <v xml:space="preserve"> </v>
      </c>
      <c r="AF398" t="str">
        <f t="shared" si="141"/>
        <v xml:space="preserve"> </v>
      </c>
      <c r="AG398" t="str">
        <f t="shared" si="157"/>
        <v xml:space="preserve"> </v>
      </c>
      <c r="AH398" t="str">
        <f t="shared" si="158"/>
        <v xml:space="preserve"> </v>
      </c>
      <c r="AI398" t="str">
        <f t="shared" si="142"/>
        <v xml:space="preserve"> </v>
      </c>
      <c r="AJ398" t="str">
        <f t="shared" si="143"/>
        <v xml:space="preserve"> </v>
      </c>
      <c r="AK398" t="str">
        <f t="shared" si="159"/>
        <v xml:space="preserve"> </v>
      </c>
      <c r="AL398" t="str">
        <f t="shared" si="160"/>
        <v xml:space="preserve"> </v>
      </c>
      <c r="AM398" t="str">
        <f t="shared" si="144"/>
        <v xml:space="preserve"> </v>
      </c>
      <c r="AN398" t="str">
        <f t="shared" si="145"/>
        <v xml:space="preserve"> </v>
      </c>
      <c r="AO398" t="s">
        <v>658</v>
      </c>
      <c r="AP398" t="s">
        <v>1246</v>
      </c>
      <c r="AQ398">
        <v>27.158556022665014</v>
      </c>
      <c r="AR398" t="e">
        <v>#VALUE!</v>
      </c>
      <c r="AS398">
        <v>-0.19078575466365821</v>
      </c>
      <c r="AT398">
        <v>-27.158556022665014</v>
      </c>
      <c r="AU398" t="e">
        <v>#VALUE!</v>
      </c>
      <c r="AV398" t="s">
        <v>1737</v>
      </c>
    </row>
    <row r="399" spans="1:48" x14ac:dyDescent="0.25">
      <c r="A399">
        <v>4.0200000000000204E-9</v>
      </c>
      <c r="B399" t="s">
        <v>929</v>
      </c>
      <c r="C399">
        <v>12</v>
      </c>
      <c r="D399" s="2">
        <v>0</v>
      </c>
      <c r="E399">
        <v>8</v>
      </c>
      <c r="F399">
        <v>20</v>
      </c>
      <c r="G399">
        <v>71</v>
      </c>
      <c r="H399">
        <v>63.42</v>
      </c>
      <c r="I399">
        <v>10647.05601876</v>
      </c>
      <c r="J399">
        <v>28.38854073410922</v>
      </c>
      <c r="K399">
        <v>30.951683748169842</v>
      </c>
      <c r="L399">
        <v>18.68392172009785</v>
      </c>
      <c r="M399">
        <v>17.832147947898743</v>
      </c>
      <c r="N399">
        <v>2.0489999999999999</v>
      </c>
      <c r="O399">
        <v>6.0559006211180124</v>
      </c>
      <c r="P399">
        <v>3.7448754336171555</v>
      </c>
      <c r="Q399" s="36" t="str">
        <f t="shared" si="146"/>
        <v xml:space="preserve"> </v>
      </c>
      <c r="R399" t="str">
        <f t="shared" si="147"/>
        <v xml:space="preserve"> </v>
      </c>
      <c r="S399" s="37" t="str">
        <f t="shared" si="148"/>
        <v/>
      </c>
      <c r="T399" s="37" t="str">
        <f t="shared" si="149"/>
        <v/>
      </c>
      <c r="U399" s="37" t="str">
        <f t="shared" si="150"/>
        <v/>
      </c>
      <c r="V399" s="37" t="str">
        <f t="shared" si="151"/>
        <v/>
      </c>
      <c r="W399" s="37" t="str">
        <f t="shared" si="152"/>
        <v/>
      </c>
      <c r="X399" s="37" t="str">
        <f t="shared" si="153"/>
        <v/>
      </c>
      <c r="Y399" t="str">
        <f t="shared" si="137"/>
        <v xml:space="preserve"> </v>
      </c>
      <c r="Z399" s="1" t="str">
        <f t="shared" si="154"/>
        <v xml:space="preserve"> </v>
      </c>
      <c r="AA399" t="str">
        <f t="shared" si="138"/>
        <v xml:space="preserve"> </v>
      </c>
      <c r="AB399" s="1" t="str">
        <f t="shared" si="155"/>
        <v xml:space="preserve"> </v>
      </c>
      <c r="AC399" t="str">
        <f t="shared" si="139"/>
        <v xml:space="preserve"> </v>
      </c>
      <c r="AD399" s="1" t="str">
        <f t="shared" si="156"/>
        <v xml:space="preserve"> </v>
      </c>
      <c r="AE399" t="str">
        <f t="shared" si="140"/>
        <v xml:space="preserve"> </v>
      </c>
      <c r="AF399" t="str">
        <f t="shared" si="141"/>
        <v xml:space="preserve"> </v>
      </c>
      <c r="AG399">
        <f t="shared" si="157"/>
        <v>3.7448754376371554</v>
      </c>
      <c r="AH399" t="str">
        <f t="shared" si="158"/>
        <v xml:space="preserve"> </v>
      </c>
      <c r="AI399" t="str">
        <f t="shared" si="142"/>
        <v xml:space="preserve"> </v>
      </c>
      <c r="AJ399" t="str">
        <f t="shared" si="143"/>
        <v xml:space="preserve"> </v>
      </c>
      <c r="AK399" t="str">
        <f t="shared" si="159"/>
        <v xml:space="preserve"> </v>
      </c>
      <c r="AL399" t="str">
        <f t="shared" si="160"/>
        <v xml:space="preserve"> </v>
      </c>
      <c r="AM399" t="str">
        <f t="shared" si="144"/>
        <v xml:space="preserve"> </v>
      </c>
      <c r="AN399" t="str">
        <f t="shared" si="145"/>
        <v xml:space="preserve"> </v>
      </c>
      <c r="AO399" t="s">
        <v>929</v>
      </c>
      <c r="AP399" t="s">
        <v>1254</v>
      </c>
      <c r="AQ399">
        <v>-52.788313556618014</v>
      </c>
      <c r="AR399">
        <v>-43.468518058272501</v>
      </c>
      <c r="AS399">
        <v>11.952065594449701</v>
      </c>
      <c r="AT399">
        <v>52.788313556618014</v>
      </c>
      <c r="AU399">
        <v>43.468518058272501</v>
      </c>
      <c r="AV399" t="s">
        <v>1738</v>
      </c>
    </row>
    <row r="400" spans="1:48" x14ac:dyDescent="0.25">
      <c r="A400">
        <v>4.0300000000000202E-9</v>
      </c>
      <c r="B400" t="s">
        <v>549</v>
      </c>
      <c r="C400">
        <v>10</v>
      </c>
      <c r="D400" s="2">
        <v>0</v>
      </c>
      <c r="E400">
        <v>15</v>
      </c>
      <c r="F400">
        <v>25</v>
      </c>
      <c r="G400">
        <v>410</v>
      </c>
      <c r="H400">
        <v>425.38</v>
      </c>
      <c r="I400">
        <v>46800.226352420003</v>
      </c>
      <c r="J400">
        <v>17.727121186864476</v>
      </c>
      <c r="K400">
        <v>15.362224629830262</v>
      </c>
      <c r="L400">
        <v>11.368629438812253</v>
      </c>
      <c r="M400">
        <v>10.431308392212676</v>
      </c>
      <c r="N400">
        <v>27.69</v>
      </c>
      <c r="O400">
        <v>12.241588974462909</v>
      </c>
      <c r="P400">
        <v>0</v>
      </c>
      <c r="Q400" s="36" t="str">
        <f t="shared" si="146"/>
        <v xml:space="preserve"> </v>
      </c>
      <c r="R400" t="str">
        <f t="shared" si="147"/>
        <v xml:space="preserve"> </v>
      </c>
      <c r="S400" s="37" t="str">
        <f t="shared" si="148"/>
        <v/>
      </c>
      <c r="T400" s="37" t="str">
        <f t="shared" si="149"/>
        <v/>
      </c>
      <c r="U400" s="37" t="str">
        <f t="shared" si="150"/>
        <v/>
      </c>
      <c r="V400" s="37" t="str">
        <f t="shared" si="151"/>
        <v/>
      </c>
      <c r="W400" s="37" t="str">
        <f t="shared" si="152"/>
        <v/>
      </c>
      <c r="X400" s="37" t="str">
        <f t="shared" si="153"/>
        <v/>
      </c>
      <c r="Y400" t="str">
        <f t="shared" si="137"/>
        <v xml:space="preserve"> </v>
      </c>
      <c r="Z400" s="1" t="str">
        <f t="shared" si="154"/>
        <v xml:space="preserve"> </v>
      </c>
      <c r="AA400" t="str">
        <f t="shared" si="138"/>
        <v xml:space="preserve"> </v>
      </c>
      <c r="AB400" s="1" t="str">
        <f t="shared" si="155"/>
        <v xml:space="preserve"> </v>
      </c>
      <c r="AC400" t="str">
        <f t="shared" si="139"/>
        <v xml:space="preserve"> </v>
      </c>
      <c r="AD400" s="1" t="str">
        <f t="shared" si="156"/>
        <v xml:space="preserve"> </v>
      </c>
      <c r="AE400" t="str">
        <f t="shared" si="140"/>
        <v xml:space="preserve"> </v>
      </c>
      <c r="AF400" t="str">
        <f t="shared" si="141"/>
        <v xml:space="preserve"> </v>
      </c>
      <c r="AG400" t="str">
        <f t="shared" si="157"/>
        <v xml:space="preserve"> </v>
      </c>
      <c r="AH400" t="str">
        <f t="shared" si="158"/>
        <v xml:space="preserve"> </v>
      </c>
      <c r="AI400" t="str">
        <f t="shared" si="142"/>
        <v xml:space="preserve"> </v>
      </c>
      <c r="AJ400" t="str">
        <f t="shared" si="143"/>
        <v xml:space="preserve"> </v>
      </c>
      <c r="AK400" t="str">
        <f t="shared" si="159"/>
        <v xml:space="preserve"> </v>
      </c>
      <c r="AL400" t="str">
        <f t="shared" si="160"/>
        <v xml:space="preserve"> </v>
      </c>
      <c r="AM400" t="str">
        <f t="shared" si="144"/>
        <v xml:space="preserve"> </v>
      </c>
      <c r="AN400" t="str">
        <f t="shared" si="145"/>
        <v xml:space="preserve"> </v>
      </c>
      <c r="AO400" t="s">
        <v>549</v>
      </c>
      <c r="AP400" t="s">
        <v>1313</v>
      </c>
      <c r="AQ400">
        <v>4.5918923511091281</v>
      </c>
      <c r="AR400">
        <v>12.703529677842063</v>
      </c>
      <c r="AS400">
        <v>-3.6155907659034314</v>
      </c>
      <c r="AT400">
        <v>-4.5918923511091281</v>
      </c>
      <c r="AU400">
        <v>-12.703529677842063</v>
      </c>
      <c r="AV400" t="s">
        <v>1739</v>
      </c>
    </row>
    <row r="401" spans="1:48" x14ac:dyDescent="0.25">
      <c r="A401">
        <v>4.04000000000002E-9</v>
      </c>
      <c r="B401" t="s">
        <v>612</v>
      </c>
      <c r="C401">
        <v>13</v>
      </c>
      <c r="D401" s="2">
        <v>1</v>
      </c>
      <c r="E401">
        <v>14</v>
      </c>
      <c r="F401">
        <v>28</v>
      </c>
      <c r="G401">
        <v>18</v>
      </c>
      <c r="H401">
        <v>15.73</v>
      </c>
      <c r="I401">
        <v>15059.616138710002</v>
      </c>
      <c r="J401">
        <v>10.294502617801047</v>
      </c>
      <c r="K401">
        <v>9.7158739962940093</v>
      </c>
      <c r="L401" t="s">
        <v>1238</v>
      </c>
      <c r="M401" t="s">
        <v>1238</v>
      </c>
      <c r="N401">
        <v>1.619</v>
      </c>
      <c r="O401">
        <v>4.4516129032258034</v>
      </c>
      <c r="P401">
        <v>4.144945963127781</v>
      </c>
      <c r="Q401" s="36" t="str">
        <f t="shared" si="146"/>
        <v xml:space="preserve"> </v>
      </c>
      <c r="R401" t="str">
        <f t="shared" si="147"/>
        <v xml:space="preserve"> </v>
      </c>
      <c r="S401" s="37" t="str">
        <f t="shared" si="148"/>
        <v/>
      </c>
      <c r="T401" s="37" t="str">
        <f t="shared" si="149"/>
        <v/>
      </c>
      <c r="U401" s="37" t="str">
        <f t="shared" si="150"/>
        <v/>
      </c>
      <c r="V401" s="37">
        <f t="shared" si="151"/>
        <v>-0.44594556352515335</v>
      </c>
      <c r="W401" s="37" t="str">
        <f t="shared" si="152"/>
        <v xml:space="preserve"> </v>
      </c>
      <c r="X401" s="37" t="str">
        <f t="shared" si="153"/>
        <v xml:space="preserve"> </v>
      </c>
      <c r="Y401" t="str">
        <f t="shared" si="137"/>
        <v xml:space="preserve"> </v>
      </c>
      <c r="Z401" s="1" t="str">
        <f t="shared" si="154"/>
        <v xml:space="preserve"> </v>
      </c>
      <c r="AA401" t="str">
        <f t="shared" si="138"/>
        <v xml:space="preserve"> </v>
      </c>
      <c r="AB401" s="1" t="str">
        <f t="shared" si="155"/>
        <v xml:space="preserve"> </v>
      </c>
      <c r="AC401" t="str">
        <f t="shared" si="139"/>
        <v xml:space="preserve"> </v>
      </c>
      <c r="AD401" s="1" t="str">
        <f t="shared" si="156"/>
        <v xml:space="preserve"> </v>
      </c>
      <c r="AE401" t="str">
        <f t="shared" si="140"/>
        <v xml:space="preserve"> </v>
      </c>
      <c r="AF401" t="str">
        <f t="shared" si="141"/>
        <v xml:space="preserve"> </v>
      </c>
      <c r="AG401">
        <f t="shared" si="157"/>
        <v>4.1449459671677813</v>
      </c>
      <c r="AH401" t="str">
        <f t="shared" si="158"/>
        <v xml:space="preserve"> </v>
      </c>
      <c r="AI401" t="str">
        <f t="shared" si="142"/>
        <v xml:space="preserve"> </v>
      </c>
      <c r="AJ401" t="str">
        <f t="shared" si="143"/>
        <v xml:space="preserve"> </v>
      </c>
      <c r="AK401" t="str">
        <f t="shared" si="159"/>
        <v xml:space="preserve"> </v>
      </c>
      <c r="AL401" t="str">
        <f t="shared" si="160"/>
        <v xml:space="preserve"> </v>
      </c>
      <c r="AM401" t="str">
        <f t="shared" si="144"/>
        <v xml:space="preserve"> </v>
      </c>
      <c r="AN401" t="str">
        <f t="shared" si="145"/>
        <v xml:space="preserve"> </v>
      </c>
      <c r="AO401" t="s">
        <v>612</v>
      </c>
      <c r="AP401" t="s">
        <v>1246</v>
      </c>
      <c r="AQ401">
        <v>44.594556352515333</v>
      </c>
      <c r="AR401" t="e">
        <v>#VALUE!</v>
      </c>
      <c r="AS401">
        <v>14.431023521932618</v>
      </c>
      <c r="AT401">
        <v>-44.594556352515333</v>
      </c>
      <c r="AU401" t="e">
        <v>#VALUE!</v>
      </c>
      <c r="AV401" t="s">
        <v>1740</v>
      </c>
    </row>
    <row r="402" spans="1:48" x14ac:dyDescent="0.25">
      <c r="A402">
        <v>4.0500000000000197E-9</v>
      </c>
      <c r="B402" t="s">
        <v>410</v>
      </c>
      <c r="C402">
        <v>3</v>
      </c>
      <c r="D402" s="2">
        <v>6</v>
      </c>
      <c r="E402">
        <v>6</v>
      </c>
      <c r="F402">
        <v>15</v>
      </c>
      <c r="G402">
        <v>64</v>
      </c>
      <c r="H402">
        <v>56.67</v>
      </c>
      <c r="I402">
        <v>6523.87323801</v>
      </c>
      <c r="J402">
        <v>14.49731389102072</v>
      </c>
      <c r="K402">
        <v>13.718228031953522</v>
      </c>
      <c r="L402">
        <v>9.053712631197973</v>
      </c>
      <c r="M402">
        <v>8.8435291805188871</v>
      </c>
      <c r="N402">
        <v>4.1310000000000002</v>
      </c>
      <c r="O402">
        <v>5.9230769230769313</v>
      </c>
      <c r="P402">
        <v>2.2745720839950589</v>
      </c>
      <c r="Q402" s="36" t="str">
        <f t="shared" si="146"/>
        <v xml:space="preserve"> </v>
      </c>
      <c r="R402" t="str">
        <f t="shared" si="147"/>
        <v xml:space="preserve"> </v>
      </c>
      <c r="S402" s="37" t="str">
        <f t="shared" si="148"/>
        <v/>
      </c>
      <c r="T402" s="37" t="str">
        <f t="shared" si="149"/>
        <v/>
      </c>
      <c r="U402" s="37" t="str">
        <f t="shared" si="150"/>
        <v/>
      </c>
      <c r="V402" s="37" t="str">
        <f t="shared" si="151"/>
        <v/>
      </c>
      <c r="W402" s="37" t="str">
        <f t="shared" si="152"/>
        <v/>
      </c>
      <c r="X402" s="37">
        <f t="shared" si="153"/>
        <v>-0.30479117094233166</v>
      </c>
      <c r="Y402" t="str">
        <f t="shared" si="137"/>
        <v xml:space="preserve"> </v>
      </c>
      <c r="Z402" s="1" t="str">
        <f t="shared" si="154"/>
        <v xml:space="preserve"> </v>
      </c>
      <c r="AA402" t="str">
        <f t="shared" si="138"/>
        <v xml:space="preserve"> </v>
      </c>
      <c r="AB402" s="1" t="str">
        <f t="shared" si="155"/>
        <v xml:space="preserve"> </v>
      </c>
      <c r="AC402" t="str">
        <f t="shared" si="139"/>
        <v xml:space="preserve"> </v>
      </c>
      <c r="AD402" s="1" t="str">
        <f t="shared" si="156"/>
        <v xml:space="preserve"> </v>
      </c>
      <c r="AE402" t="str">
        <f t="shared" si="140"/>
        <v xml:space="preserve"> </v>
      </c>
      <c r="AF402" t="str">
        <f t="shared" si="141"/>
        <v xml:space="preserve"> </v>
      </c>
      <c r="AG402">
        <f t="shared" si="157"/>
        <v>2.2745720880450588</v>
      </c>
      <c r="AH402" t="str">
        <f t="shared" si="158"/>
        <v xml:space="preserve"> </v>
      </c>
      <c r="AI402" t="str">
        <f t="shared" si="142"/>
        <v xml:space="preserve"> </v>
      </c>
      <c r="AJ402" t="str">
        <f t="shared" si="143"/>
        <v xml:space="preserve"> </v>
      </c>
      <c r="AK402" t="str">
        <f t="shared" si="159"/>
        <v xml:space="preserve"> </v>
      </c>
      <c r="AL402" t="str">
        <f t="shared" si="160"/>
        <v xml:space="preserve"> </v>
      </c>
      <c r="AM402" t="str">
        <f t="shared" si="144"/>
        <v xml:space="preserve"> </v>
      </c>
      <c r="AN402" t="str">
        <f t="shared" si="145"/>
        <v xml:space="preserve"> </v>
      </c>
      <c r="AO402" t="s">
        <v>410</v>
      </c>
      <c r="AP402" t="s">
        <v>1244</v>
      </c>
      <c r="AQ402">
        <v>21.974850301177661</v>
      </c>
      <c r="AR402">
        <v>30.479117094233168</v>
      </c>
      <c r="AS402">
        <v>12.934533262749248</v>
      </c>
      <c r="AT402">
        <v>-21.974850301177661</v>
      </c>
      <c r="AU402">
        <v>-30.479117094233168</v>
      </c>
      <c r="AV402" t="s">
        <v>1741</v>
      </c>
    </row>
    <row r="403" spans="1:48" x14ac:dyDescent="0.25">
      <c r="A403">
        <v>4.0600000000000195E-9</v>
      </c>
      <c r="B403" t="s">
        <v>398</v>
      </c>
      <c r="C403">
        <v>6</v>
      </c>
      <c r="D403" s="2">
        <v>0</v>
      </c>
      <c r="E403">
        <v>5</v>
      </c>
      <c r="F403">
        <v>11</v>
      </c>
      <c r="G403">
        <v>103</v>
      </c>
      <c r="H403">
        <v>93.75</v>
      </c>
      <c r="I403">
        <v>13057.8643125</v>
      </c>
      <c r="J403">
        <v>12.844225236333743</v>
      </c>
      <c r="K403">
        <v>12.175324675324674</v>
      </c>
      <c r="L403">
        <v>6.6738107183580384</v>
      </c>
      <c r="M403">
        <v>7.547301096067053</v>
      </c>
      <c r="N403">
        <v>7.7</v>
      </c>
      <c r="O403">
        <v>7.3919107391910783</v>
      </c>
      <c r="P403">
        <v>1.5402666666666667</v>
      </c>
      <c r="Q403" s="36" t="str">
        <f t="shared" si="146"/>
        <v xml:space="preserve"> </v>
      </c>
      <c r="R403" t="str">
        <f t="shared" si="147"/>
        <v xml:space="preserve"> </v>
      </c>
      <c r="S403" s="37" t="str">
        <f t="shared" si="148"/>
        <v/>
      </c>
      <c r="T403" s="37" t="str">
        <f t="shared" si="149"/>
        <v/>
      </c>
      <c r="U403" s="37" t="str">
        <f t="shared" si="150"/>
        <v/>
      </c>
      <c r="V403" s="37">
        <f t="shared" si="151"/>
        <v>-0.30871842579675868</v>
      </c>
      <c r="W403" s="37" t="str">
        <f t="shared" si="152"/>
        <v/>
      </c>
      <c r="X403" s="37">
        <f t="shared" si="153"/>
        <v>-0.48753706641025873</v>
      </c>
      <c r="Y403" t="str">
        <f t="shared" si="137"/>
        <v xml:space="preserve"> </v>
      </c>
      <c r="Z403" s="1" t="str">
        <f t="shared" si="154"/>
        <v xml:space="preserve"> </v>
      </c>
      <c r="AA403" t="str">
        <f t="shared" si="138"/>
        <v xml:space="preserve"> </v>
      </c>
      <c r="AB403" s="1" t="str">
        <f t="shared" si="155"/>
        <v xml:space="preserve"> </v>
      </c>
      <c r="AC403" t="str">
        <f t="shared" si="139"/>
        <v xml:space="preserve"> </v>
      </c>
      <c r="AD403" s="1" t="str">
        <f t="shared" si="156"/>
        <v xml:space="preserve"> </v>
      </c>
      <c r="AE403" t="str">
        <f t="shared" si="140"/>
        <v xml:space="preserve"> </v>
      </c>
      <c r="AF403" t="str">
        <f t="shared" si="141"/>
        <v xml:space="preserve"> </v>
      </c>
      <c r="AG403" t="str">
        <f t="shared" si="157"/>
        <v xml:space="preserve"> </v>
      </c>
      <c r="AH403" t="str">
        <f t="shared" si="158"/>
        <v xml:space="preserve"> </v>
      </c>
      <c r="AI403" t="str">
        <f t="shared" si="142"/>
        <v xml:space="preserve"> </v>
      </c>
      <c r="AJ403" t="str">
        <f t="shared" si="143"/>
        <v xml:space="preserve"> </v>
      </c>
      <c r="AK403" t="str">
        <f t="shared" si="159"/>
        <v xml:space="preserve"> </v>
      </c>
      <c r="AL403" t="str">
        <f t="shared" si="160"/>
        <v xml:space="preserve"> </v>
      </c>
      <c r="AM403" t="str">
        <f t="shared" si="144"/>
        <v xml:space="preserve"> </v>
      </c>
      <c r="AN403" t="str">
        <f t="shared" si="145"/>
        <v xml:space="preserve"> </v>
      </c>
      <c r="AO403" t="s">
        <v>398</v>
      </c>
      <c r="AP403" t="s">
        <v>1246</v>
      </c>
      <c r="AQ403">
        <v>30.871842579675867</v>
      </c>
      <c r="AR403">
        <v>48.753706641025872</v>
      </c>
      <c r="AS403">
        <v>9.8666666666666671</v>
      </c>
      <c r="AT403">
        <v>-30.871842579675867</v>
      </c>
      <c r="AU403">
        <v>-48.753706641025872</v>
      </c>
      <c r="AV403" t="s">
        <v>1742</v>
      </c>
    </row>
    <row r="404" spans="1:48" x14ac:dyDescent="0.25">
      <c r="A404">
        <v>4.0700000000000192E-9</v>
      </c>
      <c r="B404" t="s">
        <v>551</v>
      </c>
      <c r="C404">
        <v>10</v>
      </c>
      <c r="D404" s="2">
        <v>1</v>
      </c>
      <c r="E404">
        <v>9</v>
      </c>
      <c r="F404">
        <v>20</v>
      </c>
      <c r="G404">
        <v>136</v>
      </c>
      <c r="H404">
        <v>109.61</v>
      </c>
      <c r="I404">
        <v>8082.9802045100005</v>
      </c>
      <c r="J404">
        <v>15.582883139038954</v>
      </c>
      <c r="K404">
        <v>14.039964134750864</v>
      </c>
      <c r="L404">
        <v>7.0251860899011573</v>
      </c>
      <c r="M404">
        <v>6.889352232964594</v>
      </c>
      <c r="N404">
        <v>7.8070000000000004</v>
      </c>
      <c r="O404">
        <v>8.5813630041724611</v>
      </c>
      <c r="P404">
        <v>2.4860870358543927</v>
      </c>
      <c r="Q404" s="36" t="str">
        <f t="shared" si="146"/>
        <v xml:space="preserve"> </v>
      </c>
      <c r="R404" t="str">
        <f t="shared" si="147"/>
        <v xml:space="preserve"> </v>
      </c>
      <c r="S404" s="37">
        <f t="shared" si="148"/>
        <v>0.24076270820283463</v>
      </c>
      <c r="T404" s="37" t="str">
        <f t="shared" si="149"/>
        <v/>
      </c>
      <c r="U404" s="37" t="str">
        <f t="shared" si="150"/>
        <v/>
      </c>
      <c r="V404" s="37" t="str">
        <f t="shared" si="151"/>
        <v/>
      </c>
      <c r="W404" s="37" t="str">
        <f t="shared" si="152"/>
        <v/>
      </c>
      <c r="X404" s="37">
        <f t="shared" si="153"/>
        <v>-0.46055595152834405</v>
      </c>
      <c r="Y404" t="str">
        <f t="shared" si="137"/>
        <v xml:space="preserve"> </v>
      </c>
      <c r="Z404" s="1" t="str">
        <f t="shared" si="154"/>
        <v xml:space="preserve"> </v>
      </c>
      <c r="AA404" t="str">
        <f t="shared" si="138"/>
        <v xml:space="preserve"> </v>
      </c>
      <c r="AB404" s="1" t="str">
        <f t="shared" si="155"/>
        <v xml:space="preserve"> </v>
      </c>
      <c r="AC404" t="str">
        <f t="shared" si="139"/>
        <v xml:space="preserve"> </v>
      </c>
      <c r="AD404" s="1" t="str">
        <f t="shared" si="156"/>
        <v xml:space="preserve"> </v>
      </c>
      <c r="AE404" t="str">
        <f t="shared" si="140"/>
        <v xml:space="preserve"> </v>
      </c>
      <c r="AF404" t="str">
        <f t="shared" si="141"/>
        <v xml:space="preserve"> </v>
      </c>
      <c r="AG404">
        <f t="shared" si="157"/>
        <v>2.4860870399243926</v>
      </c>
      <c r="AH404" t="str">
        <f t="shared" si="158"/>
        <v xml:space="preserve"> </v>
      </c>
      <c r="AI404" t="str">
        <f t="shared" si="142"/>
        <v xml:space="preserve"> </v>
      </c>
      <c r="AJ404" t="str">
        <f t="shared" si="143"/>
        <v xml:space="preserve"> </v>
      </c>
      <c r="AK404" t="str">
        <f t="shared" si="159"/>
        <v xml:space="preserve"> </v>
      </c>
      <c r="AL404" t="str">
        <f t="shared" si="160"/>
        <v xml:space="preserve"> </v>
      </c>
      <c r="AM404" t="str">
        <f t="shared" si="144"/>
        <v xml:space="preserve"> </v>
      </c>
      <c r="AN404" t="str">
        <f t="shared" si="145"/>
        <v xml:space="preserve"> </v>
      </c>
      <c r="AO404" t="s">
        <v>551</v>
      </c>
      <c r="AP404" t="s">
        <v>1248</v>
      </c>
      <c r="AQ404">
        <v>16.132271205368554</v>
      </c>
      <c r="AR404">
        <v>46.055595152834407</v>
      </c>
      <c r="AS404">
        <v>24.076270413283464</v>
      </c>
      <c r="AT404">
        <v>-16.132271205368554</v>
      </c>
      <c r="AU404">
        <v>-46.055595152834407</v>
      </c>
      <c r="AV404" t="s">
        <v>1743</v>
      </c>
    </row>
    <row r="405" spans="1:48" x14ac:dyDescent="0.25">
      <c r="A405">
        <v>4.080000000000019E-9</v>
      </c>
      <c r="B405" t="s">
        <v>628</v>
      </c>
      <c r="C405">
        <v>3</v>
      </c>
      <c r="D405" s="2">
        <v>2</v>
      </c>
      <c r="E405">
        <v>6</v>
      </c>
      <c r="F405">
        <v>11</v>
      </c>
      <c r="G405">
        <v>169.5</v>
      </c>
      <c r="H405">
        <v>169.83</v>
      </c>
      <c r="I405">
        <v>24560.296109010003</v>
      </c>
      <c r="J405" t="s">
        <v>1238</v>
      </c>
      <c r="K405">
        <v>39.735610669162376</v>
      </c>
      <c r="L405">
        <v>33.045492191273546</v>
      </c>
      <c r="M405">
        <v>27.277824382557547</v>
      </c>
      <c r="N405">
        <v>4.274</v>
      </c>
      <c r="O405">
        <v>17.417582417582413</v>
      </c>
      <c r="P405">
        <v>0.99393511158217018</v>
      </c>
      <c r="Q405" s="36" t="str">
        <f t="shared" si="146"/>
        <v xml:space="preserve"> </v>
      </c>
      <c r="R405" t="str">
        <f t="shared" si="147"/>
        <v xml:space="preserve"> </v>
      </c>
      <c r="S405" s="37" t="str">
        <f t="shared" si="148"/>
        <v/>
      </c>
      <c r="T405" s="37" t="str">
        <f t="shared" si="149"/>
        <v/>
      </c>
      <c r="U405" s="37" t="str">
        <f t="shared" si="150"/>
        <v xml:space="preserve"> </v>
      </c>
      <c r="V405" s="37" t="str">
        <f t="shared" si="151"/>
        <v xml:space="preserve"> </v>
      </c>
      <c r="W405" s="37" t="str">
        <f t="shared" si="152"/>
        <v/>
      </c>
      <c r="X405" s="37" t="str">
        <f t="shared" si="153"/>
        <v/>
      </c>
      <c r="Y405" t="str">
        <f t="shared" si="137"/>
        <v xml:space="preserve"> </v>
      </c>
      <c r="Z405" s="1" t="str">
        <f t="shared" si="154"/>
        <v xml:space="preserve"> </v>
      </c>
      <c r="AA405" t="str">
        <f t="shared" si="138"/>
        <v xml:space="preserve"> </v>
      </c>
      <c r="AB405" s="1" t="str">
        <f t="shared" si="155"/>
        <v xml:space="preserve"> </v>
      </c>
      <c r="AC405" t="str">
        <f t="shared" si="139"/>
        <v xml:space="preserve"> </v>
      </c>
      <c r="AD405" s="1" t="str">
        <f t="shared" si="156"/>
        <v xml:space="preserve"> </v>
      </c>
      <c r="AE405" t="str">
        <f t="shared" si="140"/>
        <v xml:space="preserve"> </v>
      </c>
      <c r="AF405" t="str">
        <f t="shared" si="141"/>
        <v xml:space="preserve"> </v>
      </c>
      <c r="AG405" t="str">
        <f t="shared" si="157"/>
        <v xml:space="preserve"> </v>
      </c>
      <c r="AH405" t="str">
        <f t="shared" si="158"/>
        <v xml:space="preserve"> </v>
      </c>
      <c r="AI405" t="str">
        <f t="shared" si="142"/>
        <v xml:space="preserve"> </v>
      </c>
      <c r="AJ405" t="str">
        <f t="shared" si="143"/>
        <v xml:space="preserve"> </v>
      </c>
      <c r="AK405" t="str">
        <f t="shared" si="159"/>
        <v xml:space="preserve"> </v>
      </c>
      <c r="AL405" t="str">
        <f t="shared" si="160"/>
        <v xml:space="preserve"> </v>
      </c>
      <c r="AM405" t="str">
        <f t="shared" si="144"/>
        <v xml:space="preserve"> </v>
      </c>
      <c r="AN405" t="str">
        <f t="shared" si="145"/>
        <v xml:space="preserve"> </v>
      </c>
      <c r="AO405" t="s">
        <v>628</v>
      </c>
      <c r="AP405" t="s">
        <v>1313</v>
      </c>
      <c r="AQ405" t="e">
        <v>#VALUE!</v>
      </c>
      <c r="AR405">
        <v>-153.74693087524895</v>
      </c>
      <c r="AS405">
        <v>-0.19431195901784548</v>
      </c>
      <c r="AT405" t="e">
        <v>#VALUE!</v>
      </c>
      <c r="AU405">
        <v>153.74693087524895</v>
      </c>
      <c r="AV405" t="s">
        <v>1744</v>
      </c>
    </row>
    <row r="406" spans="1:48" x14ac:dyDescent="0.25">
      <c r="A406">
        <v>4.0900000000000188E-9</v>
      </c>
      <c r="B406" t="s">
        <v>546</v>
      </c>
      <c r="C406">
        <v>3</v>
      </c>
      <c r="D406" s="2">
        <v>5</v>
      </c>
      <c r="E406">
        <v>18</v>
      </c>
      <c r="F406">
        <v>26</v>
      </c>
      <c r="G406">
        <v>206</v>
      </c>
      <c r="H406">
        <v>202.76</v>
      </c>
      <c r="I406">
        <v>23557.396873999998</v>
      </c>
      <c r="J406">
        <v>23.584971501686635</v>
      </c>
      <c r="K406">
        <v>22.774345726159719</v>
      </c>
      <c r="L406">
        <v>16.853685128215407</v>
      </c>
      <c r="M406">
        <v>16.683472791034323</v>
      </c>
      <c r="N406">
        <v>8.9030000000000005</v>
      </c>
      <c r="O406">
        <v>2.6874279123414135</v>
      </c>
      <c r="P406">
        <v>2.0161767607023084</v>
      </c>
      <c r="Q406" s="36" t="str">
        <f t="shared" si="146"/>
        <v xml:space="preserve"> </v>
      </c>
      <c r="R406" t="str">
        <f t="shared" si="147"/>
        <v xml:space="preserve"> </v>
      </c>
      <c r="S406" s="37" t="str">
        <f t="shared" si="148"/>
        <v/>
      </c>
      <c r="T406" s="37" t="str">
        <f t="shared" si="149"/>
        <v/>
      </c>
      <c r="U406" s="37" t="str">
        <f t="shared" si="150"/>
        <v/>
      </c>
      <c r="V406" s="37" t="str">
        <f t="shared" si="151"/>
        <v/>
      </c>
      <c r="W406" s="37" t="str">
        <f t="shared" si="152"/>
        <v/>
      </c>
      <c r="X406" s="37" t="str">
        <f t="shared" si="153"/>
        <v/>
      </c>
      <c r="Y406" t="str">
        <f t="shared" si="137"/>
        <v xml:space="preserve"> </v>
      </c>
      <c r="Z406" s="1" t="str">
        <f t="shared" si="154"/>
        <v xml:space="preserve"> </v>
      </c>
      <c r="AA406" t="str">
        <f t="shared" si="138"/>
        <v xml:space="preserve"> </v>
      </c>
      <c r="AB406" s="1" t="str">
        <f t="shared" si="155"/>
        <v xml:space="preserve"> </v>
      </c>
      <c r="AC406" t="str">
        <f t="shared" si="139"/>
        <v xml:space="preserve"> </v>
      </c>
      <c r="AD406" s="1" t="str">
        <f t="shared" si="156"/>
        <v xml:space="preserve"> </v>
      </c>
      <c r="AE406" t="str">
        <f t="shared" si="140"/>
        <v xml:space="preserve"> </v>
      </c>
      <c r="AF406" t="str">
        <f t="shared" si="141"/>
        <v xml:space="preserve"> </v>
      </c>
      <c r="AG406">
        <f t="shared" si="157"/>
        <v>2.0161767647923083</v>
      </c>
      <c r="AH406" t="str">
        <f t="shared" si="158"/>
        <v xml:space="preserve"> </v>
      </c>
      <c r="AI406" t="str">
        <f t="shared" si="142"/>
        <v xml:space="preserve"> </v>
      </c>
      <c r="AJ406" t="str">
        <f t="shared" si="143"/>
        <v xml:space="preserve"> </v>
      </c>
      <c r="AK406" t="str">
        <f t="shared" si="159"/>
        <v xml:space="preserve"> </v>
      </c>
      <c r="AL406" t="str">
        <f t="shared" si="160"/>
        <v xml:space="preserve"> </v>
      </c>
      <c r="AM406" t="str">
        <f t="shared" si="144"/>
        <v xml:space="preserve"> </v>
      </c>
      <c r="AN406" t="str">
        <f t="shared" si="145"/>
        <v xml:space="preserve"> </v>
      </c>
      <c r="AO406" t="s">
        <v>546</v>
      </c>
      <c r="AP406" t="s">
        <v>1244</v>
      </c>
      <c r="AQ406">
        <v>-26.935303042679237</v>
      </c>
      <c r="AR406">
        <v>-29.414652094418404</v>
      </c>
      <c r="AS406">
        <v>1.5979483132767758</v>
      </c>
      <c r="AT406">
        <v>26.935303042679237</v>
      </c>
      <c r="AU406">
        <v>29.414652094418404</v>
      </c>
      <c r="AV406" t="s">
        <v>1745</v>
      </c>
    </row>
    <row r="407" spans="1:48" x14ac:dyDescent="0.25">
      <c r="A407">
        <v>4.1000000000000185E-9</v>
      </c>
      <c r="B407" t="s">
        <v>930</v>
      </c>
      <c r="C407">
        <v>1</v>
      </c>
      <c r="D407" s="2">
        <v>0</v>
      </c>
      <c r="E407">
        <v>4</v>
      </c>
      <c r="F407">
        <v>5</v>
      </c>
      <c r="G407">
        <v>37</v>
      </c>
      <c r="H407">
        <v>39.659999999999997</v>
      </c>
      <c r="I407">
        <v>12986.338853159999</v>
      </c>
      <c r="J407" t="s">
        <v>1238</v>
      </c>
      <c r="K407" t="s">
        <v>1238</v>
      </c>
      <c r="L407">
        <v>32.673018587360595</v>
      </c>
      <c r="M407">
        <v>29.759735891647857</v>
      </c>
      <c r="N407">
        <v>0.79400000000000004</v>
      </c>
      <c r="O407">
        <v>8.7671232876712413</v>
      </c>
      <c r="P407">
        <v>1.336359051941503</v>
      </c>
      <c r="Q407" s="36" t="str">
        <f t="shared" si="146"/>
        <v xml:space="preserve"> </v>
      </c>
      <c r="R407" t="str">
        <f t="shared" si="147"/>
        <v xml:space="preserve"> </v>
      </c>
      <c r="S407" s="37" t="str">
        <f t="shared" si="148"/>
        <v/>
      </c>
      <c r="T407" s="37" t="str">
        <f t="shared" si="149"/>
        <v/>
      </c>
      <c r="U407" s="37" t="str">
        <f t="shared" si="150"/>
        <v xml:space="preserve"> </v>
      </c>
      <c r="V407" s="37" t="str">
        <f t="shared" si="151"/>
        <v xml:space="preserve"> </v>
      </c>
      <c r="W407" s="37" t="str">
        <f t="shared" si="152"/>
        <v/>
      </c>
      <c r="X407" s="37" t="str">
        <f t="shared" si="153"/>
        <v/>
      </c>
      <c r="Y407" t="str">
        <f t="shared" si="137"/>
        <v xml:space="preserve"> </v>
      </c>
      <c r="Z407" s="1" t="str">
        <f t="shared" si="154"/>
        <v xml:space="preserve"> </v>
      </c>
      <c r="AA407" t="str">
        <f t="shared" si="138"/>
        <v xml:space="preserve"> </v>
      </c>
      <c r="AB407" s="1" t="str">
        <f t="shared" si="155"/>
        <v xml:space="preserve"> </v>
      </c>
      <c r="AC407" t="str">
        <f t="shared" si="139"/>
        <v xml:space="preserve"> </v>
      </c>
      <c r="AD407" s="1" t="str">
        <f t="shared" si="156"/>
        <v xml:space="preserve"> </v>
      </c>
      <c r="AE407" t="str">
        <f t="shared" si="140"/>
        <v xml:space="preserve"> </v>
      </c>
      <c r="AF407" t="str">
        <f t="shared" si="141"/>
        <v xml:space="preserve"> </v>
      </c>
      <c r="AG407" t="str">
        <f t="shared" si="157"/>
        <v xml:space="preserve"> </v>
      </c>
      <c r="AH407" t="str">
        <f t="shared" si="158"/>
        <v xml:space="preserve"> </v>
      </c>
      <c r="AI407" t="str">
        <f t="shared" si="142"/>
        <v xml:space="preserve"> </v>
      </c>
      <c r="AJ407" t="str">
        <f t="shared" si="143"/>
        <v xml:space="preserve"> </v>
      </c>
      <c r="AK407" t="str">
        <f t="shared" si="159"/>
        <v xml:space="preserve"> </v>
      </c>
      <c r="AL407" t="str">
        <f t="shared" si="160"/>
        <v xml:space="preserve"> </v>
      </c>
      <c r="AM407" t="str">
        <f t="shared" si="144"/>
        <v xml:space="preserve"> </v>
      </c>
      <c r="AN407" t="str">
        <f t="shared" si="145"/>
        <v xml:space="preserve"> </v>
      </c>
      <c r="AO407" t="s">
        <v>930</v>
      </c>
      <c r="AP407" t="s">
        <v>1244</v>
      </c>
      <c r="AQ407" t="e">
        <v>#VALUE!</v>
      </c>
      <c r="AR407">
        <v>-150.8868120645534</v>
      </c>
      <c r="AS407">
        <v>-6.7070095814422466</v>
      </c>
      <c r="AT407" t="e">
        <v>#VALUE!</v>
      </c>
      <c r="AU407">
        <v>150.8868120645534</v>
      </c>
      <c r="AV407" t="s">
        <v>1746</v>
      </c>
    </row>
    <row r="408" spans="1:48" x14ac:dyDescent="0.25">
      <c r="A408">
        <v>4.1100000000000183E-9</v>
      </c>
      <c r="B408" t="s">
        <v>487</v>
      </c>
      <c r="C408">
        <v>9</v>
      </c>
      <c r="D408" s="2">
        <v>0</v>
      </c>
      <c r="E408">
        <v>6</v>
      </c>
      <c r="F408">
        <v>15</v>
      </c>
      <c r="G408">
        <v>410</v>
      </c>
      <c r="H408">
        <v>375.02</v>
      </c>
      <c r="I408">
        <v>39023.807908759998</v>
      </c>
      <c r="J408">
        <v>28.841036683842187</v>
      </c>
      <c r="K408">
        <v>27.729961549837324</v>
      </c>
      <c r="L408">
        <v>22.792514708927428</v>
      </c>
      <c r="M408">
        <v>21.018197213062031</v>
      </c>
      <c r="N408">
        <v>13.524000000000001</v>
      </c>
      <c r="O408">
        <v>3.6321839080459788</v>
      </c>
      <c r="P408">
        <v>0.55250386646045546</v>
      </c>
      <c r="Q408" s="36" t="str">
        <f t="shared" si="146"/>
        <v xml:space="preserve"> </v>
      </c>
      <c r="R408" t="str">
        <f t="shared" si="147"/>
        <v xml:space="preserve"> </v>
      </c>
      <c r="S408" s="37" t="str">
        <f t="shared" si="148"/>
        <v/>
      </c>
      <c r="T408" s="37" t="str">
        <f t="shared" si="149"/>
        <v/>
      </c>
      <c r="U408" s="37" t="str">
        <f t="shared" si="150"/>
        <v/>
      </c>
      <c r="V408" s="37" t="str">
        <f t="shared" si="151"/>
        <v/>
      </c>
      <c r="W408" s="37" t="str">
        <f t="shared" si="152"/>
        <v/>
      </c>
      <c r="X408" s="37" t="str">
        <f t="shared" si="153"/>
        <v/>
      </c>
      <c r="Y408" t="str">
        <f t="shared" si="137"/>
        <v xml:space="preserve"> </v>
      </c>
      <c r="Z408" s="1" t="str">
        <f t="shared" si="154"/>
        <v xml:space="preserve"> </v>
      </c>
      <c r="AA408" t="str">
        <f t="shared" si="138"/>
        <v xml:space="preserve"> </v>
      </c>
      <c r="AB408" s="1" t="str">
        <f t="shared" si="155"/>
        <v xml:space="preserve"> </v>
      </c>
      <c r="AC408" t="str">
        <f t="shared" si="139"/>
        <v xml:space="preserve"> </v>
      </c>
      <c r="AD408" s="1" t="str">
        <f t="shared" si="156"/>
        <v xml:space="preserve"> </v>
      </c>
      <c r="AE408" t="str">
        <f t="shared" si="140"/>
        <v xml:space="preserve"> </v>
      </c>
      <c r="AF408" t="str">
        <f t="shared" si="141"/>
        <v xml:space="preserve"> </v>
      </c>
      <c r="AG408" t="str">
        <f t="shared" si="157"/>
        <v xml:space="preserve"> </v>
      </c>
      <c r="AH408" t="str">
        <f t="shared" si="158"/>
        <v xml:space="preserve"> </v>
      </c>
      <c r="AI408" t="str">
        <f t="shared" si="142"/>
        <v xml:space="preserve"> </v>
      </c>
      <c r="AJ408" t="str">
        <f t="shared" si="143"/>
        <v xml:space="preserve"> </v>
      </c>
      <c r="AK408" t="str">
        <f t="shared" si="159"/>
        <v xml:space="preserve"> </v>
      </c>
      <c r="AL408" t="str">
        <f t="shared" si="160"/>
        <v xml:space="preserve"> </v>
      </c>
      <c r="AM408" t="str">
        <f t="shared" si="144"/>
        <v xml:space="preserve"> </v>
      </c>
      <c r="AN408" t="str">
        <f t="shared" si="145"/>
        <v xml:space="preserve"> </v>
      </c>
      <c r="AO408" t="s">
        <v>487</v>
      </c>
      <c r="AP408" t="s">
        <v>1244</v>
      </c>
      <c r="AQ408">
        <v>-55.223665683324263</v>
      </c>
      <c r="AR408">
        <v>-75.017234448896559</v>
      </c>
      <c r="AS408">
        <v>9.3275025331982278</v>
      </c>
      <c r="AT408">
        <v>55.223665683324263</v>
      </c>
      <c r="AU408">
        <v>75.017234448896559</v>
      </c>
      <c r="AV408" t="s">
        <v>1747</v>
      </c>
    </row>
    <row r="409" spans="1:48" x14ac:dyDescent="0.25">
      <c r="A409">
        <v>4.120000000000018E-9</v>
      </c>
      <c r="B409" t="s">
        <v>488</v>
      </c>
      <c r="C409">
        <v>16</v>
      </c>
      <c r="D409" s="2">
        <v>3</v>
      </c>
      <c r="E409">
        <v>11</v>
      </c>
      <c r="F409">
        <v>30</v>
      </c>
      <c r="G409">
        <v>126.5</v>
      </c>
      <c r="H409">
        <v>121.62</v>
      </c>
      <c r="I409">
        <v>43647.270434040001</v>
      </c>
      <c r="J409">
        <v>29.040114613180517</v>
      </c>
      <c r="K409">
        <v>26.571990386716191</v>
      </c>
      <c r="L409">
        <v>18.033417806179671</v>
      </c>
      <c r="M409">
        <v>17.112882500890269</v>
      </c>
      <c r="N409">
        <v>4.577</v>
      </c>
      <c r="O409">
        <v>7.4413145539906145</v>
      </c>
      <c r="P409">
        <v>0.83703338266732441</v>
      </c>
      <c r="Q409" s="36" t="str">
        <f t="shared" si="146"/>
        <v xml:space="preserve"> </v>
      </c>
      <c r="R409" t="str">
        <f t="shared" si="147"/>
        <v xml:space="preserve"> </v>
      </c>
      <c r="S409" s="37" t="str">
        <f t="shared" si="148"/>
        <v/>
      </c>
      <c r="T409" s="37" t="str">
        <f t="shared" si="149"/>
        <v/>
      </c>
      <c r="U409" s="37" t="str">
        <f t="shared" si="150"/>
        <v/>
      </c>
      <c r="V409" s="37" t="str">
        <f t="shared" si="151"/>
        <v/>
      </c>
      <c r="W409" s="37" t="str">
        <f t="shared" si="152"/>
        <v/>
      </c>
      <c r="X409" s="37" t="str">
        <f t="shared" si="153"/>
        <v/>
      </c>
      <c r="Y409" t="str">
        <f t="shared" si="137"/>
        <v xml:space="preserve"> </v>
      </c>
      <c r="Z409" s="1" t="str">
        <f t="shared" si="154"/>
        <v xml:space="preserve"> </v>
      </c>
      <c r="AA409" t="str">
        <f t="shared" si="138"/>
        <v xml:space="preserve"> </v>
      </c>
      <c r="AB409" s="1" t="str">
        <f t="shared" si="155"/>
        <v xml:space="preserve"> </v>
      </c>
      <c r="AC409" t="str">
        <f t="shared" si="139"/>
        <v xml:space="preserve"> </v>
      </c>
      <c r="AD409" s="1" t="str">
        <f t="shared" si="156"/>
        <v xml:space="preserve"> </v>
      </c>
      <c r="AE409" t="str">
        <f t="shared" si="140"/>
        <v xml:space="preserve"> </v>
      </c>
      <c r="AF409" t="str">
        <f t="shared" si="141"/>
        <v xml:space="preserve"> </v>
      </c>
      <c r="AG409" t="str">
        <f t="shared" si="157"/>
        <v xml:space="preserve"> </v>
      </c>
      <c r="AH409" t="str">
        <f t="shared" si="158"/>
        <v xml:space="preserve"> </v>
      </c>
      <c r="AI409" t="str">
        <f t="shared" si="142"/>
        <v xml:space="preserve"> </v>
      </c>
      <c r="AJ409" t="str">
        <f t="shared" si="143"/>
        <v xml:space="preserve"> </v>
      </c>
      <c r="AK409" t="str">
        <f t="shared" si="159"/>
        <v xml:space="preserve"> </v>
      </c>
      <c r="AL409" t="str">
        <f t="shared" si="160"/>
        <v xml:space="preserve"> </v>
      </c>
      <c r="AM409" t="str">
        <f t="shared" si="144"/>
        <v xml:space="preserve"> </v>
      </c>
      <c r="AN409" t="str">
        <f t="shared" si="145"/>
        <v xml:space="preserve"> </v>
      </c>
      <c r="AO409" t="s">
        <v>488</v>
      </c>
      <c r="AP409" t="s">
        <v>1248</v>
      </c>
      <c r="AQ409">
        <v>-56.295111425281718</v>
      </c>
      <c r="AR409">
        <v>-38.473483615339802</v>
      </c>
      <c r="AS409">
        <v>4.0124979444170261</v>
      </c>
      <c r="AT409">
        <v>56.295111425281718</v>
      </c>
      <c r="AU409">
        <v>38.473483615339802</v>
      </c>
      <c r="AV409" t="s">
        <v>1748</v>
      </c>
    </row>
    <row r="410" spans="1:48" x14ac:dyDescent="0.25">
      <c r="A410">
        <v>4.1300000000000178E-9</v>
      </c>
      <c r="B410" t="s">
        <v>575</v>
      </c>
      <c r="C410">
        <v>5</v>
      </c>
      <c r="D410" s="2">
        <v>1</v>
      </c>
      <c r="E410">
        <v>9</v>
      </c>
      <c r="F410">
        <v>15</v>
      </c>
      <c r="G410">
        <v>103</v>
      </c>
      <c r="H410">
        <v>98.93</v>
      </c>
      <c r="I410">
        <v>31564.898929590003</v>
      </c>
      <c r="J410">
        <v>29.843137254901965</v>
      </c>
      <c r="K410">
        <v>28.137087599544941</v>
      </c>
      <c r="L410">
        <v>13.807698713389888</v>
      </c>
      <c r="M410">
        <v>13.087345969234697</v>
      </c>
      <c r="N410">
        <v>3.516</v>
      </c>
      <c r="O410">
        <v>5.2694610778443156</v>
      </c>
      <c r="P410">
        <v>1.67593247750935</v>
      </c>
      <c r="Q410" s="36" t="str">
        <f t="shared" si="146"/>
        <v xml:space="preserve"> </v>
      </c>
      <c r="R410" t="str">
        <f t="shared" si="147"/>
        <v xml:space="preserve"> </v>
      </c>
      <c r="S410" s="37" t="str">
        <f t="shared" si="148"/>
        <v/>
      </c>
      <c r="T410" s="37" t="str">
        <f t="shared" si="149"/>
        <v/>
      </c>
      <c r="U410" s="37" t="str">
        <f t="shared" si="150"/>
        <v/>
      </c>
      <c r="V410" s="37" t="str">
        <f t="shared" si="151"/>
        <v/>
      </c>
      <c r="W410" s="37" t="str">
        <f t="shared" si="152"/>
        <v/>
      </c>
      <c r="X410" s="37" t="str">
        <f t="shared" si="153"/>
        <v/>
      </c>
      <c r="Y410" t="str">
        <f t="shared" si="137"/>
        <v xml:space="preserve"> </v>
      </c>
      <c r="Z410" s="1" t="str">
        <f t="shared" si="154"/>
        <v xml:space="preserve"> </v>
      </c>
      <c r="AA410" t="str">
        <f t="shared" si="138"/>
        <v xml:space="preserve"> </v>
      </c>
      <c r="AB410" s="1" t="str">
        <f t="shared" si="155"/>
        <v xml:space="preserve"> </v>
      </c>
      <c r="AC410" t="str">
        <f t="shared" si="139"/>
        <v xml:space="preserve"> </v>
      </c>
      <c r="AD410" s="1" t="str">
        <f t="shared" si="156"/>
        <v xml:space="preserve"> </v>
      </c>
      <c r="AE410" t="str">
        <f t="shared" si="140"/>
        <v xml:space="preserve"> </v>
      </c>
      <c r="AF410" t="str">
        <f t="shared" si="141"/>
        <v xml:space="preserve"> </v>
      </c>
      <c r="AG410" t="str">
        <f t="shared" si="157"/>
        <v xml:space="preserve"> </v>
      </c>
      <c r="AH410" t="str">
        <f t="shared" si="158"/>
        <v xml:space="preserve"> </v>
      </c>
      <c r="AI410" t="str">
        <f t="shared" si="142"/>
        <v xml:space="preserve"> </v>
      </c>
      <c r="AJ410" t="str">
        <f t="shared" si="143"/>
        <v xml:space="preserve"> </v>
      </c>
      <c r="AK410" t="str">
        <f t="shared" si="159"/>
        <v xml:space="preserve"> </v>
      </c>
      <c r="AL410" t="str">
        <f t="shared" si="160"/>
        <v xml:space="preserve"> </v>
      </c>
      <c r="AM410" t="str">
        <f t="shared" si="144"/>
        <v xml:space="preserve"> </v>
      </c>
      <c r="AN410" t="str">
        <f t="shared" si="145"/>
        <v xml:space="preserve"> </v>
      </c>
      <c r="AO410" t="s">
        <v>575</v>
      </c>
      <c r="AP410" t="s">
        <v>1244</v>
      </c>
      <c r="AQ410">
        <v>-60.61701286873928</v>
      </c>
      <c r="AR410">
        <v>-6.0253892026469247</v>
      </c>
      <c r="AS410">
        <v>4.1140200141514205</v>
      </c>
      <c r="AT410">
        <v>60.61701286873928</v>
      </c>
      <c r="AU410">
        <v>6.0253892026469247</v>
      </c>
      <c r="AV410" t="s">
        <v>1749</v>
      </c>
    </row>
    <row r="411" spans="1:48" x14ac:dyDescent="0.25">
      <c r="A411">
        <v>4.1400000000000176E-9</v>
      </c>
      <c r="B411" t="s">
        <v>409</v>
      </c>
      <c r="C411">
        <v>8</v>
      </c>
      <c r="D411" s="2">
        <v>0</v>
      </c>
      <c r="E411">
        <v>9</v>
      </c>
      <c r="F411">
        <v>17</v>
      </c>
      <c r="G411">
        <v>250</v>
      </c>
      <c r="H411">
        <v>216.05</v>
      </c>
      <c r="I411">
        <v>60157.178049999995</v>
      </c>
      <c r="J411">
        <v>18.184496254524031</v>
      </c>
      <c r="K411">
        <v>17.050745797490332</v>
      </c>
      <c r="L411">
        <v>11.176176501152307</v>
      </c>
      <c r="M411">
        <v>10.862974731036635</v>
      </c>
      <c r="N411">
        <v>12.671000000000001</v>
      </c>
      <c r="O411">
        <v>6.211232187761957</v>
      </c>
      <c r="P411">
        <v>1.8704003702846563</v>
      </c>
      <c r="Q411" s="36" t="str">
        <f t="shared" si="146"/>
        <v xml:space="preserve"> </v>
      </c>
      <c r="R411" t="str">
        <f t="shared" si="147"/>
        <v xml:space="preserve"> </v>
      </c>
      <c r="S411" s="37">
        <f t="shared" si="148"/>
        <v>0.15713955516985412</v>
      </c>
      <c r="T411" s="37" t="str">
        <f t="shared" si="149"/>
        <v/>
      </c>
      <c r="U411" s="37" t="str">
        <f t="shared" si="150"/>
        <v/>
      </c>
      <c r="V411" s="37" t="str">
        <f t="shared" si="151"/>
        <v/>
      </c>
      <c r="W411" s="37" t="str">
        <f t="shared" si="152"/>
        <v/>
      </c>
      <c r="X411" s="37" t="str">
        <f t="shared" si="153"/>
        <v/>
      </c>
      <c r="Y411" t="str">
        <f t="shared" si="137"/>
        <v xml:space="preserve"> </v>
      </c>
      <c r="Z411" s="1" t="str">
        <f t="shared" si="154"/>
        <v xml:space="preserve"> </v>
      </c>
      <c r="AA411" t="str">
        <f t="shared" si="138"/>
        <v xml:space="preserve"> </v>
      </c>
      <c r="AB411" s="1" t="str">
        <f t="shared" si="155"/>
        <v xml:space="preserve"> </v>
      </c>
      <c r="AC411" t="str">
        <f t="shared" si="139"/>
        <v xml:space="preserve"> </v>
      </c>
      <c r="AD411" s="1" t="str">
        <f t="shared" si="156"/>
        <v xml:space="preserve"> </v>
      </c>
      <c r="AE411" t="str">
        <f t="shared" si="140"/>
        <v xml:space="preserve"> </v>
      </c>
      <c r="AF411" t="str">
        <f t="shared" si="141"/>
        <v xml:space="preserve"> </v>
      </c>
      <c r="AG411" t="str">
        <f t="shared" si="157"/>
        <v xml:space="preserve"> </v>
      </c>
      <c r="AH411" t="str">
        <f t="shared" si="158"/>
        <v xml:space="preserve"> </v>
      </c>
      <c r="AI411" t="str">
        <f t="shared" si="142"/>
        <v xml:space="preserve"> </v>
      </c>
      <c r="AJ411" t="str">
        <f t="shared" si="143"/>
        <v xml:space="preserve"> </v>
      </c>
      <c r="AK411" t="str">
        <f t="shared" si="159"/>
        <v xml:space="preserve"> </v>
      </c>
      <c r="AL411" t="str">
        <f t="shared" si="160"/>
        <v xml:space="preserve"> </v>
      </c>
      <c r="AM411" t="str">
        <f t="shared" si="144"/>
        <v xml:space="preserve"> </v>
      </c>
      <c r="AN411" t="str">
        <f t="shared" si="145"/>
        <v xml:space="preserve"> </v>
      </c>
      <c r="AO411" t="s">
        <v>409</v>
      </c>
      <c r="AP411" t="s">
        <v>1244</v>
      </c>
      <c r="AQ411">
        <v>2.1302806076571756</v>
      </c>
      <c r="AR411">
        <v>14.181321020348758</v>
      </c>
      <c r="AS411">
        <v>15.713955102985411</v>
      </c>
      <c r="AT411">
        <v>-2.1302806076571756</v>
      </c>
      <c r="AU411">
        <v>-14.181321020348758</v>
      </c>
      <c r="AV411" t="s">
        <v>1750</v>
      </c>
    </row>
    <row r="412" spans="1:48" x14ac:dyDescent="0.25">
      <c r="A412">
        <v>4.1500000000000173E-9</v>
      </c>
      <c r="B412" t="s">
        <v>579</v>
      </c>
      <c r="C412">
        <v>6</v>
      </c>
      <c r="D412" s="2">
        <v>1</v>
      </c>
      <c r="E412">
        <v>9</v>
      </c>
      <c r="F412">
        <v>16</v>
      </c>
      <c r="G412">
        <v>305</v>
      </c>
      <c r="H412">
        <v>295.51</v>
      </c>
      <c r="I412">
        <v>33076.260244609999</v>
      </c>
      <c r="J412" t="s">
        <v>1238</v>
      </c>
      <c r="K412" t="s">
        <v>1238</v>
      </c>
      <c r="L412">
        <v>32.584951095752253</v>
      </c>
      <c r="M412">
        <v>30.362371458677032</v>
      </c>
      <c r="N412">
        <v>2.056</v>
      </c>
      <c r="O412">
        <v>27.070457354758958</v>
      </c>
      <c r="P412">
        <v>0.61283882102128528</v>
      </c>
      <c r="Q412" s="36" t="str">
        <f t="shared" si="146"/>
        <v xml:space="preserve"> </v>
      </c>
      <c r="R412" t="str">
        <f t="shared" si="147"/>
        <v xml:space="preserve"> </v>
      </c>
      <c r="S412" s="37" t="str">
        <f t="shared" si="148"/>
        <v/>
      </c>
      <c r="T412" s="37" t="str">
        <f t="shared" si="149"/>
        <v/>
      </c>
      <c r="U412" s="37" t="str">
        <f t="shared" si="150"/>
        <v xml:space="preserve"> </v>
      </c>
      <c r="V412" s="37" t="str">
        <f t="shared" si="151"/>
        <v xml:space="preserve"> </v>
      </c>
      <c r="W412" s="37" t="str">
        <f t="shared" si="152"/>
        <v/>
      </c>
      <c r="X412" s="37" t="str">
        <f t="shared" si="153"/>
        <v/>
      </c>
      <c r="Y412" t="str">
        <f t="shared" si="137"/>
        <v xml:space="preserve"> </v>
      </c>
      <c r="Z412" s="1" t="str">
        <f t="shared" si="154"/>
        <v xml:space="preserve"> </v>
      </c>
      <c r="AA412" t="str">
        <f t="shared" si="138"/>
        <v xml:space="preserve"> </v>
      </c>
      <c r="AB412" s="1" t="str">
        <f t="shared" si="155"/>
        <v xml:space="preserve"> </v>
      </c>
      <c r="AC412" t="str">
        <f t="shared" si="139"/>
        <v xml:space="preserve"> </v>
      </c>
      <c r="AD412" s="1" t="str">
        <f t="shared" si="156"/>
        <v xml:space="preserve"> </v>
      </c>
      <c r="AE412" t="str">
        <f t="shared" si="140"/>
        <v xml:space="preserve"> </v>
      </c>
      <c r="AF412" t="str">
        <f t="shared" si="141"/>
        <v xml:space="preserve"> </v>
      </c>
      <c r="AG412" t="str">
        <f t="shared" si="157"/>
        <v xml:space="preserve"> </v>
      </c>
      <c r="AH412" t="str">
        <f t="shared" si="158"/>
        <v xml:space="preserve"> </v>
      </c>
      <c r="AI412" t="str">
        <f t="shared" si="142"/>
        <v xml:space="preserve"> </v>
      </c>
      <c r="AJ412" t="str">
        <f t="shared" si="143"/>
        <v xml:space="preserve"> </v>
      </c>
      <c r="AK412" t="str">
        <f t="shared" si="159"/>
        <v xml:space="preserve"> </v>
      </c>
      <c r="AL412" t="str">
        <f t="shared" si="160"/>
        <v xml:space="preserve"> </v>
      </c>
      <c r="AM412" t="str">
        <f t="shared" si="144"/>
        <v xml:space="preserve"> </v>
      </c>
      <c r="AN412" t="str">
        <f t="shared" si="145"/>
        <v xml:space="preserve"> </v>
      </c>
      <c r="AO412" t="s">
        <v>579</v>
      </c>
      <c r="AP412" t="s">
        <v>1254</v>
      </c>
      <c r="AQ412" t="e">
        <v>#VALUE!</v>
      </c>
      <c r="AR412">
        <v>-150.21056685760806</v>
      </c>
      <c r="AS412">
        <v>3.2113972454400841</v>
      </c>
      <c r="AT412" t="e">
        <v>#VALUE!</v>
      </c>
      <c r="AU412">
        <v>150.21056685760806</v>
      </c>
      <c r="AV412" t="s">
        <v>1751</v>
      </c>
    </row>
    <row r="413" spans="1:48" x14ac:dyDescent="0.25">
      <c r="A413">
        <v>4.1600000000000171E-9</v>
      </c>
      <c r="B413" t="s">
        <v>490</v>
      </c>
      <c r="C413">
        <v>16</v>
      </c>
      <c r="D413" s="2">
        <v>1</v>
      </c>
      <c r="E413">
        <v>17</v>
      </c>
      <c r="F413">
        <v>34</v>
      </c>
      <c r="G413">
        <v>95</v>
      </c>
      <c r="H413">
        <v>84.52</v>
      </c>
      <c r="I413">
        <v>99201.123999999996</v>
      </c>
      <c r="J413">
        <v>29.918584070796456</v>
      </c>
      <c r="K413">
        <v>28.145188145188143</v>
      </c>
      <c r="L413">
        <v>18.905407359264217</v>
      </c>
      <c r="M413">
        <v>17.424758681342283</v>
      </c>
      <c r="N413">
        <v>3.0030000000000001</v>
      </c>
      <c r="O413">
        <v>6.1130742049469982</v>
      </c>
      <c r="P413">
        <v>1.9782300047326076</v>
      </c>
      <c r="Q413" s="36" t="str">
        <f t="shared" si="146"/>
        <v xml:space="preserve"> </v>
      </c>
      <c r="R413" t="str">
        <f t="shared" si="147"/>
        <v xml:space="preserve"> </v>
      </c>
      <c r="S413" s="37" t="str">
        <f t="shared" si="148"/>
        <v/>
      </c>
      <c r="T413" s="37" t="str">
        <f t="shared" si="149"/>
        <v/>
      </c>
      <c r="U413" s="37" t="str">
        <f t="shared" si="150"/>
        <v/>
      </c>
      <c r="V413" s="37" t="str">
        <f t="shared" si="151"/>
        <v/>
      </c>
      <c r="W413" s="37" t="str">
        <f t="shared" si="152"/>
        <v/>
      </c>
      <c r="X413" s="37" t="str">
        <f t="shared" si="153"/>
        <v/>
      </c>
      <c r="Y413" t="str">
        <f t="shared" si="137"/>
        <v xml:space="preserve"> </v>
      </c>
      <c r="Z413" s="1" t="str">
        <f t="shared" si="154"/>
        <v xml:space="preserve"> </v>
      </c>
      <c r="AA413" t="str">
        <f t="shared" si="138"/>
        <v xml:space="preserve"> </v>
      </c>
      <c r="AB413" s="1" t="str">
        <f t="shared" si="155"/>
        <v xml:space="preserve"> </v>
      </c>
      <c r="AC413" t="str">
        <f t="shared" si="139"/>
        <v xml:space="preserve"> </v>
      </c>
      <c r="AD413" s="1" t="str">
        <f t="shared" si="156"/>
        <v xml:space="preserve"> </v>
      </c>
      <c r="AE413" t="str">
        <f t="shared" si="140"/>
        <v xml:space="preserve"> </v>
      </c>
      <c r="AF413" t="str">
        <f t="shared" si="141"/>
        <v xml:space="preserve"> </v>
      </c>
      <c r="AG413" t="str">
        <f t="shared" si="157"/>
        <v xml:space="preserve"> </v>
      </c>
      <c r="AH413" t="str">
        <f t="shared" si="158"/>
        <v xml:space="preserve"> </v>
      </c>
      <c r="AI413" t="str">
        <f t="shared" si="142"/>
        <v xml:space="preserve"> </v>
      </c>
      <c r="AJ413" t="str">
        <f t="shared" si="143"/>
        <v xml:space="preserve"> </v>
      </c>
      <c r="AK413" t="str">
        <f t="shared" si="159"/>
        <v xml:space="preserve"> </v>
      </c>
      <c r="AL413" t="str">
        <f t="shared" si="160"/>
        <v xml:space="preserve"> </v>
      </c>
      <c r="AM413" t="str">
        <f t="shared" si="144"/>
        <v xml:space="preserve"> </v>
      </c>
      <c r="AN413" t="str">
        <f t="shared" si="145"/>
        <v xml:space="preserve"> </v>
      </c>
      <c r="AO413" t="s">
        <v>490</v>
      </c>
      <c r="AP413" t="s">
        <v>1248</v>
      </c>
      <c r="AQ413">
        <v>-61.023070787379872</v>
      </c>
      <c r="AR413">
        <v>-45.169243253893889</v>
      </c>
      <c r="AS413">
        <v>12.399432087079987</v>
      </c>
      <c r="AT413">
        <v>61.023070787379872</v>
      </c>
      <c r="AU413">
        <v>45.169243253893889</v>
      </c>
      <c r="AV413" t="s">
        <v>1752</v>
      </c>
    </row>
    <row r="414" spans="1:48" x14ac:dyDescent="0.25">
      <c r="A414">
        <v>4.1700000000000168E-9</v>
      </c>
      <c r="B414" t="s">
        <v>413</v>
      </c>
      <c r="C414">
        <v>10</v>
      </c>
      <c r="D414" s="2">
        <v>0</v>
      </c>
      <c r="E414">
        <v>9</v>
      </c>
      <c r="F414">
        <v>19</v>
      </c>
      <c r="G414">
        <v>54</v>
      </c>
      <c r="H414">
        <v>43.8</v>
      </c>
      <c r="I414">
        <v>56264.575354799999</v>
      </c>
      <c r="J414">
        <v>16.246290801186941</v>
      </c>
      <c r="K414">
        <v>16.839677047289502</v>
      </c>
      <c r="L414">
        <v>9.1571473515616066</v>
      </c>
      <c r="M414">
        <v>9.8818055555555571</v>
      </c>
      <c r="N414">
        <v>2.601</v>
      </c>
      <c r="O414">
        <v>-2.6207412953949936</v>
      </c>
      <c r="P414">
        <v>1.7077625570776256</v>
      </c>
      <c r="Q414" s="36" t="str">
        <f t="shared" si="146"/>
        <v xml:space="preserve"> </v>
      </c>
      <c r="R414" t="str">
        <f t="shared" si="147"/>
        <v xml:space="preserve"> </v>
      </c>
      <c r="S414" s="37">
        <f t="shared" si="148"/>
        <v>0.23287671649876718</v>
      </c>
      <c r="T414" s="37" t="str">
        <f t="shared" si="149"/>
        <v/>
      </c>
      <c r="U414" s="37" t="str">
        <f t="shared" si="150"/>
        <v/>
      </c>
      <c r="V414" s="37" t="str">
        <f t="shared" si="151"/>
        <v/>
      </c>
      <c r="W414" s="37" t="str">
        <f t="shared" si="152"/>
        <v/>
      </c>
      <c r="X414" s="37" t="str">
        <f t="shared" si="153"/>
        <v/>
      </c>
      <c r="Y414" t="str">
        <f t="shared" si="137"/>
        <v xml:space="preserve"> </v>
      </c>
      <c r="Z414" s="1" t="str">
        <f t="shared" si="154"/>
        <v xml:space="preserve"> </v>
      </c>
      <c r="AA414" t="str">
        <f t="shared" si="138"/>
        <v xml:space="preserve"> </v>
      </c>
      <c r="AB414" s="1" t="str">
        <f t="shared" si="155"/>
        <v xml:space="preserve"> </v>
      </c>
      <c r="AC414" t="str">
        <f t="shared" si="139"/>
        <v xml:space="preserve"> </v>
      </c>
      <c r="AD414" s="1" t="str">
        <f t="shared" si="156"/>
        <v xml:space="preserve"> </v>
      </c>
      <c r="AE414" t="str">
        <f t="shared" si="140"/>
        <v xml:space="preserve"> </v>
      </c>
      <c r="AF414" t="str">
        <f t="shared" si="141"/>
        <v xml:space="preserve"> </v>
      </c>
      <c r="AG414" t="str">
        <f t="shared" si="157"/>
        <v xml:space="preserve"> </v>
      </c>
      <c r="AH414" t="str">
        <f t="shared" si="158"/>
        <v xml:space="preserve"> </v>
      </c>
      <c r="AI414" t="str">
        <f t="shared" si="142"/>
        <v xml:space="preserve"> </v>
      </c>
      <c r="AJ414" t="str">
        <f t="shared" si="143"/>
        <v xml:space="preserve"> </v>
      </c>
      <c r="AK414" t="str">
        <f t="shared" si="159"/>
        <v xml:space="preserve"> </v>
      </c>
      <c r="AL414" t="str">
        <f t="shared" si="160"/>
        <v xml:space="preserve"> </v>
      </c>
      <c r="AM414" t="str">
        <f t="shared" si="144"/>
        <v xml:space="preserve"> </v>
      </c>
      <c r="AN414" t="str">
        <f t="shared" si="145"/>
        <v xml:space="preserve"> </v>
      </c>
      <c r="AO414" t="s">
        <v>413</v>
      </c>
      <c r="AP414" t="s">
        <v>1246</v>
      </c>
      <c r="AQ414">
        <v>12.561783421248574</v>
      </c>
      <c r="AR414">
        <v>29.684871310684436</v>
      </c>
      <c r="AS414">
        <v>23.287671232876718</v>
      </c>
      <c r="AT414">
        <v>-12.561783421248574</v>
      </c>
      <c r="AU414">
        <v>-29.684871310684436</v>
      </c>
      <c r="AV414" t="s">
        <v>1753</v>
      </c>
    </row>
    <row r="415" spans="1:48" x14ac:dyDescent="0.25">
      <c r="A415">
        <v>4.1800000000000166E-9</v>
      </c>
      <c r="B415" t="s">
        <v>571</v>
      </c>
      <c r="C415">
        <v>8</v>
      </c>
      <c r="D415" s="2">
        <v>0</v>
      </c>
      <c r="E415">
        <v>7</v>
      </c>
      <c r="F415">
        <v>15</v>
      </c>
      <c r="G415">
        <v>41.5</v>
      </c>
      <c r="H415">
        <v>33.92</v>
      </c>
      <c r="I415">
        <v>5241.1740025600002</v>
      </c>
      <c r="J415">
        <v>12.201438848920862</v>
      </c>
      <c r="K415">
        <v>11.636363636363637</v>
      </c>
      <c r="L415">
        <v>9.1901925002456153</v>
      </c>
      <c r="M415">
        <v>8.6358023963857793</v>
      </c>
      <c r="N415">
        <v>2.915</v>
      </c>
      <c r="O415">
        <v>3.3687943262411415</v>
      </c>
      <c r="P415">
        <v>1.8691037735849054</v>
      </c>
      <c r="Q415" s="36" t="str">
        <f t="shared" si="146"/>
        <v xml:space="preserve"> </v>
      </c>
      <c r="R415" t="str">
        <f t="shared" si="147"/>
        <v xml:space="preserve"> </v>
      </c>
      <c r="S415" s="37">
        <f t="shared" si="148"/>
        <v>0.22346698531207532</v>
      </c>
      <c r="T415" s="37" t="str">
        <f t="shared" si="149"/>
        <v/>
      </c>
      <c r="U415" s="37" t="str">
        <f t="shared" si="150"/>
        <v/>
      </c>
      <c r="V415" s="37">
        <f t="shared" si="151"/>
        <v>-0.34331345800704915</v>
      </c>
      <c r="W415" s="37" t="str">
        <f t="shared" si="152"/>
        <v/>
      </c>
      <c r="X415" s="37" t="str">
        <f t="shared" si="153"/>
        <v/>
      </c>
      <c r="Y415" t="str">
        <f t="shared" si="137"/>
        <v xml:space="preserve"> </v>
      </c>
      <c r="Z415" s="1" t="str">
        <f t="shared" si="154"/>
        <v xml:space="preserve"> </v>
      </c>
      <c r="AA415" t="str">
        <f t="shared" si="138"/>
        <v xml:space="preserve"> </v>
      </c>
      <c r="AB415" s="1" t="str">
        <f t="shared" si="155"/>
        <v xml:space="preserve"> </v>
      </c>
      <c r="AC415" t="str">
        <f t="shared" si="139"/>
        <v xml:space="preserve"> </v>
      </c>
      <c r="AD415" s="1" t="str">
        <f t="shared" si="156"/>
        <v xml:space="preserve"> </v>
      </c>
      <c r="AE415" t="str">
        <f t="shared" si="140"/>
        <v xml:space="preserve"> </v>
      </c>
      <c r="AF415" t="str">
        <f t="shared" si="141"/>
        <v xml:space="preserve"> </v>
      </c>
      <c r="AG415" t="str">
        <f t="shared" si="157"/>
        <v xml:space="preserve"> </v>
      </c>
      <c r="AH415" t="str">
        <f t="shared" si="158"/>
        <v xml:space="preserve"> </v>
      </c>
      <c r="AI415" t="str">
        <f t="shared" si="142"/>
        <v xml:space="preserve"> </v>
      </c>
      <c r="AJ415" t="str">
        <f t="shared" si="143"/>
        <v xml:space="preserve"> </v>
      </c>
      <c r="AK415" t="str">
        <f t="shared" si="159"/>
        <v xml:space="preserve"> </v>
      </c>
      <c r="AL415" t="str">
        <f t="shared" si="160"/>
        <v xml:space="preserve"> </v>
      </c>
      <c r="AM415" t="str">
        <f t="shared" si="144"/>
        <v xml:space="preserve"> </v>
      </c>
      <c r="AN415" t="str">
        <f t="shared" si="145"/>
        <v xml:space="preserve"> </v>
      </c>
      <c r="AO415" t="s">
        <v>571</v>
      </c>
      <c r="AP415" t="s">
        <v>1242</v>
      </c>
      <c r="AQ415">
        <v>34.331345800704916</v>
      </c>
      <c r="AR415">
        <v>29.431127017503723</v>
      </c>
      <c r="AS415">
        <v>22.34669811320753</v>
      </c>
      <c r="AT415">
        <v>-34.331345800704916</v>
      </c>
      <c r="AU415">
        <v>-29.431127017503723</v>
      </c>
      <c r="AV415" t="s">
        <v>1754</v>
      </c>
    </row>
    <row r="416" spans="1:48" x14ac:dyDescent="0.25">
      <c r="A416">
        <v>4.1900000000000163E-9</v>
      </c>
      <c r="B416" t="s">
        <v>414</v>
      </c>
      <c r="C416">
        <v>13</v>
      </c>
      <c r="D416" s="2">
        <v>1</v>
      </c>
      <c r="E416">
        <v>16</v>
      </c>
      <c r="F416">
        <v>30</v>
      </c>
      <c r="G416">
        <v>615</v>
      </c>
      <c r="H416">
        <v>567.1</v>
      </c>
      <c r="I416">
        <v>52302.330938400002</v>
      </c>
      <c r="J416">
        <v>26.757572897989998</v>
      </c>
      <c r="K416">
        <v>24.422911283376401</v>
      </c>
      <c r="L416">
        <v>19.753340653266708</v>
      </c>
      <c r="M416">
        <v>17.927357422853607</v>
      </c>
      <c r="N416">
        <v>23.22</v>
      </c>
      <c r="O416">
        <v>9.9431818181818077</v>
      </c>
      <c r="P416">
        <v>0.91306647857520706</v>
      </c>
      <c r="Q416" s="36" t="str">
        <f t="shared" si="146"/>
        <v xml:space="preserve"> </v>
      </c>
      <c r="R416" t="str">
        <f t="shared" si="147"/>
        <v xml:space="preserve"> </v>
      </c>
      <c r="S416" s="37" t="str">
        <f t="shared" si="148"/>
        <v/>
      </c>
      <c r="T416" s="37" t="str">
        <f t="shared" si="149"/>
        <v/>
      </c>
      <c r="U416" s="37" t="str">
        <f t="shared" si="150"/>
        <v/>
      </c>
      <c r="V416" s="37" t="str">
        <f t="shared" si="151"/>
        <v/>
      </c>
      <c r="W416" s="37" t="str">
        <f t="shared" si="152"/>
        <v/>
      </c>
      <c r="X416" s="37" t="str">
        <f t="shared" si="153"/>
        <v/>
      </c>
      <c r="Y416" t="str">
        <f t="shared" si="137"/>
        <v xml:space="preserve"> </v>
      </c>
      <c r="Z416" s="1" t="str">
        <f t="shared" si="154"/>
        <v xml:space="preserve"> </v>
      </c>
      <c r="AA416" t="str">
        <f t="shared" si="138"/>
        <v xml:space="preserve"> </v>
      </c>
      <c r="AB416" s="1" t="str">
        <f t="shared" si="155"/>
        <v xml:space="preserve"> </v>
      </c>
      <c r="AC416" t="str">
        <f t="shared" si="139"/>
        <v xml:space="preserve"> </v>
      </c>
      <c r="AD416" s="1" t="str">
        <f t="shared" si="156"/>
        <v xml:space="preserve"> </v>
      </c>
      <c r="AE416" t="str">
        <f t="shared" si="140"/>
        <v xml:space="preserve"> </v>
      </c>
      <c r="AF416" t="str">
        <f t="shared" si="141"/>
        <v xml:space="preserve"> </v>
      </c>
      <c r="AG416" t="str">
        <f t="shared" si="157"/>
        <v xml:space="preserve"> </v>
      </c>
      <c r="AH416" t="str">
        <f t="shared" si="158"/>
        <v xml:space="preserve"> </v>
      </c>
      <c r="AI416" t="str">
        <f t="shared" si="142"/>
        <v xml:space="preserve"> </v>
      </c>
      <c r="AJ416" t="str">
        <f t="shared" si="143"/>
        <v xml:space="preserve"> </v>
      </c>
      <c r="AK416" t="str">
        <f t="shared" si="159"/>
        <v xml:space="preserve"> </v>
      </c>
      <c r="AL416" t="str">
        <f t="shared" si="160"/>
        <v xml:space="preserve"> </v>
      </c>
      <c r="AM416" t="str">
        <f t="shared" si="144"/>
        <v xml:space="preserve"> </v>
      </c>
      <c r="AN416" t="str">
        <f t="shared" si="145"/>
        <v xml:space="preserve"> </v>
      </c>
      <c r="AO416" t="s">
        <v>414</v>
      </c>
      <c r="AP416" t="s">
        <v>1242</v>
      </c>
      <c r="AQ416">
        <v>-44.010376448835167</v>
      </c>
      <c r="AR416">
        <v>-51.680281724577945</v>
      </c>
      <c r="AS416">
        <v>8.4464821019220473</v>
      </c>
      <c r="AT416">
        <v>44.010376448835167</v>
      </c>
      <c r="AU416">
        <v>51.680281724577945</v>
      </c>
      <c r="AV416" t="s">
        <v>1755</v>
      </c>
    </row>
    <row r="417" spans="1:48" x14ac:dyDescent="0.25">
      <c r="A417">
        <v>4.2000000000000161E-9</v>
      </c>
      <c r="B417" t="s">
        <v>931</v>
      </c>
      <c r="C417">
        <v>13</v>
      </c>
      <c r="D417" s="2">
        <v>0</v>
      </c>
      <c r="E417">
        <v>8</v>
      </c>
      <c r="F417">
        <v>21</v>
      </c>
      <c r="G417">
        <v>285</v>
      </c>
      <c r="H417">
        <v>243.27</v>
      </c>
      <c r="I417">
        <v>12566.259514890002</v>
      </c>
      <c r="J417">
        <v>11.416838746010889</v>
      </c>
      <c r="K417">
        <v>12.394028938251479</v>
      </c>
      <c r="L417" t="s">
        <v>1238</v>
      </c>
      <c r="M417" t="s">
        <v>1238</v>
      </c>
      <c r="N417">
        <v>19.628</v>
      </c>
      <c r="O417">
        <v>-9.6732627703635536</v>
      </c>
      <c r="P417">
        <v>1.8909031117688165E-2</v>
      </c>
      <c r="Q417" s="36" t="str">
        <f t="shared" si="146"/>
        <v xml:space="preserve"> </v>
      </c>
      <c r="R417" t="str">
        <f t="shared" si="147"/>
        <v xml:space="preserve"> </v>
      </c>
      <c r="S417" s="37">
        <f t="shared" si="148"/>
        <v>0.1715378017089407</v>
      </c>
      <c r="T417" s="37" t="str">
        <f t="shared" si="149"/>
        <v/>
      </c>
      <c r="U417" s="37" t="str">
        <f t="shared" si="150"/>
        <v/>
      </c>
      <c r="V417" s="37">
        <f t="shared" si="151"/>
        <v>-0.38554096369772706</v>
      </c>
      <c r="W417" s="37" t="str">
        <f t="shared" si="152"/>
        <v xml:space="preserve"> </v>
      </c>
      <c r="X417" s="37" t="str">
        <f t="shared" si="153"/>
        <v xml:space="preserve"> </v>
      </c>
      <c r="Y417" t="str">
        <f t="shared" si="137"/>
        <v xml:space="preserve"> </v>
      </c>
      <c r="Z417" s="1" t="str">
        <f t="shared" si="154"/>
        <v xml:space="preserve"> </v>
      </c>
      <c r="AA417" t="str">
        <f t="shared" si="138"/>
        <v xml:space="preserve"> </v>
      </c>
      <c r="AB417" s="1" t="str">
        <f t="shared" si="155"/>
        <v xml:space="preserve"> </v>
      </c>
      <c r="AC417" t="str">
        <f t="shared" si="139"/>
        <v xml:space="preserve"> </v>
      </c>
      <c r="AD417" s="1" t="str">
        <f t="shared" si="156"/>
        <v xml:space="preserve"> </v>
      </c>
      <c r="AE417" t="str">
        <f t="shared" si="140"/>
        <v xml:space="preserve"> </v>
      </c>
      <c r="AF417" t="str">
        <f t="shared" si="141"/>
        <v xml:space="preserve"> </v>
      </c>
      <c r="AG417" t="str">
        <f t="shared" si="157"/>
        <v xml:space="preserve"> </v>
      </c>
      <c r="AH417" t="str">
        <f t="shared" si="158"/>
        <v xml:space="preserve"> </v>
      </c>
      <c r="AI417" t="str">
        <f t="shared" si="142"/>
        <v xml:space="preserve"> </v>
      </c>
      <c r="AJ417" t="str">
        <f t="shared" si="143"/>
        <v xml:space="preserve"> </v>
      </c>
      <c r="AK417" t="str">
        <f t="shared" si="159"/>
        <v xml:space="preserve"> </v>
      </c>
      <c r="AL417" t="str">
        <f t="shared" si="160"/>
        <v xml:space="preserve"> </v>
      </c>
      <c r="AM417" t="str">
        <f t="shared" si="144"/>
        <v xml:space="preserve"> </v>
      </c>
      <c r="AN417" t="str">
        <f t="shared" si="145"/>
        <v xml:space="preserve"> </v>
      </c>
      <c r="AO417" t="s">
        <v>931</v>
      </c>
      <c r="AP417" t="s">
        <v>1246</v>
      </c>
      <c r="AQ417">
        <v>38.554096369772708</v>
      </c>
      <c r="AR417" t="e">
        <v>#VALUE!</v>
      </c>
      <c r="AS417">
        <v>17.153779750894071</v>
      </c>
      <c r="AT417">
        <v>-38.554096369772708</v>
      </c>
      <c r="AU417" t="e">
        <v>#VALUE!</v>
      </c>
      <c r="AV417" t="s">
        <v>1756</v>
      </c>
    </row>
    <row r="418" spans="1:48" x14ac:dyDescent="0.25">
      <c r="A418">
        <v>4.2100000000000159E-9</v>
      </c>
      <c r="B418" t="s">
        <v>415</v>
      </c>
      <c r="C418">
        <v>0</v>
      </c>
      <c r="D418" s="2">
        <v>5</v>
      </c>
      <c r="E418">
        <v>12</v>
      </c>
      <c r="F418">
        <v>17</v>
      </c>
      <c r="G418">
        <v>107</v>
      </c>
      <c r="H418">
        <v>109.82</v>
      </c>
      <c r="I418">
        <v>12525.672639979999</v>
      </c>
      <c r="J418">
        <v>13.547989143844065</v>
      </c>
      <c r="K418">
        <v>13.45668422987379</v>
      </c>
      <c r="L418">
        <v>10.85559187701325</v>
      </c>
      <c r="M418">
        <v>11.019775775220442</v>
      </c>
      <c r="N418">
        <v>8.1609999999999996</v>
      </c>
      <c r="O418">
        <v>-1.5560916767189543</v>
      </c>
      <c r="P418">
        <v>3.1360407940265889</v>
      </c>
      <c r="Q418" s="36" t="str">
        <f t="shared" si="146"/>
        <v xml:space="preserve"> </v>
      </c>
      <c r="R418" t="str">
        <f t="shared" si="147"/>
        <v xml:space="preserve"> </v>
      </c>
      <c r="S418" s="37" t="str">
        <f t="shared" si="148"/>
        <v/>
      </c>
      <c r="T418" s="37" t="str">
        <f t="shared" si="149"/>
        <v/>
      </c>
      <c r="U418" s="37" t="str">
        <f t="shared" si="150"/>
        <v/>
      </c>
      <c r="V418" s="37" t="str">
        <f t="shared" si="151"/>
        <v/>
      </c>
      <c r="W418" s="37" t="str">
        <f t="shared" si="152"/>
        <v/>
      </c>
      <c r="X418" s="37" t="str">
        <f t="shared" si="153"/>
        <v/>
      </c>
      <c r="Y418" t="str">
        <f t="shared" si="137"/>
        <v xml:space="preserve"> </v>
      </c>
      <c r="Z418" s="1" t="str">
        <f t="shared" si="154"/>
        <v xml:space="preserve"> </v>
      </c>
      <c r="AA418" t="str">
        <f t="shared" si="138"/>
        <v xml:space="preserve"> </v>
      </c>
      <c r="AB418" s="1" t="str">
        <f t="shared" si="155"/>
        <v xml:space="preserve"> </v>
      </c>
      <c r="AC418" t="str">
        <f t="shared" si="139"/>
        <v xml:space="preserve"> </v>
      </c>
      <c r="AD418" s="1" t="str">
        <f t="shared" si="156"/>
        <v xml:space="preserve"> </v>
      </c>
      <c r="AE418" t="str">
        <f t="shared" si="140"/>
        <v xml:space="preserve"> </v>
      </c>
      <c r="AF418" t="str">
        <f t="shared" si="141"/>
        <v xml:space="preserve"> </v>
      </c>
      <c r="AG418">
        <f t="shared" si="157"/>
        <v>3.1360407982365888</v>
      </c>
      <c r="AH418" t="str">
        <f t="shared" si="158"/>
        <v xml:space="preserve"> </v>
      </c>
      <c r="AI418" t="str">
        <f t="shared" si="142"/>
        <v xml:space="preserve"> </v>
      </c>
      <c r="AJ418" t="str">
        <f t="shared" si="143"/>
        <v xml:space="preserve"> </v>
      </c>
      <c r="AK418" t="str">
        <f t="shared" si="159"/>
        <v xml:space="preserve"> </v>
      </c>
      <c r="AL418" t="str">
        <f t="shared" si="160"/>
        <v xml:space="preserve"> </v>
      </c>
      <c r="AM418" t="str">
        <f t="shared" si="144"/>
        <v xml:space="preserve"> </v>
      </c>
      <c r="AN418" t="str">
        <f t="shared" si="145"/>
        <v xml:space="preserve"> </v>
      </c>
      <c r="AO418" t="s">
        <v>415</v>
      </c>
      <c r="AP418" t="s">
        <v>1239</v>
      </c>
      <c r="AQ418">
        <v>27.084155795151489</v>
      </c>
      <c r="AR418">
        <v>16.642999121259685</v>
      </c>
      <c r="AS418">
        <v>-2.5678382808231537</v>
      </c>
      <c r="AT418">
        <v>-27.084155795151489</v>
      </c>
      <c r="AU418">
        <v>-16.642999121259685</v>
      </c>
      <c r="AV418" t="s">
        <v>1757</v>
      </c>
    </row>
    <row r="419" spans="1:48" x14ac:dyDescent="0.25">
      <c r="A419">
        <v>4.2200000000000156E-9</v>
      </c>
      <c r="B419" t="s">
        <v>412</v>
      </c>
      <c r="C419">
        <v>24</v>
      </c>
      <c r="D419" s="2">
        <v>1</v>
      </c>
      <c r="E419">
        <v>8</v>
      </c>
      <c r="F419">
        <v>33</v>
      </c>
      <c r="G419">
        <v>44</v>
      </c>
      <c r="H419">
        <v>30.93</v>
      </c>
      <c r="I419">
        <v>42935.864856869994</v>
      </c>
      <c r="J419">
        <v>21.272352132049519</v>
      </c>
      <c r="K419">
        <v>19.613189600507294</v>
      </c>
      <c r="L419">
        <v>8.5712567569433809</v>
      </c>
      <c r="M419">
        <v>8.6880937803812497</v>
      </c>
      <c r="N419">
        <v>1.577</v>
      </c>
      <c r="O419">
        <v>7.2789115646258491</v>
      </c>
      <c r="P419">
        <v>6.4662140316844487</v>
      </c>
      <c r="Q419" s="36">
        <f t="shared" si="146"/>
        <v>72.727272731492732</v>
      </c>
      <c r="R419" t="str">
        <f t="shared" si="147"/>
        <v xml:space="preserve"> </v>
      </c>
      <c r="S419" s="37">
        <f t="shared" si="148"/>
        <v>0.42256709119057867</v>
      </c>
      <c r="T419" s="37" t="str">
        <f t="shared" si="149"/>
        <v/>
      </c>
      <c r="U419" s="37" t="str">
        <f t="shared" si="150"/>
        <v/>
      </c>
      <c r="V419" s="37" t="str">
        <f t="shared" si="151"/>
        <v/>
      </c>
      <c r="W419" s="37" t="str">
        <f t="shared" si="152"/>
        <v/>
      </c>
      <c r="X419" s="37">
        <f t="shared" si="153"/>
        <v>-0.34183758461540936</v>
      </c>
      <c r="Y419" t="str">
        <f t="shared" si="137"/>
        <v xml:space="preserve"> </v>
      </c>
      <c r="Z419" s="1" t="str">
        <f t="shared" si="154"/>
        <v xml:space="preserve"> </v>
      </c>
      <c r="AA419" t="str">
        <f t="shared" si="138"/>
        <v xml:space="preserve"> </v>
      </c>
      <c r="AB419" s="1" t="str">
        <f t="shared" si="155"/>
        <v xml:space="preserve"> </v>
      </c>
      <c r="AC419" t="str">
        <f t="shared" si="139"/>
        <v xml:space="preserve"> </v>
      </c>
      <c r="AD419" s="1" t="str">
        <f t="shared" si="156"/>
        <v xml:space="preserve"> </v>
      </c>
      <c r="AE419" t="str">
        <f t="shared" si="140"/>
        <v xml:space="preserve"> </v>
      </c>
      <c r="AF419" t="str">
        <f t="shared" si="141"/>
        <v xml:space="preserve"> </v>
      </c>
      <c r="AG419">
        <f t="shared" si="157"/>
        <v>6.4662140359044491</v>
      </c>
      <c r="AH419" t="str">
        <f t="shared" si="158"/>
        <v xml:space="preserve"> </v>
      </c>
      <c r="AI419" t="str">
        <f t="shared" si="142"/>
        <v xml:space="preserve"> </v>
      </c>
      <c r="AJ419" t="str">
        <f t="shared" si="143"/>
        <v xml:space="preserve"> </v>
      </c>
      <c r="AK419" t="str">
        <f t="shared" si="159"/>
        <v xml:space="preserve"> </v>
      </c>
      <c r="AL419" t="str">
        <f t="shared" si="160"/>
        <v xml:space="preserve"> </v>
      </c>
      <c r="AM419" t="str">
        <f t="shared" si="144"/>
        <v xml:space="preserve"> </v>
      </c>
      <c r="AN419" t="str">
        <f t="shared" si="145"/>
        <v xml:space="preserve"> </v>
      </c>
      <c r="AO419" t="s">
        <v>412</v>
      </c>
      <c r="AP419" t="s">
        <v>1295</v>
      </c>
      <c r="AQ419">
        <v>-14.488688872029742</v>
      </c>
      <c r="AR419">
        <v>34.183758461540933</v>
      </c>
      <c r="AS419">
        <v>42.256708697057867</v>
      </c>
      <c r="AT419">
        <v>14.488688872029742</v>
      </c>
      <c r="AU419">
        <v>-34.183758461540933</v>
      </c>
      <c r="AV419" t="s">
        <v>1758</v>
      </c>
    </row>
    <row r="420" spans="1:48" x14ac:dyDescent="0.25">
      <c r="A420">
        <v>4.2300000000000154E-9</v>
      </c>
      <c r="B420" t="s">
        <v>310</v>
      </c>
      <c r="C420">
        <v>9</v>
      </c>
      <c r="D420" s="2">
        <v>2</v>
      </c>
      <c r="E420">
        <v>8</v>
      </c>
      <c r="F420">
        <v>19</v>
      </c>
      <c r="G420">
        <v>100</v>
      </c>
      <c r="H420">
        <v>90.93</v>
      </c>
      <c r="I420">
        <v>7390.8471403200001</v>
      </c>
      <c r="J420">
        <v>26.265164644714037</v>
      </c>
      <c r="K420">
        <v>31.215242018537591</v>
      </c>
      <c r="L420">
        <v>16.877869352869354</v>
      </c>
      <c r="M420">
        <v>17.913134810740903</v>
      </c>
      <c r="N420">
        <v>2.9130000000000003</v>
      </c>
      <c r="O420">
        <v>-11.94074969770254</v>
      </c>
      <c r="P420">
        <v>3.937094468272297</v>
      </c>
      <c r="Q420" s="36" t="str">
        <f t="shared" si="146"/>
        <v xml:space="preserve"> </v>
      </c>
      <c r="R420" t="str">
        <f t="shared" si="147"/>
        <v xml:space="preserve"> </v>
      </c>
      <c r="S420" s="37" t="str">
        <f t="shared" si="148"/>
        <v/>
      </c>
      <c r="T420" s="37" t="str">
        <f t="shared" si="149"/>
        <v/>
      </c>
      <c r="U420" s="37" t="str">
        <f t="shared" si="150"/>
        <v/>
      </c>
      <c r="V420" s="37" t="str">
        <f t="shared" si="151"/>
        <v/>
      </c>
      <c r="W420" s="37" t="str">
        <f t="shared" si="152"/>
        <v/>
      </c>
      <c r="X420" s="37" t="str">
        <f t="shared" si="153"/>
        <v/>
      </c>
      <c r="Y420" t="str">
        <f t="shared" si="137"/>
        <v xml:space="preserve"> </v>
      </c>
      <c r="Z420" s="1" t="str">
        <f t="shared" si="154"/>
        <v xml:space="preserve"> </v>
      </c>
      <c r="AA420" t="str">
        <f t="shared" si="138"/>
        <v xml:space="preserve"> </v>
      </c>
      <c r="AB420" s="1" t="str">
        <f t="shared" si="155"/>
        <v xml:space="preserve"> </v>
      </c>
      <c r="AC420" t="str">
        <f t="shared" si="139"/>
        <v xml:space="preserve"> </v>
      </c>
      <c r="AD420" s="1" t="str">
        <f t="shared" si="156"/>
        <v xml:space="preserve"> </v>
      </c>
      <c r="AE420" t="str">
        <f t="shared" si="140"/>
        <v xml:space="preserve"> </v>
      </c>
      <c r="AF420" t="str">
        <f t="shared" si="141"/>
        <v xml:space="preserve"> </v>
      </c>
      <c r="AG420">
        <f t="shared" si="157"/>
        <v>3.9370944725022969</v>
      </c>
      <c r="AH420" t="str">
        <f t="shared" si="158"/>
        <v xml:space="preserve"> </v>
      </c>
      <c r="AI420" t="str">
        <f t="shared" si="142"/>
        <v xml:space="preserve"> </v>
      </c>
      <c r="AJ420" t="str">
        <f t="shared" si="143"/>
        <v xml:space="preserve"> </v>
      </c>
      <c r="AK420" t="str">
        <f t="shared" si="159"/>
        <v xml:space="preserve"> </v>
      </c>
      <c r="AL420" t="str">
        <f t="shared" si="160"/>
        <v xml:space="preserve"> </v>
      </c>
      <c r="AM420" t="str">
        <f t="shared" si="144"/>
        <v xml:space="preserve"> </v>
      </c>
      <c r="AN420" t="str">
        <f t="shared" si="145"/>
        <v xml:space="preserve"> </v>
      </c>
      <c r="AO420" t="s">
        <v>310</v>
      </c>
      <c r="AP420" t="s">
        <v>1254</v>
      </c>
      <c r="AQ420">
        <v>-41.360214635163658</v>
      </c>
      <c r="AR420">
        <v>-29.600355873500185</v>
      </c>
      <c r="AS420">
        <v>9.974705817661933</v>
      </c>
      <c r="AT420">
        <v>41.360214635163658</v>
      </c>
      <c r="AU420">
        <v>29.600355873500185</v>
      </c>
      <c r="AV420" t="s">
        <v>1759</v>
      </c>
    </row>
    <row r="421" spans="1:48" x14ac:dyDescent="0.25">
      <c r="A421">
        <v>4.2400000000000151E-9</v>
      </c>
      <c r="B421" t="s">
        <v>416</v>
      </c>
      <c r="C421">
        <v>5</v>
      </c>
      <c r="D421" s="2">
        <v>1</v>
      </c>
      <c r="E421">
        <v>6</v>
      </c>
      <c r="F421">
        <v>12</v>
      </c>
      <c r="G421">
        <v>168</v>
      </c>
      <c r="H421">
        <v>159.1</v>
      </c>
      <c r="I421">
        <v>8696.3178585999995</v>
      </c>
      <c r="J421">
        <v>12.984575206071982</v>
      </c>
      <c r="K421">
        <v>12.718842433447916</v>
      </c>
      <c r="L421">
        <v>9.2124636579572456</v>
      </c>
      <c r="M421">
        <v>9.1628406728406731</v>
      </c>
      <c r="N421">
        <v>12.509</v>
      </c>
      <c r="O421">
        <v>2.0309951060358937</v>
      </c>
      <c r="P421">
        <v>2.6649905719673161</v>
      </c>
      <c r="Q421" s="36" t="str">
        <f t="shared" si="146"/>
        <v xml:space="preserve"> </v>
      </c>
      <c r="R421" t="str">
        <f t="shared" si="147"/>
        <v xml:space="preserve"> </v>
      </c>
      <c r="S421" s="37" t="str">
        <f t="shared" si="148"/>
        <v/>
      </c>
      <c r="T421" s="37" t="str">
        <f t="shared" si="149"/>
        <v/>
      </c>
      <c r="U421" s="37" t="str">
        <f t="shared" si="150"/>
        <v/>
      </c>
      <c r="V421" s="37">
        <f t="shared" si="151"/>
        <v>-0.30116473172531155</v>
      </c>
      <c r="W421" s="37" t="str">
        <f t="shared" si="152"/>
        <v/>
      </c>
      <c r="X421" s="37" t="str">
        <f t="shared" si="153"/>
        <v/>
      </c>
      <c r="Y421" t="str">
        <f t="shared" si="137"/>
        <v xml:space="preserve"> </v>
      </c>
      <c r="Z421" s="1" t="str">
        <f t="shared" si="154"/>
        <v xml:space="preserve"> </v>
      </c>
      <c r="AA421" t="str">
        <f t="shared" si="138"/>
        <v xml:space="preserve"> </v>
      </c>
      <c r="AB421" s="1" t="str">
        <f t="shared" si="155"/>
        <v xml:space="preserve"> </v>
      </c>
      <c r="AC421" t="str">
        <f t="shared" si="139"/>
        <v xml:space="preserve"> </v>
      </c>
      <c r="AD421" s="1" t="str">
        <f t="shared" si="156"/>
        <v xml:space="preserve"> </v>
      </c>
      <c r="AE421" t="str">
        <f t="shared" si="140"/>
        <v xml:space="preserve"> </v>
      </c>
      <c r="AF421" t="str">
        <f t="shared" si="141"/>
        <v xml:space="preserve"> </v>
      </c>
      <c r="AG421">
        <f t="shared" si="157"/>
        <v>2.6649905762073161</v>
      </c>
      <c r="AH421" t="str">
        <f t="shared" si="158"/>
        <v xml:space="preserve"> </v>
      </c>
      <c r="AI421" t="str">
        <f t="shared" si="142"/>
        <v xml:space="preserve"> </v>
      </c>
      <c r="AJ421" t="str">
        <f t="shared" si="143"/>
        <v xml:space="preserve"> </v>
      </c>
      <c r="AK421" t="str">
        <f t="shared" si="159"/>
        <v xml:space="preserve"> </v>
      </c>
      <c r="AL421" t="str">
        <f t="shared" si="160"/>
        <v xml:space="preserve"> </v>
      </c>
      <c r="AM421" t="str">
        <f t="shared" si="144"/>
        <v xml:space="preserve"> </v>
      </c>
      <c r="AN421" t="str">
        <f t="shared" si="145"/>
        <v xml:space="preserve"> </v>
      </c>
      <c r="AO421" t="s">
        <v>416</v>
      </c>
      <c r="AP421" t="s">
        <v>1244</v>
      </c>
      <c r="AQ421">
        <v>30.116473172531155</v>
      </c>
      <c r="AR421">
        <v>29.260113135075994</v>
      </c>
      <c r="AS421">
        <v>5.5939660590823337</v>
      </c>
      <c r="AT421">
        <v>-30.116473172531155</v>
      </c>
      <c r="AU421">
        <v>-29.260113135075994</v>
      </c>
      <c r="AV421" t="s">
        <v>1760</v>
      </c>
    </row>
    <row r="422" spans="1:48" x14ac:dyDescent="0.25">
      <c r="A422">
        <v>4.2500000000000149E-9</v>
      </c>
      <c r="B422" t="s">
        <v>557</v>
      </c>
      <c r="C422">
        <v>12</v>
      </c>
      <c r="D422" s="2">
        <v>1</v>
      </c>
      <c r="E422">
        <v>0</v>
      </c>
      <c r="F422">
        <v>13</v>
      </c>
      <c r="G422">
        <v>179</v>
      </c>
      <c r="H422">
        <v>145.94</v>
      </c>
      <c r="I422">
        <v>21924.1488116</v>
      </c>
      <c r="J422">
        <v>32.053591038875467</v>
      </c>
      <c r="K422">
        <v>27.872421695951108</v>
      </c>
      <c r="L422">
        <v>23.5489634337479</v>
      </c>
      <c r="M422">
        <v>21.158732090284591</v>
      </c>
      <c r="N422">
        <v>5.2359999999999998</v>
      </c>
      <c r="O422">
        <v>14.824561403508755</v>
      </c>
      <c r="P422" t="s">
        <v>137</v>
      </c>
      <c r="Q422" s="36">
        <f t="shared" si="146"/>
        <v>92.307692311942304</v>
      </c>
      <c r="R422" t="str">
        <f t="shared" si="147"/>
        <v xml:space="preserve"> </v>
      </c>
      <c r="S422" s="37">
        <f t="shared" si="148"/>
        <v>0.22653145553134854</v>
      </c>
      <c r="T422" s="37" t="str">
        <f t="shared" si="149"/>
        <v/>
      </c>
      <c r="U422" s="37" t="str">
        <f t="shared" si="150"/>
        <v/>
      </c>
      <c r="V422" s="37" t="str">
        <f t="shared" si="151"/>
        <v/>
      </c>
      <c r="W422" s="37" t="str">
        <f t="shared" si="152"/>
        <v/>
      </c>
      <c r="X422" s="37" t="str">
        <f t="shared" si="153"/>
        <v/>
      </c>
      <c r="Y422" t="str">
        <f t="shared" si="137"/>
        <v xml:space="preserve"> </v>
      </c>
      <c r="Z422" s="1" t="str">
        <f t="shared" si="154"/>
        <v xml:space="preserve"> </v>
      </c>
      <c r="AA422" t="str">
        <f t="shared" si="138"/>
        <v xml:space="preserve"> </v>
      </c>
      <c r="AB422" s="1" t="str">
        <f t="shared" si="155"/>
        <v xml:space="preserve"> </v>
      </c>
      <c r="AC422" t="str">
        <f t="shared" si="139"/>
        <v xml:space="preserve"> </v>
      </c>
      <c r="AD422" s="1" t="str">
        <f t="shared" si="156"/>
        <v xml:space="preserve"> </v>
      </c>
      <c r="AE422" t="str">
        <f t="shared" si="140"/>
        <v xml:space="preserve"> </v>
      </c>
      <c r="AF422" t="str">
        <f t="shared" si="141"/>
        <v xml:space="preserve"> </v>
      </c>
      <c r="AG422" t="str">
        <f t="shared" si="157"/>
        <v xml:space="preserve"> </v>
      </c>
      <c r="AH422" t="str">
        <f t="shared" si="158"/>
        <v xml:space="preserve"> </v>
      </c>
      <c r="AI422" t="str">
        <f t="shared" si="142"/>
        <v xml:space="preserve"> </v>
      </c>
      <c r="AJ422" t="str">
        <f t="shared" si="143"/>
        <v xml:space="preserve"> </v>
      </c>
      <c r="AK422" t="str">
        <f t="shared" si="159"/>
        <v xml:space="preserve"> </v>
      </c>
      <c r="AL422" t="str">
        <f t="shared" si="160"/>
        <v xml:space="preserve"> </v>
      </c>
      <c r="AM422" t="str">
        <f t="shared" si="144"/>
        <v xml:space="preserve"> </v>
      </c>
      <c r="AN422" t="str">
        <f t="shared" si="145"/>
        <v xml:space="preserve"> </v>
      </c>
      <c r="AO422" t="s">
        <v>557</v>
      </c>
      <c r="AP422" t="s">
        <v>1293</v>
      </c>
      <c r="AQ422">
        <v>-72.513767584361815</v>
      </c>
      <c r="AR422">
        <v>-80.825788946335081</v>
      </c>
      <c r="AS422">
        <v>22.653145128134856</v>
      </c>
      <c r="AT422">
        <v>72.513767584361815</v>
      </c>
      <c r="AU422">
        <v>80.825788946335081</v>
      </c>
      <c r="AV422" t="s">
        <v>1761</v>
      </c>
    </row>
    <row r="423" spans="1:48" x14ac:dyDescent="0.25">
      <c r="A423">
        <v>4.2600000000000147E-9</v>
      </c>
      <c r="B423" t="s">
        <v>418</v>
      </c>
      <c r="C423">
        <v>2</v>
      </c>
      <c r="D423" s="2">
        <v>6</v>
      </c>
      <c r="E423">
        <v>11</v>
      </c>
      <c r="F423">
        <v>19</v>
      </c>
      <c r="G423">
        <v>67.5</v>
      </c>
      <c r="H423">
        <v>67.8</v>
      </c>
      <c r="I423">
        <v>71104.164454199999</v>
      </c>
      <c r="J423">
        <v>21.885087153001937</v>
      </c>
      <c r="K423">
        <v>21.327461465869767</v>
      </c>
      <c r="L423">
        <v>13.835469086351253</v>
      </c>
      <c r="M423">
        <v>13.056848828795232</v>
      </c>
      <c r="N423">
        <v>3.1790000000000003</v>
      </c>
      <c r="O423">
        <v>2.2186495176848999</v>
      </c>
      <c r="P423">
        <v>3.7595870206489677</v>
      </c>
      <c r="Q423" s="36" t="str">
        <f t="shared" si="146"/>
        <v xml:space="preserve"> </v>
      </c>
      <c r="R423" t="str">
        <f t="shared" si="147"/>
        <v xml:space="preserve"> </v>
      </c>
      <c r="S423" s="37" t="str">
        <f t="shared" si="148"/>
        <v/>
      </c>
      <c r="T423" s="37" t="str">
        <f t="shared" si="149"/>
        <v/>
      </c>
      <c r="U423" s="37" t="str">
        <f t="shared" si="150"/>
        <v/>
      </c>
      <c r="V423" s="37" t="str">
        <f t="shared" si="151"/>
        <v/>
      </c>
      <c r="W423" s="37" t="str">
        <f t="shared" si="152"/>
        <v/>
      </c>
      <c r="X423" s="37" t="str">
        <f t="shared" si="153"/>
        <v/>
      </c>
      <c r="Y423" t="str">
        <f t="shared" si="137"/>
        <v xml:space="preserve"> </v>
      </c>
      <c r="Z423" s="1" t="str">
        <f t="shared" si="154"/>
        <v xml:space="preserve"> </v>
      </c>
      <c r="AA423" t="str">
        <f t="shared" si="138"/>
        <v xml:space="preserve"> </v>
      </c>
      <c r="AB423" s="1" t="str">
        <f t="shared" si="155"/>
        <v xml:space="preserve"> </v>
      </c>
      <c r="AC423" t="str">
        <f t="shared" si="139"/>
        <v xml:space="preserve"> </v>
      </c>
      <c r="AD423" s="1" t="str">
        <f t="shared" si="156"/>
        <v xml:space="preserve"> </v>
      </c>
      <c r="AE423" t="str">
        <f t="shared" si="140"/>
        <v xml:space="preserve"> </v>
      </c>
      <c r="AF423" t="str">
        <f t="shared" si="141"/>
        <v xml:space="preserve"> </v>
      </c>
      <c r="AG423">
        <f t="shared" si="157"/>
        <v>3.7595870249089676</v>
      </c>
      <c r="AH423" t="str">
        <f t="shared" si="158"/>
        <v xml:space="preserve"> </v>
      </c>
      <c r="AI423" t="str">
        <f t="shared" si="142"/>
        <v xml:space="preserve"> </v>
      </c>
      <c r="AJ423" t="str">
        <f t="shared" si="143"/>
        <v xml:space="preserve"> </v>
      </c>
      <c r="AK423" t="str">
        <f t="shared" si="159"/>
        <v xml:space="preserve"> </v>
      </c>
      <c r="AL423" t="str">
        <f t="shared" si="160"/>
        <v xml:space="preserve"> </v>
      </c>
      <c r="AM423" t="str">
        <f t="shared" si="144"/>
        <v xml:space="preserve"> </v>
      </c>
      <c r="AN423" t="str">
        <f t="shared" si="145"/>
        <v xml:space="preserve"> </v>
      </c>
      <c r="AO423" t="s">
        <v>418</v>
      </c>
      <c r="AP423" t="s">
        <v>1250</v>
      </c>
      <c r="AQ423">
        <v>-17.786454381896721</v>
      </c>
      <c r="AR423">
        <v>-6.2386299940813572</v>
      </c>
      <c r="AS423">
        <v>-0.44247787610619538</v>
      </c>
      <c r="AT423">
        <v>17.786454381896721</v>
      </c>
      <c r="AU423">
        <v>6.2386299940813572</v>
      </c>
      <c r="AV423" t="s">
        <v>1762</v>
      </c>
    </row>
    <row r="424" spans="1:48" x14ac:dyDescent="0.25">
      <c r="A424">
        <v>4.2700000000000144E-9</v>
      </c>
      <c r="B424" t="s">
        <v>518</v>
      </c>
      <c r="C424">
        <v>9</v>
      </c>
      <c r="D424" s="2">
        <v>0</v>
      </c>
      <c r="E424">
        <v>11</v>
      </c>
      <c r="F424">
        <v>20</v>
      </c>
      <c r="G424">
        <v>160</v>
      </c>
      <c r="H424">
        <v>140.78</v>
      </c>
      <c r="I424">
        <v>43201.012188799992</v>
      </c>
      <c r="J424">
        <v>21.259438236182422</v>
      </c>
      <c r="K424">
        <v>20.483049614433288</v>
      </c>
      <c r="L424">
        <v>14.207319049208454</v>
      </c>
      <c r="M424">
        <v>13.126438401559454</v>
      </c>
      <c r="N424">
        <v>6.8730000000000002</v>
      </c>
      <c r="O424">
        <v>-3.7799244015119635</v>
      </c>
      <c r="P424">
        <v>6.0875124307430033</v>
      </c>
      <c r="Q424" s="36" t="str">
        <f t="shared" si="146"/>
        <v xml:space="preserve"> </v>
      </c>
      <c r="R424" t="str">
        <f t="shared" si="147"/>
        <v xml:space="preserve"> </v>
      </c>
      <c r="S424" s="37" t="str">
        <f t="shared" si="148"/>
        <v/>
      </c>
      <c r="T424" s="37" t="str">
        <f t="shared" si="149"/>
        <v/>
      </c>
      <c r="U424" s="37" t="str">
        <f t="shared" si="150"/>
        <v/>
      </c>
      <c r="V424" s="37" t="str">
        <f t="shared" si="151"/>
        <v/>
      </c>
      <c r="W424" s="37" t="str">
        <f t="shared" si="152"/>
        <v/>
      </c>
      <c r="X424" s="37" t="str">
        <f t="shared" si="153"/>
        <v/>
      </c>
      <c r="Y424" t="str">
        <f t="shared" si="137"/>
        <v xml:space="preserve"> </v>
      </c>
      <c r="Z424" s="1" t="str">
        <f t="shared" si="154"/>
        <v xml:space="preserve"> </v>
      </c>
      <c r="AA424" t="str">
        <f t="shared" si="138"/>
        <v xml:space="preserve"> </v>
      </c>
      <c r="AB424" s="1" t="str">
        <f t="shared" si="155"/>
        <v xml:space="preserve"> </v>
      </c>
      <c r="AC424" t="str">
        <f t="shared" si="139"/>
        <v xml:space="preserve"> </v>
      </c>
      <c r="AD424" s="1" t="str">
        <f t="shared" si="156"/>
        <v xml:space="preserve"> </v>
      </c>
      <c r="AE424" t="str">
        <f t="shared" si="140"/>
        <v xml:space="preserve"> </v>
      </c>
      <c r="AF424" t="str">
        <f t="shared" si="141"/>
        <v xml:space="preserve"> </v>
      </c>
      <c r="AG424">
        <f t="shared" si="157"/>
        <v>6.0875124350130037</v>
      </c>
      <c r="AH424" t="str">
        <f t="shared" si="158"/>
        <v xml:space="preserve"> </v>
      </c>
      <c r="AI424" t="str">
        <f t="shared" si="142"/>
        <v xml:space="preserve"> </v>
      </c>
      <c r="AJ424" t="str">
        <f t="shared" si="143"/>
        <v xml:space="preserve"> </v>
      </c>
      <c r="AK424" t="str">
        <f t="shared" si="159"/>
        <v xml:space="preserve"> </v>
      </c>
      <c r="AL424" t="str">
        <f t="shared" si="160"/>
        <v xml:space="preserve"> </v>
      </c>
      <c r="AM424" t="str">
        <f t="shared" si="144"/>
        <v xml:space="preserve"> </v>
      </c>
      <c r="AN424" t="str">
        <f t="shared" si="145"/>
        <v xml:space="preserve"> </v>
      </c>
      <c r="AO424" t="s">
        <v>518</v>
      </c>
      <c r="AP424" t="s">
        <v>1254</v>
      </c>
      <c r="AQ424">
        <v>-14.419185744360741</v>
      </c>
      <c r="AR424">
        <v>-9.0939600425775637</v>
      </c>
      <c r="AS424">
        <v>13.652507458445795</v>
      </c>
      <c r="AT424">
        <v>14.419185744360741</v>
      </c>
      <c r="AU424">
        <v>9.0939600425775637</v>
      </c>
      <c r="AV424" t="s">
        <v>1763</v>
      </c>
    </row>
    <row r="425" spans="1:48" x14ac:dyDescent="0.25">
      <c r="A425">
        <v>4.2800000000000142E-9</v>
      </c>
      <c r="B425" t="s">
        <v>377</v>
      </c>
      <c r="C425">
        <v>12</v>
      </c>
      <c r="D425" s="2">
        <v>1</v>
      </c>
      <c r="E425">
        <v>4</v>
      </c>
      <c r="F425">
        <v>17</v>
      </c>
      <c r="G425">
        <v>325</v>
      </c>
      <c r="H425">
        <v>290.89999999999998</v>
      </c>
      <c r="I425">
        <v>70921.42</v>
      </c>
      <c r="J425">
        <v>30.900786063309962</v>
      </c>
      <c r="K425">
        <v>27.667871409549171</v>
      </c>
      <c r="L425">
        <v>21.728801524458362</v>
      </c>
      <c r="M425">
        <v>19.783548434938453</v>
      </c>
      <c r="N425">
        <v>10.513999999999999</v>
      </c>
      <c r="O425">
        <v>10.325288562434418</v>
      </c>
      <c r="P425">
        <v>0.89240288759023734</v>
      </c>
      <c r="Q425" s="36">
        <f t="shared" si="146"/>
        <v>70.588235298397649</v>
      </c>
      <c r="R425" t="str">
        <f t="shared" si="147"/>
        <v xml:space="preserve"> </v>
      </c>
      <c r="S425" s="37" t="str">
        <f t="shared" si="148"/>
        <v/>
      </c>
      <c r="T425" s="37" t="str">
        <f t="shared" si="149"/>
        <v/>
      </c>
      <c r="U425" s="37" t="str">
        <f t="shared" si="150"/>
        <v/>
      </c>
      <c r="V425" s="37" t="str">
        <f t="shared" si="151"/>
        <v/>
      </c>
      <c r="W425" s="37" t="str">
        <f t="shared" si="152"/>
        <v/>
      </c>
      <c r="X425" s="37" t="str">
        <f t="shared" si="153"/>
        <v/>
      </c>
      <c r="Y425" t="str">
        <f t="shared" si="137"/>
        <v xml:space="preserve"> </v>
      </c>
      <c r="Z425" s="1" t="str">
        <f t="shared" si="154"/>
        <v xml:space="preserve"> </v>
      </c>
      <c r="AA425" t="str">
        <f t="shared" si="138"/>
        <v xml:space="preserve"> </v>
      </c>
      <c r="AB425" s="1" t="str">
        <f t="shared" si="155"/>
        <v xml:space="preserve"> </v>
      </c>
      <c r="AC425" t="str">
        <f t="shared" si="139"/>
        <v xml:space="preserve"> </v>
      </c>
      <c r="AD425" s="1" t="str">
        <f t="shared" si="156"/>
        <v xml:space="preserve"> </v>
      </c>
      <c r="AE425" t="str">
        <f t="shared" si="140"/>
        <v xml:space="preserve"> </v>
      </c>
      <c r="AF425" t="str">
        <f t="shared" si="141"/>
        <v xml:space="preserve"> </v>
      </c>
      <c r="AG425" t="str">
        <f t="shared" si="157"/>
        <v xml:space="preserve"> </v>
      </c>
      <c r="AH425" t="str">
        <f t="shared" si="158"/>
        <v xml:space="preserve"> </v>
      </c>
      <c r="AI425" t="str">
        <f t="shared" si="142"/>
        <v xml:space="preserve"> </v>
      </c>
      <c r="AJ425" t="str">
        <f t="shared" si="143"/>
        <v xml:space="preserve"> </v>
      </c>
      <c r="AK425" t="str">
        <f t="shared" si="159"/>
        <v xml:space="preserve"> </v>
      </c>
      <c r="AL425" t="str">
        <f t="shared" si="160"/>
        <v xml:space="preserve"> </v>
      </c>
      <c r="AM425" t="str">
        <f t="shared" si="144"/>
        <v xml:space="preserve"> </v>
      </c>
      <c r="AN425" t="str">
        <f t="shared" si="145"/>
        <v xml:space="preserve"> </v>
      </c>
      <c r="AO425" t="s">
        <v>377</v>
      </c>
      <c r="AP425" t="s">
        <v>1246</v>
      </c>
      <c r="AQ425">
        <v>-66.309322990818373</v>
      </c>
      <c r="AR425">
        <v>-66.849283603188184</v>
      </c>
      <c r="AS425">
        <v>11.722241320041249</v>
      </c>
      <c r="AT425">
        <v>66.309322990818373</v>
      </c>
      <c r="AU425">
        <v>66.849283603188184</v>
      </c>
      <c r="AV425" t="s">
        <v>1764</v>
      </c>
    </row>
    <row r="426" spans="1:48" x14ac:dyDescent="0.25">
      <c r="A426">
        <v>4.2900000000000139E-9</v>
      </c>
      <c r="B426" t="s">
        <v>578</v>
      </c>
      <c r="C426">
        <v>9</v>
      </c>
      <c r="D426" s="2">
        <v>1</v>
      </c>
      <c r="E426">
        <v>9</v>
      </c>
      <c r="F426">
        <v>19</v>
      </c>
      <c r="G426">
        <v>168</v>
      </c>
      <c r="H426">
        <v>154.16</v>
      </c>
      <c r="I426">
        <v>43457.07749376</v>
      </c>
      <c r="J426">
        <v>24.724939855653567</v>
      </c>
      <c r="K426">
        <v>21.557824080548176</v>
      </c>
      <c r="L426">
        <v>16.740144575578757</v>
      </c>
      <c r="M426">
        <v>15.342085699427978</v>
      </c>
      <c r="N426">
        <v>6.2350000000000003</v>
      </c>
      <c r="O426">
        <v>11.938958707360863</v>
      </c>
      <c r="P426">
        <v>2.7322262584327972</v>
      </c>
      <c r="Q426" s="36" t="str">
        <f t="shared" si="146"/>
        <v xml:space="preserve"> </v>
      </c>
      <c r="R426" t="str">
        <f t="shared" si="147"/>
        <v xml:space="preserve"> </v>
      </c>
      <c r="S426" s="37" t="str">
        <f t="shared" si="148"/>
        <v/>
      </c>
      <c r="T426" s="37" t="str">
        <f t="shared" si="149"/>
        <v/>
      </c>
      <c r="U426" s="37" t="str">
        <f t="shared" si="150"/>
        <v/>
      </c>
      <c r="V426" s="37" t="str">
        <f t="shared" si="151"/>
        <v/>
      </c>
      <c r="W426" s="37" t="str">
        <f t="shared" si="152"/>
        <v/>
      </c>
      <c r="X426" s="37" t="str">
        <f t="shared" si="153"/>
        <v/>
      </c>
      <c r="Y426" t="str">
        <f t="shared" ref="Y426:Y489" si="161">IF(ISERROR((RANK(U426,U$7:U$391,0)))=TRUE," ",((RANK(U426,U$7:U$391,0))))</f>
        <v xml:space="preserve"> </v>
      </c>
      <c r="Z426" s="1" t="str">
        <f t="shared" si="154"/>
        <v xml:space="preserve"> </v>
      </c>
      <c r="AA426" t="str">
        <f t="shared" ref="AA426:AA489" si="162">IF(ISERROR((RANK(W426,W$7:W$391,0)))=TRUE," ",((RANK(W426,W$7:W$391,0))))</f>
        <v xml:space="preserve"> </v>
      </c>
      <c r="AB426" s="1" t="str">
        <f t="shared" si="155"/>
        <v xml:space="preserve"> </v>
      </c>
      <c r="AC426" t="str">
        <f t="shared" ref="AC426:AC489" si="163">IF(ISERROR((RANK(S426,S$7:S$391,0)))=TRUE," ",((RANK(S426,S$7:S$391,0))))</f>
        <v xml:space="preserve"> </v>
      </c>
      <c r="AD426" s="1" t="str">
        <f t="shared" si="156"/>
        <v xml:space="preserve"> </v>
      </c>
      <c r="AE426" t="str">
        <f t="shared" ref="AE426:AE489" si="164">IF(ISERROR((RANK(Q426,Q$7:Q$391,0)))=TRUE," ",((RANK(Q426,Q$7:Q$391,0))))</f>
        <v xml:space="preserve"> </v>
      </c>
      <c r="AF426" t="str">
        <f t="shared" ref="AF426:AF489" si="165">IF(ISERROR((RANK(R426,R$7:R$391,0)))=TRUE," ",((RANK(R426,R$7:R$391,0))))</f>
        <v xml:space="preserve"> </v>
      </c>
      <c r="AG426">
        <f t="shared" si="157"/>
        <v>2.7322262627227971</v>
      </c>
      <c r="AH426" t="str">
        <f t="shared" si="158"/>
        <v xml:space="preserve"> </v>
      </c>
      <c r="AI426" t="str">
        <f t="shared" ref="AI426:AI489" si="166">IF(ISERROR((RANK(AG426,AG$7:AG$391,0)))=TRUE," ",((RANK(AG426,AG$7:AG$391,0))))</f>
        <v xml:space="preserve"> </v>
      </c>
      <c r="AJ426" t="str">
        <f t="shared" ref="AJ426:AJ489" si="167">IF(ISERROR((RANK(AH426,AH$7:AH$391,0)))=TRUE," ",((RANK(AH426,AH$7:AH$391,0))))</f>
        <v xml:space="preserve"> </v>
      </c>
      <c r="AK426" t="str">
        <f t="shared" si="159"/>
        <v xml:space="preserve"> </v>
      </c>
      <c r="AL426" t="str">
        <f t="shared" si="160"/>
        <v xml:space="preserve"> </v>
      </c>
      <c r="AM426" t="str">
        <f t="shared" ref="AM426:AM489" si="168">IF(ISERROR((RANK(AK426,AK$7:AK$391,0)))=TRUE," ",((RANK(AK426,AK$7:AK$391,0))))</f>
        <v xml:space="preserve"> </v>
      </c>
      <c r="AN426" t="str">
        <f t="shared" ref="AN426:AN489" si="169">IF(ISERROR((RANK(AL426,AL$7:AL$391,0)))=TRUE," ",((RANK(AL426,AL$7:AL$391,0))))</f>
        <v xml:space="preserve"> </v>
      </c>
      <c r="AO426" t="s">
        <v>578</v>
      </c>
      <c r="AP426" t="s">
        <v>1250</v>
      </c>
      <c r="AQ426">
        <v>-33.070660401898792</v>
      </c>
      <c r="AR426">
        <v>-28.542806500633077</v>
      </c>
      <c r="AS426">
        <v>8.9776855215360598</v>
      </c>
      <c r="AT426">
        <v>33.070660401898792</v>
      </c>
      <c r="AU426">
        <v>28.542806500633077</v>
      </c>
      <c r="AV426" t="s">
        <v>1765</v>
      </c>
    </row>
    <row r="427" spans="1:48" x14ac:dyDescent="0.25">
      <c r="A427">
        <v>4.3000000000000137E-9</v>
      </c>
      <c r="B427" t="s">
        <v>423</v>
      </c>
      <c r="C427">
        <v>2</v>
      </c>
      <c r="D427" s="2">
        <v>0</v>
      </c>
      <c r="E427">
        <v>4</v>
      </c>
      <c r="F427">
        <v>6</v>
      </c>
      <c r="G427" t="s">
        <v>132</v>
      </c>
      <c r="H427" t="s">
        <v>132</v>
      </c>
      <c r="I427" t="s">
        <v>132</v>
      </c>
      <c r="J427" t="s">
        <v>1238</v>
      </c>
      <c r="K427" t="s">
        <v>1238</v>
      </c>
      <c r="L427" t="s">
        <v>1238</v>
      </c>
      <c r="M427" t="s">
        <v>1238</v>
      </c>
      <c r="N427">
        <v>5.4889999999999999</v>
      </c>
      <c r="O427">
        <v>-3.7017543859649171</v>
      </c>
      <c r="P427" t="s">
        <v>137</v>
      </c>
      <c r="Q427" s="36" t="str">
        <f t="shared" si="146"/>
        <v xml:space="preserve"> </v>
      </c>
      <c r="R427" t="str">
        <f t="shared" si="147"/>
        <v xml:space="preserve"> </v>
      </c>
      <c r="S427" s="37" t="str">
        <f t="shared" si="148"/>
        <v xml:space="preserve"> </v>
      </c>
      <c r="T427" s="37" t="str">
        <f t="shared" si="149"/>
        <v xml:space="preserve"> </v>
      </c>
      <c r="U427" s="37" t="str">
        <f t="shared" si="150"/>
        <v xml:space="preserve"> </v>
      </c>
      <c r="V427" s="37" t="str">
        <f t="shared" si="151"/>
        <v xml:space="preserve"> </v>
      </c>
      <c r="W427" s="37" t="str">
        <f t="shared" si="152"/>
        <v xml:space="preserve"> </v>
      </c>
      <c r="X427" s="37" t="str">
        <f t="shared" si="153"/>
        <v xml:space="preserve"> </v>
      </c>
      <c r="Y427" t="str">
        <f t="shared" si="161"/>
        <v xml:space="preserve"> </v>
      </c>
      <c r="Z427" s="1" t="str">
        <f t="shared" si="154"/>
        <v xml:space="preserve"> </v>
      </c>
      <c r="AA427" t="str">
        <f t="shared" si="162"/>
        <v xml:space="preserve"> </v>
      </c>
      <c r="AB427" s="1" t="str">
        <f t="shared" si="155"/>
        <v xml:space="preserve"> </v>
      </c>
      <c r="AC427" t="str">
        <f t="shared" si="163"/>
        <v xml:space="preserve"> </v>
      </c>
      <c r="AD427" s="1" t="str">
        <f t="shared" si="156"/>
        <v xml:space="preserve"> </v>
      </c>
      <c r="AE427" t="str">
        <f t="shared" si="164"/>
        <v xml:space="preserve"> </v>
      </c>
      <c r="AF427" t="str">
        <f t="shared" si="165"/>
        <v xml:space="preserve"> </v>
      </c>
      <c r="AG427" t="str">
        <f t="shared" si="157"/>
        <v xml:space="preserve"> </v>
      </c>
      <c r="AH427" t="str">
        <f t="shared" si="158"/>
        <v xml:space="preserve"> </v>
      </c>
      <c r="AI427" t="str">
        <f t="shared" si="166"/>
        <v xml:space="preserve"> </v>
      </c>
      <c r="AJ427" t="str">
        <f t="shared" si="167"/>
        <v xml:space="preserve"> </v>
      </c>
      <c r="AK427" t="str">
        <f t="shared" si="159"/>
        <v xml:space="preserve"> </v>
      </c>
      <c r="AL427" t="str">
        <f t="shared" si="160"/>
        <v xml:space="preserve"> </v>
      </c>
      <c r="AM427" t="str">
        <f t="shared" si="168"/>
        <v xml:space="preserve"> </v>
      </c>
      <c r="AN427" t="str">
        <f t="shared" si="169"/>
        <v xml:space="preserve"> </v>
      </c>
      <c r="AO427" t="s">
        <v>423</v>
      </c>
      <c r="AP427" t="s">
        <v>1246</v>
      </c>
      <c r="AQ427" t="e">
        <v>#VALUE!</v>
      </c>
      <c r="AR427" t="e">
        <v>#VALUE!</v>
      </c>
      <c r="AS427" t="s">
        <v>137</v>
      </c>
      <c r="AT427" t="e">
        <v>#VALUE!</v>
      </c>
      <c r="AU427" t="e">
        <v>#VALUE!</v>
      </c>
      <c r="AV427" t="s">
        <v>1766</v>
      </c>
    </row>
    <row r="428" spans="1:48" x14ac:dyDescent="0.25">
      <c r="A428">
        <v>4.3100000000000134E-9</v>
      </c>
      <c r="B428" t="s">
        <v>492</v>
      </c>
      <c r="C428">
        <v>12</v>
      </c>
      <c r="D428" s="2">
        <v>1</v>
      </c>
      <c r="E428">
        <v>8</v>
      </c>
      <c r="F428">
        <v>21</v>
      </c>
      <c r="G428">
        <v>89.5</v>
      </c>
      <c r="H428">
        <v>74.010000000000005</v>
      </c>
      <c r="I428">
        <v>26224.881616080002</v>
      </c>
      <c r="J428">
        <v>12.666438473386959</v>
      </c>
      <c r="K428">
        <v>10.77292576419214</v>
      </c>
      <c r="L428" t="s">
        <v>1238</v>
      </c>
      <c r="M428" t="s">
        <v>1238</v>
      </c>
      <c r="N428">
        <v>6.87</v>
      </c>
      <c r="O428">
        <v>19.478260869565219</v>
      </c>
      <c r="P428">
        <v>2.940143223888664</v>
      </c>
      <c r="Q428" s="36" t="str">
        <f t="shared" si="146"/>
        <v xml:space="preserve"> </v>
      </c>
      <c r="R428" t="str">
        <f t="shared" si="147"/>
        <v xml:space="preserve"> </v>
      </c>
      <c r="S428" s="37">
        <f t="shared" si="148"/>
        <v>0.20929604538553023</v>
      </c>
      <c r="T428" s="37" t="str">
        <f t="shared" si="149"/>
        <v/>
      </c>
      <c r="U428" s="37" t="str">
        <f t="shared" si="150"/>
        <v/>
      </c>
      <c r="V428" s="37">
        <f t="shared" si="151"/>
        <v>-0.31828698373629793</v>
      </c>
      <c r="W428" s="37" t="str">
        <f t="shared" si="152"/>
        <v xml:space="preserve"> </v>
      </c>
      <c r="X428" s="37" t="str">
        <f t="shared" si="153"/>
        <v xml:space="preserve"> </v>
      </c>
      <c r="Y428" t="str">
        <f t="shared" si="161"/>
        <v xml:space="preserve"> </v>
      </c>
      <c r="Z428" s="1" t="str">
        <f t="shared" si="154"/>
        <v xml:space="preserve"> </v>
      </c>
      <c r="AA428" t="str">
        <f t="shared" si="162"/>
        <v xml:space="preserve"> </v>
      </c>
      <c r="AB428" s="1" t="str">
        <f t="shared" si="155"/>
        <v xml:space="preserve"> </v>
      </c>
      <c r="AC428" t="str">
        <f t="shared" si="163"/>
        <v xml:space="preserve"> </v>
      </c>
      <c r="AD428" s="1" t="str">
        <f t="shared" si="156"/>
        <v xml:space="preserve"> </v>
      </c>
      <c r="AE428" t="str">
        <f t="shared" si="164"/>
        <v xml:space="preserve"> </v>
      </c>
      <c r="AF428" t="str">
        <f t="shared" si="165"/>
        <v xml:space="preserve"> </v>
      </c>
      <c r="AG428">
        <f t="shared" si="157"/>
        <v>2.9401432281986639</v>
      </c>
      <c r="AH428" t="str">
        <f t="shared" si="158"/>
        <v xml:space="preserve"> </v>
      </c>
      <c r="AI428" t="str">
        <f t="shared" si="166"/>
        <v xml:space="preserve"> </v>
      </c>
      <c r="AJ428" t="str">
        <f t="shared" si="167"/>
        <v xml:space="preserve"> </v>
      </c>
      <c r="AK428" t="str">
        <f t="shared" si="159"/>
        <v xml:space="preserve"> </v>
      </c>
      <c r="AL428" t="str">
        <f t="shared" si="160"/>
        <v xml:space="preserve"> </v>
      </c>
      <c r="AM428" t="str">
        <f t="shared" si="168"/>
        <v xml:space="preserve"> </v>
      </c>
      <c r="AN428" t="str">
        <f t="shared" si="169"/>
        <v xml:space="preserve"> </v>
      </c>
      <c r="AO428" t="s">
        <v>492</v>
      </c>
      <c r="AP428" t="s">
        <v>1246</v>
      </c>
      <c r="AQ428">
        <v>31.828698373629795</v>
      </c>
      <c r="AR428" t="e">
        <v>#VALUE!</v>
      </c>
      <c r="AS428">
        <v>20.929604107553025</v>
      </c>
      <c r="AT428">
        <v>-31.828698373629795</v>
      </c>
      <c r="AU428" t="e">
        <v>#VALUE!</v>
      </c>
      <c r="AV428" t="s">
        <v>1767</v>
      </c>
    </row>
    <row r="429" spans="1:48" x14ac:dyDescent="0.25">
      <c r="A429">
        <v>4.3200000000000132E-9</v>
      </c>
      <c r="B429" t="s">
        <v>633</v>
      </c>
      <c r="C429">
        <v>7</v>
      </c>
      <c r="D429" s="2">
        <v>6</v>
      </c>
      <c r="E429">
        <v>14</v>
      </c>
      <c r="F429">
        <v>27</v>
      </c>
      <c r="G429">
        <v>60</v>
      </c>
      <c r="H429">
        <v>52.04</v>
      </c>
      <c r="I429">
        <v>13580.15263384</v>
      </c>
      <c r="J429">
        <v>10.967334035827186</v>
      </c>
      <c r="K429">
        <v>10.152165431135387</v>
      </c>
      <c r="L429">
        <v>7.7693676757135792</v>
      </c>
      <c r="M429">
        <v>7.9914294403101902</v>
      </c>
      <c r="N429">
        <v>5.1260000000000003</v>
      </c>
      <c r="O429">
        <v>6.3485477178423251</v>
      </c>
      <c r="P429">
        <v>4.9423520368946958</v>
      </c>
      <c r="Q429" s="36" t="str">
        <f t="shared" si="146"/>
        <v xml:space="preserve"> </v>
      </c>
      <c r="R429" t="str">
        <f t="shared" si="147"/>
        <v xml:space="preserve"> </v>
      </c>
      <c r="S429" s="37">
        <f t="shared" si="148"/>
        <v>0.15295926642607224</v>
      </c>
      <c r="T429" s="37" t="str">
        <f t="shared" si="149"/>
        <v/>
      </c>
      <c r="U429" s="37" t="str">
        <f t="shared" si="150"/>
        <v/>
      </c>
      <c r="V429" s="37">
        <f t="shared" si="151"/>
        <v>-0.40973349520118874</v>
      </c>
      <c r="W429" s="37" t="str">
        <f t="shared" si="152"/>
        <v/>
      </c>
      <c r="X429" s="37">
        <f t="shared" si="153"/>
        <v>-0.40341236525013946</v>
      </c>
      <c r="Y429" t="str">
        <f t="shared" si="161"/>
        <v xml:space="preserve"> </v>
      </c>
      <c r="Z429" s="1" t="str">
        <f t="shared" si="154"/>
        <v xml:space="preserve"> </v>
      </c>
      <c r="AA429" t="str">
        <f t="shared" si="162"/>
        <v xml:space="preserve"> </v>
      </c>
      <c r="AB429" s="1" t="str">
        <f t="shared" si="155"/>
        <v xml:space="preserve"> </v>
      </c>
      <c r="AC429" t="str">
        <f t="shared" si="163"/>
        <v xml:space="preserve"> </v>
      </c>
      <c r="AD429" s="1" t="str">
        <f t="shared" si="156"/>
        <v xml:space="preserve"> </v>
      </c>
      <c r="AE429" t="str">
        <f t="shared" si="164"/>
        <v xml:space="preserve"> </v>
      </c>
      <c r="AF429" t="str">
        <f t="shared" si="165"/>
        <v xml:space="preserve"> </v>
      </c>
      <c r="AG429">
        <f t="shared" si="157"/>
        <v>4.9423520412146962</v>
      </c>
      <c r="AH429" t="str">
        <f t="shared" si="158"/>
        <v xml:space="preserve"> </v>
      </c>
      <c r="AI429" t="str">
        <f t="shared" si="166"/>
        <v xml:space="preserve"> </v>
      </c>
      <c r="AJ429" t="str">
        <f t="shared" si="167"/>
        <v xml:space="preserve"> </v>
      </c>
      <c r="AK429" t="str">
        <f t="shared" si="159"/>
        <v xml:space="preserve"> </v>
      </c>
      <c r="AL429" t="str">
        <f t="shared" si="160"/>
        <v xml:space="preserve"> </v>
      </c>
      <c r="AM429" t="str">
        <f t="shared" si="168"/>
        <v xml:space="preserve"> </v>
      </c>
      <c r="AN429" t="str">
        <f t="shared" si="169"/>
        <v xml:space="preserve"> </v>
      </c>
      <c r="AO429" t="s">
        <v>633</v>
      </c>
      <c r="AP429" t="s">
        <v>1293</v>
      </c>
      <c r="AQ429">
        <v>40.973349520118873</v>
      </c>
      <c r="AR429">
        <v>40.341236525013947</v>
      </c>
      <c r="AS429">
        <v>15.295926210607224</v>
      </c>
      <c r="AT429">
        <v>-40.973349520118873</v>
      </c>
      <c r="AU429">
        <v>-40.341236525013947</v>
      </c>
      <c r="AV429" t="s">
        <v>1768</v>
      </c>
    </row>
    <row r="430" spans="1:48" x14ac:dyDescent="0.25">
      <c r="A430">
        <v>4.330000000000013E-9</v>
      </c>
      <c r="B430" t="s">
        <v>500</v>
      </c>
      <c r="C430">
        <v>14</v>
      </c>
      <c r="D430" s="2">
        <v>0</v>
      </c>
      <c r="E430">
        <v>7</v>
      </c>
      <c r="F430">
        <v>21</v>
      </c>
      <c r="G430">
        <v>230</v>
      </c>
      <c r="H430">
        <v>201.54</v>
      </c>
      <c r="I430">
        <v>38751.818866559996</v>
      </c>
      <c r="J430">
        <v>21.906521739130433</v>
      </c>
      <c r="K430">
        <v>23.080622995877235</v>
      </c>
      <c r="L430">
        <v>17.348232671203114</v>
      </c>
      <c r="M430">
        <v>17.640943149804507</v>
      </c>
      <c r="N430">
        <v>8.7319999999999993</v>
      </c>
      <c r="O430">
        <v>-5.9051724137931041</v>
      </c>
      <c r="P430">
        <v>1.4885382554331648</v>
      </c>
      <c r="Q430" s="36" t="str">
        <f t="shared" si="146"/>
        <v xml:space="preserve"> </v>
      </c>
      <c r="R430" t="str">
        <f t="shared" si="147"/>
        <v xml:space="preserve"> </v>
      </c>
      <c r="S430" s="37" t="str">
        <f t="shared" si="148"/>
        <v/>
      </c>
      <c r="T430" s="37" t="str">
        <f t="shared" si="149"/>
        <v/>
      </c>
      <c r="U430" s="37" t="str">
        <f t="shared" si="150"/>
        <v/>
      </c>
      <c r="V430" s="37" t="str">
        <f t="shared" si="151"/>
        <v/>
      </c>
      <c r="W430" s="37" t="str">
        <f t="shared" si="152"/>
        <v/>
      </c>
      <c r="X430" s="37" t="str">
        <f t="shared" si="153"/>
        <v/>
      </c>
      <c r="Y430" t="str">
        <f t="shared" si="161"/>
        <v xml:space="preserve"> </v>
      </c>
      <c r="Z430" s="1" t="str">
        <f t="shared" si="154"/>
        <v xml:space="preserve"> </v>
      </c>
      <c r="AA430" t="str">
        <f t="shared" si="162"/>
        <v xml:space="preserve"> </v>
      </c>
      <c r="AB430" s="1" t="str">
        <f t="shared" si="155"/>
        <v xml:space="preserve"> </v>
      </c>
      <c r="AC430" t="str">
        <f t="shared" si="163"/>
        <v xml:space="preserve"> </v>
      </c>
      <c r="AD430" s="1" t="str">
        <f t="shared" si="156"/>
        <v xml:space="preserve"> </v>
      </c>
      <c r="AE430" t="str">
        <f t="shared" si="164"/>
        <v xml:space="preserve"> </v>
      </c>
      <c r="AF430" t="str">
        <f t="shared" si="165"/>
        <v xml:space="preserve"> </v>
      </c>
      <c r="AG430" t="str">
        <f t="shared" si="157"/>
        <v xml:space="preserve"> </v>
      </c>
      <c r="AH430" t="str">
        <f t="shared" si="158"/>
        <v xml:space="preserve"> </v>
      </c>
      <c r="AI430" t="str">
        <f t="shared" si="166"/>
        <v xml:space="preserve"> </v>
      </c>
      <c r="AJ430" t="str">
        <f t="shared" si="167"/>
        <v xml:space="preserve"> </v>
      </c>
      <c r="AK430" t="str">
        <f t="shared" si="159"/>
        <v xml:space="preserve"> </v>
      </c>
      <c r="AL430" t="str">
        <f t="shared" si="160"/>
        <v xml:space="preserve"> </v>
      </c>
      <c r="AM430" t="str">
        <f t="shared" si="168"/>
        <v xml:space="preserve"> </v>
      </c>
      <c r="AN430" t="str">
        <f t="shared" si="169"/>
        <v xml:space="preserve"> </v>
      </c>
      <c r="AO430" t="s">
        <v>500</v>
      </c>
      <c r="AP430" t="s">
        <v>1239</v>
      </c>
      <c r="AQ430">
        <v>-17.901816220922928</v>
      </c>
      <c r="AR430">
        <v>-33.212141945036052</v>
      </c>
      <c r="AS430">
        <v>14.121266249875951</v>
      </c>
      <c r="AT430">
        <v>17.901816220922928</v>
      </c>
      <c r="AU430">
        <v>33.212141945036052</v>
      </c>
      <c r="AV430" t="s">
        <v>1769</v>
      </c>
    </row>
    <row r="431" spans="1:48" x14ac:dyDescent="0.25">
      <c r="A431">
        <v>4.3400000000000127E-9</v>
      </c>
      <c r="B431" t="s">
        <v>421</v>
      </c>
      <c r="C431">
        <v>15</v>
      </c>
      <c r="D431" s="2">
        <v>0</v>
      </c>
      <c r="E431">
        <v>6</v>
      </c>
      <c r="F431">
        <v>21</v>
      </c>
      <c r="G431">
        <v>182</v>
      </c>
      <c r="H431">
        <v>151.08000000000001</v>
      </c>
      <c r="I431">
        <v>23270.167101120001</v>
      </c>
      <c r="J431">
        <v>17.981432992144725</v>
      </c>
      <c r="K431">
        <v>16.887994634473511</v>
      </c>
      <c r="L431">
        <v>12.005154102033124</v>
      </c>
      <c r="M431">
        <v>11.236270118402569</v>
      </c>
      <c r="N431">
        <v>8.9459999999999997</v>
      </c>
      <c r="O431">
        <v>6.499999999999992</v>
      </c>
      <c r="P431">
        <v>1.8559703468361133</v>
      </c>
      <c r="Q431" s="36">
        <f t="shared" si="146"/>
        <v>71.428571432911426</v>
      </c>
      <c r="R431" t="str">
        <f t="shared" si="147"/>
        <v xml:space="preserve"> </v>
      </c>
      <c r="S431" s="37">
        <f t="shared" si="148"/>
        <v>0.20465978723647868</v>
      </c>
      <c r="T431" s="37" t="str">
        <f t="shared" si="149"/>
        <v/>
      </c>
      <c r="U431" s="37" t="str">
        <f t="shared" si="150"/>
        <v/>
      </c>
      <c r="V431" s="37" t="str">
        <f t="shared" si="151"/>
        <v/>
      </c>
      <c r="W431" s="37" t="str">
        <f t="shared" si="152"/>
        <v/>
      </c>
      <c r="X431" s="37" t="str">
        <f t="shared" si="153"/>
        <v/>
      </c>
      <c r="Y431" t="str">
        <f t="shared" si="161"/>
        <v xml:space="preserve"> </v>
      </c>
      <c r="Z431" s="1" t="str">
        <f t="shared" si="154"/>
        <v xml:space="preserve"> </v>
      </c>
      <c r="AA431" t="str">
        <f t="shared" si="162"/>
        <v xml:space="preserve"> </v>
      </c>
      <c r="AB431" s="1" t="str">
        <f t="shared" si="155"/>
        <v xml:space="preserve"> </v>
      </c>
      <c r="AC431" t="str">
        <f t="shared" si="163"/>
        <v xml:space="preserve"> </v>
      </c>
      <c r="AD431" s="1" t="str">
        <f t="shared" si="156"/>
        <v xml:space="preserve"> </v>
      </c>
      <c r="AE431" t="str">
        <f t="shared" si="164"/>
        <v xml:space="preserve"> </v>
      </c>
      <c r="AF431" t="str">
        <f t="shared" si="165"/>
        <v xml:space="preserve"> </v>
      </c>
      <c r="AG431" t="str">
        <f t="shared" si="157"/>
        <v xml:space="preserve"> </v>
      </c>
      <c r="AH431" t="str">
        <f t="shared" si="158"/>
        <v xml:space="preserve"> </v>
      </c>
      <c r="AI431" t="str">
        <f t="shared" si="166"/>
        <v xml:space="preserve"> </v>
      </c>
      <c r="AJ431" t="str">
        <f t="shared" si="167"/>
        <v xml:space="preserve"> </v>
      </c>
      <c r="AK431" t="str">
        <f t="shared" si="159"/>
        <v xml:space="preserve"> </v>
      </c>
      <c r="AL431" t="str">
        <f t="shared" si="160"/>
        <v xml:space="preserve"> </v>
      </c>
      <c r="AM431" t="str">
        <f t="shared" si="168"/>
        <v xml:space="preserve"> </v>
      </c>
      <c r="AN431" t="str">
        <f t="shared" si="169"/>
        <v xml:space="preserve"> </v>
      </c>
      <c r="AO431" t="s">
        <v>421</v>
      </c>
      <c r="AP431" t="s">
        <v>1244</v>
      </c>
      <c r="AQ431">
        <v>3.2231755787241911</v>
      </c>
      <c r="AR431">
        <v>7.8158379229784529</v>
      </c>
      <c r="AS431">
        <v>20.465978289647868</v>
      </c>
      <c r="AT431">
        <v>-3.2231755787241911</v>
      </c>
      <c r="AU431">
        <v>-7.8158379229784529</v>
      </c>
      <c r="AV431" t="s">
        <v>1770</v>
      </c>
    </row>
    <row r="432" spans="1:48" x14ac:dyDescent="0.25">
      <c r="A432">
        <v>4.3500000000000125E-9</v>
      </c>
      <c r="B432" t="s">
        <v>542</v>
      </c>
      <c r="C432">
        <v>16</v>
      </c>
      <c r="D432" s="2">
        <v>2</v>
      </c>
      <c r="E432">
        <v>11</v>
      </c>
      <c r="F432">
        <v>29</v>
      </c>
      <c r="G432">
        <v>138</v>
      </c>
      <c r="H432">
        <v>111.19</v>
      </c>
      <c r="I432">
        <v>18919.554575390001</v>
      </c>
      <c r="J432">
        <v>18.094385679414156</v>
      </c>
      <c r="K432">
        <v>16.869974207252312</v>
      </c>
      <c r="L432">
        <v>11.977626946513203</v>
      </c>
      <c r="M432">
        <v>11.363665853031861</v>
      </c>
      <c r="N432">
        <v>6.5910000000000002</v>
      </c>
      <c r="O432">
        <v>6.8233387358184805</v>
      </c>
      <c r="P432">
        <v>1.3922115298138322</v>
      </c>
      <c r="Q432" s="36" t="str">
        <f t="shared" si="146"/>
        <v xml:space="preserve"> </v>
      </c>
      <c r="R432" t="str">
        <f t="shared" si="147"/>
        <v xml:space="preserve"> </v>
      </c>
      <c r="S432" s="37">
        <f t="shared" si="148"/>
        <v>0.24111880999799004</v>
      </c>
      <c r="T432" s="37" t="str">
        <f t="shared" si="149"/>
        <v/>
      </c>
      <c r="U432" s="37" t="str">
        <f t="shared" si="150"/>
        <v/>
      </c>
      <c r="V432" s="37" t="str">
        <f t="shared" si="151"/>
        <v/>
      </c>
      <c r="W432" s="37" t="str">
        <f t="shared" si="152"/>
        <v/>
      </c>
      <c r="X432" s="37" t="str">
        <f t="shared" si="153"/>
        <v/>
      </c>
      <c r="Y432" t="str">
        <f t="shared" si="161"/>
        <v xml:space="preserve"> </v>
      </c>
      <c r="Z432" s="1" t="str">
        <f t="shared" si="154"/>
        <v xml:space="preserve"> </v>
      </c>
      <c r="AA432" t="str">
        <f t="shared" si="162"/>
        <v xml:space="preserve"> </v>
      </c>
      <c r="AB432" s="1" t="str">
        <f t="shared" si="155"/>
        <v xml:space="preserve"> </v>
      </c>
      <c r="AC432" t="str">
        <f t="shared" si="163"/>
        <v xml:space="preserve"> </v>
      </c>
      <c r="AD432" s="1" t="str">
        <f t="shared" si="156"/>
        <v xml:space="preserve"> </v>
      </c>
      <c r="AE432" t="str">
        <f t="shared" si="164"/>
        <v xml:space="preserve"> </v>
      </c>
      <c r="AF432" t="str">
        <f t="shared" si="165"/>
        <v xml:space="preserve"> </v>
      </c>
      <c r="AG432" t="str">
        <f t="shared" si="157"/>
        <v xml:space="preserve"> </v>
      </c>
      <c r="AH432" t="str">
        <f t="shared" si="158"/>
        <v xml:space="preserve"> </v>
      </c>
      <c r="AI432" t="str">
        <f t="shared" si="166"/>
        <v xml:space="preserve"> </v>
      </c>
      <c r="AJ432" t="str">
        <f t="shared" si="167"/>
        <v xml:space="preserve"> </v>
      </c>
      <c r="AK432" t="str">
        <f t="shared" si="159"/>
        <v xml:space="preserve"> </v>
      </c>
      <c r="AL432" t="str">
        <f t="shared" si="160"/>
        <v xml:space="preserve"> </v>
      </c>
      <c r="AM432" t="str">
        <f t="shared" si="168"/>
        <v xml:space="preserve"> </v>
      </c>
      <c r="AN432" t="str">
        <f t="shared" si="169"/>
        <v xml:space="preserve"> </v>
      </c>
      <c r="AO432" t="s">
        <v>542</v>
      </c>
      <c r="AP432" t="s">
        <v>1293</v>
      </c>
      <c r="AQ432">
        <v>2.6152594916937333</v>
      </c>
      <c r="AR432">
        <v>8.0272111168917313</v>
      </c>
      <c r="AS432">
        <v>24.111880564799005</v>
      </c>
      <c r="AT432">
        <v>-2.6152594916937333</v>
      </c>
      <c r="AU432">
        <v>-8.0272111168917313</v>
      </c>
      <c r="AV432" t="s">
        <v>1771</v>
      </c>
    </row>
    <row r="433" spans="1:48" x14ac:dyDescent="0.25">
      <c r="A433">
        <v>4.3600000000000122E-9</v>
      </c>
      <c r="B433" t="s">
        <v>345</v>
      </c>
      <c r="C433">
        <v>14</v>
      </c>
      <c r="D433" s="2">
        <v>0</v>
      </c>
      <c r="E433">
        <v>7</v>
      </c>
      <c r="F433">
        <v>21</v>
      </c>
      <c r="G433">
        <v>38</v>
      </c>
      <c r="H433">
        <v>32.25</v>
      </c>
      <c r="I433">
        <v>19784.62792875</v>
      </c>
      <c r="J433">
        <v>7.5615474794841742</v>
      </c>
      <c r="K433">
        <v>8.0948795180722897</v>
      </c>
      <c r="L433" t="s">
        <v>1238</v>
      </c>
      <c r="M433" t="s">
        <v>1238</v>
      </c>
      <c r="N433">
        <v>3.984</v>
      </c>
      <c r="O433">
        <v>-7.3488372093023226</v>
      </c>
      <c r="P433">
        <v>2.8558139534883722</v>
      </c>
      <c r="Q433" s="36" t="str">
        <f t="shared" si="146"/>
        <v xml:space="preserve"> </v>
      </c>
      <c r="R433" t="str">
        <f t="shared" si="147"/>
        <v xml:space="preserve"> </v>
      </c>
      <c r="S433" s="37">
        <f t="shared" si="148"/>
        <v>0.17829457800341095</v>
      </c>
      <c r="T433" s="37" t="str">
        <f t="shared" si="149"/>
        <v/>
      </c>
      <c r="U433" s="37" t="str">
        <f t="shared" si="150"/>
        <v/>
      </c>
      <c r="V433" s="37">
        <f t="shared" si="151"/>
        <v>-0.59303435210371536</v>
      </c>
      <c r="W433" s="37" t="str">
        <f t="shared" si="152"/>
        <v xml:space="preserve"> </v>
      </c>
      <c r="X433" s="37" t="str">
        <f t="shared" si="153"/>
        <v xml:space="preserve"> </v>
      </c>
      <c r="Y433" t="str">
        <f t="shared" si="161"/>
        <v xml:space="preserve"> </v>
      </c>
      <c r="Z433" s="1" t="str">
        <f t="shared" si="154"/>
        <v xml:space="preserve"> </v>
      </c>
      <c r="AA433" t="str">
        <f t="shared" si="162"/>
        <v xml:space="preserve"> </v>
      </c>
      <c r="AB433" s="1" t="str">
        <f t="shared" si="155"/>
        <v xml:space="preserve"> </v>
      </c>
      <c r="AC433" t="str">
        <f t="shared" si="163"/>
        <v xml:space="preserve"> </v>
      </c>
      <c r="AD433" s="1" t="str">
        <f t="shared" si="156"/>
        <v xml:space="preserve"> </v>
      </c>
      <c r="AE433" t="str">
        <f t="shared" si="164"/>
        <v xml:space="preserve"> </v>
      </c>
      <c r="AF433" t="str">
        <f t="shared" si="165"/>
        <v xml:space="preserve"> </v>
      </c>
      <c r="AG433">
        <f t="shared" si="157"/>
        <v>2.8558139578483721</v>
      </c>
      <c r="AH433" t="str">
        <f t="shared" si="158"/>
        <v xml:space="preserve"> </v>
      </c>
      <c r="AI433" t="str">
        <f t="shared" si="166"/>
        <v xml:space="preserve"> </v>
      </c>
      <c r="AJ433" t="str">
        <f t="shared" si="167"/>
        <v xml:space="preserve"> </v>
      </c>
      <c r="AK433" t="str">
        <f t="shared" si="159"/>
        <v xml:space="preserve"> </v>
      </c>
      <c r="AL433" t="str">
        <f t="shared" si="160"/>
        <v xml:space="preserve"> </v>
      </c>
      <c r="AM433" t="str">
        <f t="shared" si="168"/>
        <v xml:space="preserve"> </v>
      </c>
      <c r="AN433" t="str">
        <f t="shared" si="169"/>
        <v xml:space="preserve"> </v>
      </c>
      <c r="AO433" t="s">
        <v>345</v>
      </c>
      <c r="AP433" t="s">
        <v>1246</v>
      </c>
      <c r="AQ433">
        <v>59.303435210371532</v>
      </c>
      <c r="AR433" t="e">
        <v>#VALUE!</v>
      </c>
      <c r="AS433">
        <v>17.829457364341096</v>
      </c>
      <c r="AT433">
        <v>-59.303435210371532</v>
      </c>
      <c r="AU433" t="e">
        <v>#VALUE!</v>
      </c>
      <c r="AV433" t="s">
        <v>1772</v>
      </c>
    </row>
    <row r="434" spans="1:48" x14ac:dyDescent="0.25">
      <c r="A434">
        <v>4.370000000000012E-9</v>
      </c>
      <c r="B434" t="s">
        <v>462</v>
      </c>
      <c r="C434">
        <v>16</v>
      </c>
      <c r="D434" s="2">
        <v>1</v>
      </c>
      <c r="E434">
        <v>12</v>
      </c>
      <c r="F434">
        <v>29</v>
      </c>
      <c r="G434">
        <v>240</v>
      </c>
      <c r="H434">
        <v>215.55</v>
      </c>
      <c r="I434">
        <v>80739.672504750008</v>
      </c>
      <c r="J434">
        <v>26.197131745260091</v>
      </c>
      <c r="K434">
        <v>23.660812294182222</v>
      </c>
      <c r="L434">
        <v>20.676485421964632</v>
      </c>
      <c r="M434">
        <v>18.959210809729761</v>
      </c>
      <c r="N434">
        <v>9.11</v>
      </c>
      <c r="O434">
        <v>10.290556900726388</v>
      </c>
      <c r="P434">
        <v>1.0707492461145904</v>
      </c>
      <c r="Q434" s="36" t="str">
        <f t="shared" si="146"/>
        <v xml:space="preserve"> </v>
      </c>
      <c r="R434" t="str">
        <f t="shared" si="147"/>
        <v xml:space="preserve"> </v>
      </c>
      <c r="S434" s="37" t="str">
        <f t="shared" si="148"/>
        <v/>
      </c>
      <c r="T434" s="37" t="str">
        <f t="shared" si="149"/>
        <v/>
      </c>
      <c r="U434" s="37" t="str">
        <f t="shared" si="150"/>
        <v/>
      </c>
      <c r="V434" s="37" t="str">
        <f t="shared" si="151"/>
        <v/>
      </c>
      <c r="W434" s="37" t="str">
        <f t="shared" si="152"/>
        <v/>
      </c>
      <c r="X434" s="37" t="str">
        <f t="shared" si="153"/>
        <v/>
      </c>
      <c r="Y434" t="str">
        <f t="shared" si="161"/>
        <v xml:space="preserve"> </v>
      </c>
      <c r="Z434" s="1" t="str">
        <f t="shared" si="154"/>
        <v xml:space="preserve"> </v>
      </c>
      <c r="AA434" t="str">
        <f t="shared" si="162"/>
        <v xml:space="preserve"> </v>
      </c>
      <c r="AB434" s="1" t="str">
        <f t="shared" si="155"/>
        <v xml:space="preserve"> </v>
      </c>
      <c r="AC434" t="str">
        <f t="shared" si="163"/>
        <v xml:space="preserve"> </v>
      </c>
      <c r="AD434" s="1" t="str">
        <f t="shared" si="156"/>
        <v xml:space="preserve"> </v>
      </c>
      <c r="AE434" t="str">
        <f t="shared" si="164"/>
        <v xml:space="preserve"> </v>
      </c>
      <c r="AF434" t="str">
        <f t="shared" si="165"/>
        <v xml:space="preserve"> </v>
      </c>
      <c r="AG434" t="str">
        <f t="shared" si="157"/>
        <v xml:space="preserve"> </v>
      </c>
      <c r="AH434" t="str">
        <f t="shared" si="158"/>
        <v xml:space="preserve"> </v>
      </c>
      <c r="AI434" t="str">
        <f t="shared" si="166"/>
        <v xml:space="preserve"> </v>
      </c>
      <c r="AJ434" t="str">
        <f t="shared" si="167"/>
        <v xml:space="preserve"> </v>
      </c>
      <c r="AK434" t="str">
        <f t="shared" si="159"/>
        <v xml:space="preserve"> </v>
      </c>
      <c r="AL434" t="str">
        <f t="shared" si="160"/>
        <v xml:space="preserve"> </v>
      </c>
      <c r="AM434" t="str">
        <f t="shared" si="168"/>
        <v xml:space="preserve"> </v>
      </c>
      <c r="AN434" t="str">
        <f t="shared" si="169"/>
        <v xml:space="preserve"> </v>
      </c>
      <c r="AO434" t="s">
        <v>462</v>
      </c>
      <c r="AP434" t="s">
        <v>1313</v>
      </c>
      <c r="AQ434">
        <v>-40.994058724886592</v>
      </c>
      <c r="AR434">
        <v>-58.768847706733226</v>
      </c>
      <c r="AS434">
        <v>11.343075852470408</v>
      </c>
      <c r="AT434">
        <v>40.994058724886592</v>
      </c>
      <c r="AU434">
        <v>58.768847706733226</v>
      </c>
      <c r="AV434" t="s">
        <v>1773</v>
      </c>
    </row>
    <row r="435" spans="1:48" x14ac:dyDescent="0.25">
      <c r="A435">
        <v>4.3800000000000118E-9</v>
      </c>
      <c r="B435" t="s">
        <v>495</v>
      </c>
      <c r="C435">
        <v>3</v>
      </c>
      <c r="D435" s="2">
        <v>3</v>
      </c>
      <c r="E435">
        <v>15</v>
      </c>
      <c r="F435">
        <v>21</v>
      </c>
      <c r="G435">
        <v>19</v>
      </c>
      <c r="H435" t="s">
        <v>132</v>
      </c>
      <c r="I435" t="s">
        <v>132</v>
      </c>
      <c r="J435" t="s">
        <v>1238</v>
      </c>
      <c r="K435" t="s">
        <v>1238</v>
      </c>
      <c r="L435" t="s">
        <v>1238</v>
      </c>
      <c r="M435" t="s">
        <v>1238</v>
      </c>
      <c r="N435">
        <v>0.88100000000000001</v>
      </c>
      <c r="O435">
        <v>-44.591194968553459</v>
      </c>
      <c r="P435" t="s">
        <v>137</v>
      </c>
      <c r="Q435" s="36" t="str">
        <f t="shared" si="146"/>
        <v xml:space="preserve"> </v>
      </c>
      <c r="R435" t="str">
        <f t="shared" si="147"/>
        <v xml:space="preserve"> </v>
      </c>
      <c r="S435" s="37" t="str">
        <f t="shared" si="148"/>
        <v xml:space="preserve"> </v>
      </c>
      <c r="T435" s="37" t="str">
        <f t="shared" si="149"/>
        <v xml:space="preserve"> </v>
      </c>
      <c r="U435" s="37" t="str">
        <f t="shared" si="150"/>
        <v xml:space="preserve"> </v>
      </c>
      <c r="V435" s="37" t="str">
        <f t="shared" si="151"/>
        <v xml:space="preserve"> </v>
      </c>
      <c r="W435" s="37" t="str">
        <f t="shared" si="152"/>
        <v xml:space="preserve"> </v>
      </c>
      <c r="X435" s="37" t="str">
        <f t="shared" si="153"/>
        <v xml:space="preserve"> </v>
      </c>
      <c r="Y435" t="str">
        <f t="shared" si="161"/>
        <v xml:space="preserve"> </v>
      </c>
      <c r="Z435" s="1" t="str">
        <f t="shared" si="154"/>
        <v xml:space="preserve"> </v>
      </c>
      <c r="AA435" t="str">
        <f t="shared" si="162"/>
        <v xml:space="preserve"> </v>
      </c>
      <c r="AB435" s="1" t="str">
        <f t="shared" si="155"/>
        <v xml:space="preserve"> </v>
      </c>
      <c r="AC435" t="str">
        <f t="shared" si="163"/>
        <v xml:space="preserve"> </v>
      </c>
      <c r="AD435" s="1" t="str">
        <f t="shared" si="156"/>
        <v xml:space="preserve"> </v>
      </c>
      <c r="AE435" t="str">
        <f t="shared" si="164"/>
        <v xml:space="preserve"> </v>
      </c>
      <c r="AF435" t="str">
        <f t="shared" si="165"/>
        <v xml:space="preserve"> </v>
      </c>
      <c r="AG435" t="str">
        <f t="shared" si="157"/>
        <v xml:space="preserve"> </v>
      </c>
      <c r="AH435" t="str">
        <f t="shared" si="158"/>
        <v xml:space="preserve"> </v>
      </c>
      <c r="AI435" t="str">
        <f t="shared" si="166"/>
        <v xml:space="preserve"> </v>
      </c>
      <c r="AJ435" t="str">
        <f t="shared" si="167"/>
        <v xml:space="preserve"> </v>
      </c>
      <c r="AK435" t="str">
        <f t="shared" si="159"/>
        <v xml:space="preserve"> </v>
      </c>
      <c r="AL435" t="str">
        <f t="shared" si="160"/>
        <v xml:space="preserve"> </v>
      </c>
      <c r="AM435" t="str">
        <f t="shared" si="168"/>
        <v xml:space="preserve"> </v>
      </c>
      <c r="AN435" t="str">
        <f t="shared" si="169"/>
        <v xml:space="preserve"> </v>
      </c>
      <c r="AO435" t="s">
        <v>495</v>
      </c>
      <c r="AP435" t="s">
        <v>1293</v>
      </c>
      <c r="AQ435" t="e">
        <v>#VALUE!</v>
      </c>
      <c r="AR435" t="e">
        <v>#VALUE!</v>
      </c>
      <c r="AS435" t="s">
        <v>137</v>
      </c>
      <c r="AT435" t="e">
        <v>#VALUE!</v>
      </c>
      <c r="AU435" t="e">
        <v>#VALUE!</v>
      </c>
      <c r="AV435" t="s">
        <v>1774</v>
      </c>
    </row>
    <row r="436" spans="1:48" x14ac:dyDescent="0.25">
      <c r="A436">
        <v>4.3900000000000115E-9</v>
      </c>
      <c r="B436" t="s">
        <v>424</v>
      </c>
      <c r="C436">
        <v>5</v>
      </c>
      <c r="D436" s="2">
        <v>2</v>
      </c>
      <c r="E436">
        <v>7</v>
      </c>
      <c r="F436">
        <v>14</v>
      </c>
      <c r="G436">
        <v>80</v>
      </c>
      <c r="H436">
        <v>75.540000000000006</v>
      </c>
      <c r="I436">
        <v>38412.738208740004</v>
      </c>
      <c r="J436">
        <v>21.515237823981774</v>
      </c>
      <c r="K436">
        <v>19.941921858500528</v>
      </c>
      <c r="L436">
        <v>13.350293765329987</v>
      </c>
      <c r="M436">
        <v>13.144319113273463</v>
      </c>
      <c r="N436">
        <v>3.7880000000000003</v>
      </c>
      <c r="O436">
        <v>6.7042253521126751</v>
      </c>
      <c r="P436">
        <v>2.2504633306857293</v>
      </c>
      <c r="Q436" s="36" t="str">
        <f t="shared" si="146"/>
        <v xml:space="preserve"> </v>
      </c>
      <c r="R436" t="str">
        <f t="shared" si="147"/>
        <v xml:space="preserve"> </v>
      </c>
      <c r="S436" s="37" t="str">
        <f t="shared" si="148"/>
        <v/>
      </c>
      <c r="T436" s="37" t="str">
        <f t="shared" si="149"/>
        <v/>
      </c>
      <c r="U436" s="37" t="str">
        <f t="shared" si="150"/>
        <v/>
      </c>
      <c r="V436" s="37" t="str">
        <f t="shared" si="151"/>
        <v/>
      </c>
      <c r="W436" s="37" t="str">
        <f t="shared" si="152"/>
        <v/>
      </c>
      <c r="X436" s="37" t="str">
        <f t="shared" si="153"/>
        <v/>
      </c>
      <c r="Y436" t="str">
        <f t="shared" si="161"/>
        <v xml:space="preserve"> </v>
      </c>
      <c r="Z436" s="1" t="str">
        <f t="shared" si="154"/>
        <v xml:space="preserve"> </v>
      </c>
      <c r="AA436" t="str">
        <f t="shared" si="162"/>
        <v xml:space="preserve"> </v>
      </c>
      <c r="AB436" s="1" t="str">
        <f t="shared" si="155"/>
        <v xml:space="preserve"> </v>
      </c>
      <c r="AC436" t="str">
        <f t="shared" si="163"/>
        <v xml:space="preserve"> </v>
      </c>
      <c r="AD436" s="1" t="str">
        <f t="shared" si="156"/>
        <v xml:space="preserve"> </v>
      </c>
      <c r="AE436" t="str">
        <f t="shared" si="164"/>
        <v xml:space="preserve"> </v>
      </c>
      <c r="AF436" t="str">
        <f t="shared" si="165"/>
        <v xml:space="preserve"> </v>
      </c>
      <c r="AG436">
        <f t="shared" si="157"/>
        <v>2.2504633350757293</v>
      </c>
      <c r="AH436" t="str">
        <f t="shared" si="158"/>
        <v xml:space="preserve"> </v>
      </c>
      <c r="AI436" t="str">
        <f t="shared" si="166"/>
        <v xml:space="preserve"> </v>
      </c>
      <c r="AJ436" t="str">
        <f t="shared" si="167"/>
        <v xml:space="preserve"> </v>
      </c>
      <c r="AK436" t="str">
        <f t="shared" si="159"/>
        <v xml:space="preserve"> </v>
      </c>
      <c r="AL436" t="str">
        <f t="shared" si="160"/>
        <v xml:space="preserve"> </v>
      </c>
      <c r="AM436" t="str">
        <f t="shared" si="168"/>
        <v xml:space="preserve"> </v>
      </c>
      <c r="AN436" t="str">
        <f t="shared" si="169"/>
        <v xml:space="preserve"> </v>
      </c>
      <c r="AO436" t="s">
        <v>424</v>
      </c>
      <c r="AP436" t="s">
        <v>1239</v>
      </c>
      <c r="AQ436">
        <v>-15.795909824488685</v>
      </c>
      <c r="AR436">
        <v>-2.5131067689175168</v>
      </c>
      <c r="AS436">
        <v>5.9041567381519666</v>
      </c>
      <c r="AT436">
        <v>15.795909824488685</v>
      </c>
      <c r="AU436">
        <v>2.5131067689175168</v>
      </c>
      <c r="AV436" t="s">
        <v>1775</v>
      </c>
    </row>
    <row r="437" spans="1:48" x14ac:dyDescent="0.25">
      <c r="A437">
        <v>4.4000000000000113E-9</v>
      </c>
      <c r="B437" t="s">
        <v>251</v>
      </c>
      <c r="C437">
        <v>15</v>
      </c>
      <c r="D437" s="2">
        <v>2</v>
      </c>
      <c r="E437">
        <v>17</v>
      </c>
      <c r="F437">
        <v>34</v>
      </c>
      <c r="G437">
        <v>41</v>
      </c>
      <c r="H437">
        <v>38.049999999999997</v>
      </c>
      <c r="I437">
        <v>272928.23886350001</v>
      </c>
      <c r="J437">
        <v>10.703234880450069</v>
      </c>
      <c r="K437">
        <v>10.490763716570166</v>
      </c>
      <c r="L437">
        <v>7.4123846796947879</v>
      </c>
      <c r="M437">
        <v>7.4102612376658739</v>
      </c>
      <c r="N437">
        <v>3.6270000000000002</v>
      </c>
      <c r="O437">
        <v>1.596638655462183</v>
      </c>
      <c r="P437">
        <v>5.4901445466491463</v>
      </c>
      <c r="Q437" s="36" t="str">
        <f t="shared" si="146"/>
        <v xml:space="preserve"> </v>
      </c>
      <c r="R437" t="str">
        <f t="shared" si="147"/>
        <v xml:space="preserve"> </v>
      </c>
      <c r="S437" s="37" t="str">
        <f t="shared" si="148"/>
        <v/>
      </c>
      <c r="T437" s="37" t="str">
        <f t="shared" si="149"/>
        <v/>
      </c>
      <c r="U437" s="37" t="str">
        <f t="shared" si="150"/>
        <v/>
      </c>
      <c r="V437" s="37">
        <f t="shared" si="151"/>
        <v>-0.42394742220072423</v>
      </c>
      <c r="W437" s="37" t="str">
        <f t="shared" si="152"/>
        <v/>
      </c>
      <c r="X437" s="37">
        <f t="shared" si="153"/>
        <v>-0.43082407365808384</v>
      </c>
      <c r="Y437" t="str">
        <f t="shared" si="161"/>
        <v xml:space="preserve"> </v>
      </c>
      <c r="Z437" s="1" t="str">
        <f t="shared" si="154"/>
        <v xml:space="preserve"> </v>
      </c>
      <c r="AA437" t="str">
        <f t="shared" si="162"/>
        <v xml:space="preserve"> </v>
      </c>
      <c r="AB437" s="1" t="str">
        <f t="shared" si="155"/>
        <v xml:space="preserve"> </v>
      </c>
      <c r="AC437" t="str">
        <f t="shared" si="163"/>
        <v xml:space="preserve"> </v>
      </c>
      <c r="AD437" s="1" t="str">
        <f t="shared" si="156"/>
        <v xml:space="preserve"> </v>
      </c>
      <c r="AE437" t="str">
        <f t="shared" si="164"/>
        <v xml:space="preserve"> </v>
      </c>
      <c r="AF437" t="str">
        <f t="shared" si="165"/>
        <v xml:space="preserve"> </v>
      </c>
      <c r="AG437">
        <f t="shared" si="157"/>
        <v>5.4901445510491467</v>
      </c>
      <c r="AH437" t="str">
        <f t="shared" si="158"/>
        <v xml:space="preserve"> </v>
      </c>
      <c r="AI437" t="str">
        <f t="shared" si="166"/>
        <v xml:space="preserve"> </v>
      </c>
      <c r="AJ437" t="str">
        <f t="shared" si="167"/>
        <v xml:space="preserve"> </v>
      </c>
      <c r="AK437" t="str">
        <f t="shared" si="159"/>
        <v xml:space="preserve"> </v>
      </c>
      <c r="AL437" t="str">
        <f t="shared" si="160"/>
        <v xml:space="preserve"> </v>
      </c>
      <c r="AM437" t="str">
        <f t="shared" si="168"/>
        <v xml:space="preserve"> </v>
      </c>
      <c r="AN437" t="str">
        <f t="shared" si="169"/>
        <v xml:space="preserve"> </v>
      </c>
      <c r="AO437" t="s">
        <v>251</v>
      </c>
      <c r="AP437" t="s">
        <v>1262</v>
      </c>
      <c r="AQ437">
        <v>42.394742220072423</v>
      </c>
      <c r="AR437">
        <v>43.082407365808386</v>
      </c>
      <c r="AS437">
        <v>7.7529566360052593</v>
      </c>
      <c r="AT437">
        <v>-42.394742220072423</v>
      </c>
      <c r="AU437">
        <v>-43.082407365808386</v>
      </c>
      <c r="AV437" t="s">
        <v>1776</v>
      </c>
    </row>
    <row r="438" spans="1:48" x14ac:dyDescent="0.25">
      <c r="A438">
        <v>4.410000000000011E-9</v>
      </c>
      <c r="B438" t="s">
        <v>455</v>
      </c>
      <c r="C438">
        <v>6</v>
      </c>
      <c r="D438" s="2">
        <v>5</v>
      </c>
      <c r="E438">
        <v>9</v>
      </c>
      <c r="F438">
        <v>20</v>
      </c>
      <c r="G438">
        <v>57</v>
      </c>
      <c r="H438">
        <v>54.2</v>
      </c>
      <c r="I438">
        <v>11838.9695197</v>
      </c>
      <c r="J438">
        <v>12.557924003707138</v>
      </c>
      <c r="K438">
        <v>13.886753779144248</v>
      </c>
      <c r="L438">
        <v>9.0132397323185938</v>
      </c>
      <c r="M438">
        <v>9.4315003508155257</v>
      </c>
      <c r="N438">
        <v>3.903</v>
      </c>
      <c r="O438">
        <v>-14.030837004405287</v>
      </c>
      <c r="P438">
        <v>4.2140221402214024</v>
      </c>
      <c r="Q438" s="36" t="str">
        <f t="shared" si="146"/>
        <v xml:space="preserve"> </v>
      </c>
      <c r="R438" t="str">
        <f t="shared" si="147"/>
        <v xml:space="preserve"> </v>
      </c>
      <c r="S438" s="37" t="str">
        <f t="shared" si="148"/>
        <v/>
      </c>
      <c r="T438" s="37" t="str">
        <f t="shared" si="149"/>
        <v/>
      </c>
      <c r="U438" s="37" t="str">
        <f t="shared" si="150"/>
        <v/>
      </c>
      <c r="V438" s="37">
        <f t="shared" si="151"/>
        <v>-0.32412727787968443</v>
      </c>
      <c r="W438" s="37" t="str">
        <f t="shared" si="152"/>
        <v/>
      </c>
      <c r="X438" s="37">
        <f t="shared" si="153"/>
        <v>-0.3078989696747042</v>
      </c>
      <c r="Y438" t="str">
        <f t="shared" si="161"/>
        <v xml:space="preserve"> </v>
      </c>
      <c r="Z438" s="1" t="str">
        <f t="shared" si="154"/>
        <v xml:space="preserve"> </v>
      </c>
      <c r="AA438" t="str">
        <f t="shared" si="162"/>
        <v xml:space="preserve"> </v>
      </c>
      <c r="AB438" s="1" t="str">
        <f t="shared" si="155"/>
        <v xml:space="preserve"> </v>
      </c>
      <c r="AC438" t="str">
        <f t="shared" si="163"/>
        <v xml:space="preserve"> </v>
      </c>
      <c r="AD438" s="1" t="str">
        <f t="shared" si="156"/>
        <v xml:space="preserve"> </v>
      </c>
      <c r="AE438" t="str">
        <f t="shared" si="164"/>
        <v xml:space="preserve"> </v>
      </c>
      <c r="AF438" t="str">
        <f t="shared" si="165"/>
        <v xml:space="preserve"> </v>
      </c>
      <c r="AG438">
        <f t="shared" si="157"/>
        <v>4.2140221446314028</v>
      </c>
      <c r="AH438" t="str">
        <f t="shared" si="158"/>
        <v xml:space="preserve"> </v>
      </c>
      <c r="AI438" t="str">
        <f t="shared" si="166"/>
        <v xml:space="preserve"> </v>
      </c>
      <c r="AJ438" t="str">
        <f t="shared" si="167"/>
        <v xml:space="preserve"> </v>
      </c>
      <c r="AK438" t="str">
        <f t="shared" si="159"/>
        <v xml:space="preserve"> </v>
      </c>
      <c r="AL438" t="str">
        <f t="shared" si="160"/>
        <v xml:space="preserve"> </v>
      </c>
      <c r="AM438" t="str">
        <f t="shared" si="168"/>
        <v xml:space="preserve"> </v>
      </c>
      <c r="AN438" t="str">
        <f t="shared" si="169"/>
        <v xml:space="preserve"> </v>
      </c>
      <c r="AO438" t="s">
        <v>455</v>
      </c>
      <c r="AP438" t="s">
        <v>1239</v>
      </c>
      <c r="AQ438">
        <v>32.412727787968443</v>
      </c>
      <c r="AR438">
        <v>30.789896967470419</v>
      </c>
      <c r="AS438">
        <v>5.1660516605166018</v>
      </c>
      <c r="AT438">
        <v>-32.412727787968443</v>
      </c>
      <c r="AU438">
        <v>-30.789896967470419</v>
      </c>
      <c r="AV438" t="s">
        <v>1777</v>
      </c>
    </row>
    <row r="439" spans="1:48" x14ac:dyDescent="0.25">
      <c r="A439">
        <v>4.4200000000000108E-9</v>
      </c>
      <c r="B439" t="s">
        <v>561</v>
      </c>
      <c r="C439">
        <v>11</v>
      </c>
      <c r="D439" s="2">
        <v>1</v>
      </c>
      <c r="E439">
        <v>4</v>
      </c>
      <c r="F439">
        <v>16</v>
      </c>
      <c r="G439">
        <v>685</v>
      </c>
      <c r="H439">
        <v>601.45000000000005</v>
      </c>
      <c r="I439">
        <v>32290.455136000004</v>
      </c>
      <c r="J439">
        <v>33.267879860611764</v>
      </c>
      <c r="K439">
        <v>28.367606829544382</v>
      </c>
      <c r="L439">
        <v>19.480516952455428</v>
      </c>
      <c r="M439">
        <v>16.40091770086293</v>
      </c>
      <c r="N439">
        <v>21.202000000000002</v>
      </c>
      <c r="O439">
        <v>16.048166392993991</v>
      </c>
      <c r="P439">
        <v>1.0807215894920608</v>
      </c>
      <c r="Q439" s="36" t="str">
        <f t="shared" si="146"/>
        <v xml:space="preserve"> </v>
      </c>
      <c r="R439" t="str">
        <f t="shared" si="147"/>
        <v xml:space="preserve"> </v>
      </c>
      <c r="S439" s="37" t="str">
        <f t="shared" si="148"/>
        <v/>
      </c>
      <c r="T439" s="37" t="str">
        <f t="shared" si="149"/>
        <v/>
      </c>
      <c r="U439" s="37" t="str">
        <f t="shared" si="150"/>
        <v/>
      </c>
      <c r="V439" s="37" t="str">
        <f t="shared" si="151"/>
        <v/>
      </c>
      <c r="W439" s="37" t="str">
        <f t="shared" si="152"/>
        <v/>
      </c>
      <c r="X439" s="37" t="str">
        <f t="shared" si="153"/>
        <v/>
      </c>
      <c r="Y439" t="str">
        <f t="shared" si="161"/>
        <v xml:space="preserve"> </v>
      </c>
      <c r="Z439" s="1" t="str">
        <f t="shared" si="154"/>
        <v xml:space="preserve"> </v>
      </c>
      <c r="AA439" t="str">
        <f t="shared" si="162"/>
        <v xml:space="preserve"> </v>
      </c>
      <c r="AB439" s="1" t="str">
        <f t="shared" si="155"/>
        <v xml:space="preserve"> </v>
      </c>
      <c r="AC439" t="str">
        <f t="shared" si="163"/>
        <v xml:space="preserve"> </v>
      </c>
      <c r="AD439" s="1" t="str">
        <f t="shared" si="156"/>
        <v xml:space="preserve"> </v>
      </c>
      <c r="AE439" t="str">
        <f t="shared" si="164"/>
        <v xml:space="preserve"> </v>
      </c>
      <c r="AF439" t="str">
        <f t="shared" si="165"/>
        <v xml:space="preserve"> </v>
      </c>
      <c r="AG439" t="str">
        <f t="shared" si="157"/>
        <v xml:space="preserve"> </v>
      </c>
      <c r="AH439" t="str">
        <f t="shared" si="158"/>
        <v xml:space="preserve"> </v>
      </c>
      <c r="AI439" t="str">
        <f t="shared" si="166"/>
        <v xml:space="preserve"> </v>
      </c>
      <c r="AJ439" t="str">
        <f t="shared" si="167"/>
        <v xml:space="preserve"> </v>
      </c>
      <c r="AK439" t="str">
        <f t="shared" si="159"/>
        <v xml:space="preserve"> </v>
      </c>
      <c r="AL439" t="str">
        <f t="shared" si="160"/>
        <v xml:space="preserve"> </v>
      </c>
      <c r="AM439" t="str">
        <f t="shared" si="168"/>
        <v xml:space="preserve"> </v>
      </c>
      <c r="AN439" t="str">
        <f t="shared" si="169"/>
        <v xml:space="preserve"> </v>
      </c>
      <c r="AO439" t="s">
        <v>561</v>
      </c>
      <c r="AP439" t="s">
        <v>1244</v>
      </c>
      <c r="AQ439">
        <v>-79.049120809504018</v>
      </c>
      <c r="AR439">
        <v>-49.585346162711197</v>
      </c>
      <c r="AS439">
        <v>13.891429046471027</v>
      </c>
      <c r="AT439">
        <v>79.049120809504018</v>
      </c>
      <c r="AU439">
        <v>49.585346162711197</v>
      </c>
      <c r="AV439" t="s">
        <v>1778</v>
      </c>
    </row>
    <row r="440" spans="1:48" x14ac:dyDescent="0.25">
      <c r="A440">
        <v>4.4300000000000106E-9</v>
      </c>
      <c r="B440" t="s">
        <v>619</v>
      </c>
      <c r="C440">
        <v>9</v>
      </c>
      <c r="D440" s="2">
        <v>0</v>
      </c>
      <c r="E440">
        <v>9</v>
      </c>
      <c r="F440">
        <v>18</v>
      </c>
      <c r="G440">
        <v>105</v>
      </c>
      <c r="H440">
        <v>88.09</v>
      </c>
      <c r="I440">
        <v>29434.577677090005</v>
      </c>
      <c r="J440">
        <v>15.967011056733732</v>
      </c>
      <c r="K440">
        <v>16.986116467412266</v>
      </c>
      <c r="L440">
        <v>10.977919196013136</v>
      </c>
      <c r="M440">
        <v>11.521961178397296</v>
      </c>
      <c r="N440">
        <v>5.1859999999999999</v>
      </c>
      <c r="O440">
        <v>-6.5585585585585564</v>
      </c>
      <c r="P440">
        <v>2.0706096038142809</v>
      </c>
      <c r="Q440" s="36" t="str">
        <f t="shared" si="146"/>
        <v xml:space="preserve"> </v>
      </c>
      <c r="R440" t="str">
        <f t="shared" si="147"/>
        <v xml:space="preserve"> </v>
      </c>
      <c r="S440" s="37">
        <f t="shared" si="148"/>
        <v>0.19196276978361557</v>
      </c>
      <c r="T440" s="37" t="str">
        <f t="shared" si="149"/>
        <v/>
      </c>
      <c r="U440" s="37" t="str">
        <f t="shared" si="150"/>
        <v/>
      </c>
      <c r="V440" s="37" t="str">
        <f t="shared" si="151"/>
        <v/>
      </c>
      <c r="W440" s="37" t="str">
        <f t="shared" si="152"/>
        <v/>
      </c>
      <c r="X440" s="37" t="str">
        <f t="shared" si="153"/>
        <v/>
      </c>
      <c r="Y440" t="str">
        <f t="shared" si="161"/>
        <v xml:space="preserve"> </v>
      </c>
      <c r="Z440" s="1" t="str">
        <f t="shared" si="154"/>
        <v xml:space="preserve"> </v>
      </c>
      <c r="AA440" t="str">
        <f t="shared" si="162"/>
        <v xml:space="preserve"> </v>
      </c>
      <c r="AB440" s="1" t="str">
        <f t="shared" si="155"/>
        <v xml:space="preserve"> </v>
      </c>
      <c r="AC440" t="str">
        <f t="shared" si="163"/>
        <v xml:space="preserve"> </v>
      </c>
      <c r="AD440" s="1" t="str">
        <f t="shared" si="156"/>
        <v xml:space="preserve"> </v>
      </c>
      <c r="AE440" t="str">
        <f t="shared" si="164"/>
        <v xml:space="preserve"> </v>
      </c>
      <c r="AF440" t="str">
        <f t="shared" si="165"/>
        <v xml:space="preserve"> </v>
      </c>
      <c r="AG440">
        <f t="shared" si="157"/>
        <v>2.0706096082442809</v>
      </c>
      <c r="AH440" t="str">
        <f t="shared" si="158"/>
        <v xml:space="preserve"> </v>
      </c>
      <c r="AI440" t="str">
        <f t="shared" si="166"/>
        <v xml:space="preserve"> </v>
      </c>
      <c r="AJ440" t="str">
        <f t="shared" si="167"/>
        <v xml:space="preserve"> </v>
      </c>
      <c r="AK440" t="str">
        <f t="shared" si="159"/>
        <v xml:space="preserve"> </v>
      </c>
      <c r="AL440" t="str">
        <f t="shared" si="160"/>
        <v xml:space="preserve"> </v>
      </c>
      <c r="AM440" t="str">
        <f t="shared" si="168"/>
        <v xml:space="preserve"> </v>
      </c>
      <c r="AN440" t="str">
        <f t="shared" si="169"/>
        <v xml:space="preserve"> </v>
      </c>
      <c r="AO440" t="s">
        <v>619</v>
      </c>
      <c r="AP440" t="s">
        <v>1293</v>
      </c>
      <c r="AQ440">
        <v>14.064878686524384</v>
      </c>
      <c r="AR440">
        <v>15.703682448996116</v>
      </c>
      <c r="AS440">
        <v>19.196276535361555</v>
      </c>
      <c r="AT440">
        <v>-14.064878686524384</v>
      </c>
      <c r="AU440">
        <v>-15.703682448996116</v>
      </c>
      <c r="AV440" t="s">
        <v>1779</v>
      </c>
    </row>
    <row r="441" spans="1:48" x14ac:dyDescent="0.25">
      <c r="A441">
        <v>4.4400000000000103E-9</v>
      </c>
      <c r="B441" t="s">
        <v>1223</v>
      </c>
      <c r="C441">
        <v>12</v>
      </c>
      <c r="D441" s="2">
        <v>0</v>
      </c>
      <c r="E441">
        <v>2</v>
      </c>
      <c r="F441">
        <v>14</v>
      </c>
      <c r="G441">
        <v>428</v>
      </c>
      <c r="H441">
        <v>361.59</v>
      </c>
      <c r="I441">
        <v>16764.654260489999</v>
      </c>
      <c r="J441">
        <v>32.619756427604869</v>
      </c>
      <c r="K441">
        <v>28.586449521701315</v>
      </c>
      <c r="L441">
        <v>23.979777254828253</v>
      </c>
      <c r="M441">
        <v>21.384101111890935</v>
      </c>
      <c r="N441">
        <v>12.649000000000001</v>
      </c>
      <c r="O441">
        <v>13.44394618834081</v>
      </c>
      <c r="P441">
        <v>0.37196825133438427</v>
      </c>
      <c r="Q441" s="36">
        <f t="shared" si="146"/>
        <v>85.714285718725705</v>
      </c>
      <c r="R441" t="str">
        <f t="shared" si="147"/>
        <v xml:space="preserve"> </v>
      </c>
      <c r="S441" s="37">
        <f t="shared" si="148"/>
        <v>0.18366105701335664</v>
      </c>
      <c r="T441" s="37" t="str">
        <f t="shared" si="149"/>
        <v/>
      </c>
      <c r="U441" s="37" t="str">
        <f t="shared" si="150"/>
        <v/>
      </c>
      <c r="V441" s="37" t="str">
        <f t="shared" si="151"/>
        <v/>
      </c>
      <c r="W441" s="37" t="str">
        <f t="shared" si="152"/>
        <v/>
      </c>
      <c r="X441" s="37" t="str">
        <f t="shared" si="153"/>
        <v/>
      </c>
      <c r="Y441" t="str">
        <f t="shared" si="161"/>
        <v xml:space="preserve"> </v>
      </c>
      <c r="Z441" s="1" t="str">
        <f t="shared" si="154"/>
        <v xml:space="preserve"> </v>
      </c>
      <c r="AA441" t="str">
        <f t="shared" si="162"/>
        <v xml:space="preserve"> </v>
      </c>
      <c r="AB441" s="1" t="str">
        <f t="shared" si="155"/>
        <v xml:space="preserve"> </v>
      </c>
      <c r="AC441" t="str">
        <f t="shared" si="163"/>
        <v xml:space="preserve"> </v>
      </c>
      <c r="AD441" s="1" t="str">
        <f t="shared" si="156"/>
        <v xml:space="preserve"> </v>
      </c>
      <c r="AE441" t="str">
        <f t="shared" si="164"/>
        <v xml:space="preserve"> </v>
      </c>
      <c r="AF441" t="str">
        <f t="shared" si="165"/>
        <v xml:space="preserve"> </v>
      </c>
      <c r="AG441" t="str">
        <f t="shared" si="157"/>
        <v xml:space="preserve"> </v>
      </c>
      <c r="AH441" t="str">
        <f t="shared" si="158"/>
        <v xml:space="preserve"> </v>
      </c>
      <c r="AI441" t="str">
        <f t="shared" si="166"/>
        <v xml:space="preserve"> </v>
      </c>
      <c r="AJ441" t="str">
        <f t="shared" si="167"/>
        <v xml:space="preserve"> </v>
      </c>
      <c r="AK441" t="str">
        <f t="shared" si="159"/>
        <v xml:space="preserve"> </v>
      </c>
      <c r="AL441" t="str">
        <f t="shared" si="160"/>
        <v xml:space="preserve"> </v>
      </c>
      <c r="AM441" t="str">
        <f t="shared" si="168"/>
        <v xml:space="preserve"> </v>
      </c>
      <c r="AN441" t="str">
        <f t="shared" si="169"/>
        <v xml:space="preserve"> </v>
      </c>
      <c r="AO441" t="s">
        <v>1223</v>
      </c>
      <c r="AP441" t="s">
        <v>1313</v>
      </c>
      <c r="AQ441">
        <v>-75.56089338587077</v>
      </c>
      <c r="AR441">
        <v>-84.133885682949753</v>
      </c>
      <c r="AS441">
        <v>18.366105257335661</v>
      </c>
      <c r="AT441">
        <v>75.56089338587077</v>
      </c>
      <c r="AU441">
        <v>84.133885682949753</v>
      </c>
      <c r="AV441" t="s">
        <v>1780</v>
      </c>
    </row>
    <row r="442" spans="1:48" x14ac:dyDescent="0.25">
      <c r="A442">
        <v>4.4500000000000101E-9</v>
      </c>
      <c r="B442" t="s">
        <v>314</v>
      </c>
      <c r="C442">
        <v>20</v>
      </c>
      <c r="D442" s="2">
        <v>1</v>
      </c>
      <c r="E442">
        <v>9</v>
      </c>
      <c r="F442">
        <v>30</v>
      </c>
      <c r="G442">
        <v>136</v>
      </c>
      <c r="H442">
        <v>113.78</v>
      </c>
      <c r="I442">
        <v>57656.549627380002</v>
      </c>
      <c r="J442">
        <v>20.942389103625992</v>
      </c>
      <c r="K442">
        <v>17.703438618328924</v>
      </c>
      <c r="L442">
        <v>10.590364006654188</v>
      </c>
      <c r="M442">
        <v>9.8117047403792341</v>
      </c>
      <c r="N442">
        <v>6.4270000000000005</v>
      </c>
      <c r="O442">
        <v>19.239332096474971</v>
      </c>
      <c r="P442">
        <v>2.3272982949551766</v>
      </c>
      <c r="Q442" s="36" t="str">
        <f t="shared" si="146"/>
        <v xml:space="preserve"> </v>
      </c>
      <c r="R442" t="str">
        <f t="shared" si="147"/>
        <v xml:space="preserve"> </v>
      </c>
      <c r="S442" s="37">
        <f t="shared" si="148"/>
        <v>0.195289158958701</v>
      </c>
      <c r="T442" s="37" t="str">
        <f t="shared" si="149"/>
        <v/>
      </c>
      <c r="U442" s="37" t="str">
        <f t="shared" si="150"/>
        <v/>
      </c>
      <c r="V442" s="37" t="str">
        <f t="shared" si="151"/>
        <v/>
      </c>
      <c r="W442" s="37" t="str">
        <f t="shared" si="152"/>
        <v/>
      </c>
      <c r="X442" s="37" t="str">
        <f t="shared" si="153"/>
        <v/>
      </c>
      <c r="Y442" t="str">
        <f t="shared" si="161"/>
        <v xml:space="preserve"> </v>
      </c>
      <c r="Z442" s="1" t="str">
        <f t="shared" si="154"/>
        <v xml:space="preserve"> </v>
      </c>
      <c r="AA442" t="str">
        <f t="shared" si="162"/>
        <v xml:space="preserve"> </v>
      </c>
      <c r="AB442" s="1" t="str">
        <f t="shared" si="155"/>
        <v xml:space="preserve"> </v>
      </c>
      <c r="AC442" t="str">
        <f t="shared" si="163"/>
        <v xml:space="preserve"> </v>
      </c>
      <c r="AD442" s="1" t="str">
        <f t="shared" si="156"/>
        <v xml:space="preserve"> </v>
      </c>
      <c r="AE442" t="str">
        <f t="shared" si="164"/>
        <v xml:space="preserve"> </v>
      </c>
      <c r="AF442" t="str">
        <f t="shared" si="165"/>
        <v xml:space="preserve"> </v>
      </c>
      <c r="AG442">
        <f t="shared" si="157"/>
        <v>2.3272982994051765</v>
      </c>
      <c r="AH442" t="str">
        <f t="shared" si="158"/>
        <v xml:space="preserve"> </v>
      </c>
      <c r="AI442" t="str">
        <f t="shared" si="166"/>
        <v xml:space="preserve"> </v>
      </c>
      <c r="AJ442" t="str">
        <f t="shared" si="167"/>
        <v xml:space="preserve"> </v>
      </c>
      <c r="AK442" t="str">
        <f t="shared" si="159"/>
        <v xml:space="preserve"> </v>
      </c>
      <c r="AL442" t="str">
        <f t="shared" si="160"/>
        <v xml:space="preserve"> </v>
      </c>
      <c r="AM442" t="str">
        <f t="shared" si="168"/>
        <v xml:space="preserve"> </v>
      </c>
      <c r="AN442" t="str">
        <f t="shared" si="169"/>
        <v xml:space="preserve"> </v>
      </c>
      <c r="AO442" t="s">
        <v>314</v>
      </c>
      <c r="AP442" t="s">
        <v>1248</v>
      </c>
      <c r="AQ442">
        <v>-12.712814052642107</v>
      </c>
      <c r="AR442">
        <v>18.6796084626077</v>
      </c>
      <c r="AS442">
        <v>19.528915450870098</v>
      </c>
      <c r="AT442">
        <v>12.712814052642107</v>
      </c>
      <c r="AU442">
        <v>-18.6796084626077</v>
      </c>
      <c r="AV442" t="s">
        <v>1781</v>
      </c>
    </row>
    <row r="443" spans="1:48" x14ac:dyDescent="0.25">
      <c r="A443">
        <v>4.4600000000000098E-9</v>
      </c>
      <c r="B443" t="s">
        <v>428</v>
      </c>
      <c r="C443">
        <v>0</v>
      </c>
      <c r="D443" s="2">
        <v>1</v>
      </c>
      <c r="E443">
        <v>18</v>
      </c>
      <c r="F443">
        <v>19</v>
      </c>
      <c r="G443">
        <v>135</v>
      </c>
      <c r="H443">
        <v>133.96</v>
      </c>
      <c r="I443">
        <v>16226.793690640001</v>
      </c>
      <c r="J443">
        <v>28.611704399829133</v>
      </c>
      <c r="K443">
        <v>29.140743963454426</v>
      </c>
      <c r="L443">
        <v>16.37723961912241</v>
      </c>
      <c r="M443">
        <v>16.47171713282329</v>
      </c>
      <c r="N443">
        <v>4.5970000000000004</v>
      </c>
      <c r="O443">
        <v>-3.1802864363942667</v>
      </c>
      <c r="P443">
        <v>1.7408181546730366</v>
      </c>
      <c r="Q443" s="36" t="str">
        <f t="shared" si="146"/>
        <v xml:space="preserve"> </v>
      </c>
      <c r="R443" t="str">
        <f t="shared" si="147"/>
        <v xml:space="preserve"> </v>
      </c>
      <c r="S443" s="37" t="str">
        <f t="shared" si="148"/>
        <v/>
      </c>
      <c r="T443" s="37" t="str">
        <f t="shared" si="149"/>
        <v/>
      </c>
      <c r="U443" s="37" t="str">
        <f t="shared" si="150"/>
        <v/>
      </c>
      <c r="V443" s="37" t="str">
        <f t="shared" si="151"/>
        <v/>
      </c>
      <c r="W443" s="37" t="str">
        <f t="shared" si="152"/>
        <v/>
      </c>
      <c r="X443" s="37" t="str">
        <f t="shared" si="153"/>
        <v/>
      </c>
      <c r="Y443" t="str">
        <f t="shared" si="161"/>
        <v xml:space="preserve"> </v>
      </c>
      <c r="Z443" s="1" t="str">
        <f t="shared" si="154"/>
        <v xml:space="preserve"> </v>
      </c>
      <c r="AA443" t="str">
        <f t="shared" si="162"/>
        <v xml:space="preserve"> </v>
      </c>
      <c r="AB443" s="1" t="str">
        <f t="shared" si="155"/>
        <v xml:space="preserve"> </v>
      </c>
      <c r="AC443" t="str">
        <f t="shared" si="163"/>
        <v xml:space="preserve"> </v>
      </c>
      <c r="AD443" s="1" t="str">
        <f t="shared" si="156"/>
        <v xml:space="preserve"> </v>
      </c>
      <c r="AE443" t="str">
        <f t="shared" si="164"/>
        <v xml:space="preserve"> </v>
      </c>
      <c r="AF443" t="str">
        <f t="shared" si="165"/>
        <v xml:space="preserve"> </v>
      </c>
      <c r="AG443" t="str">
        <f t="shared" si="157"/>
        <v xml:space="preserve"> </v>
      </c>
      <c r="AH443" t="str">
        <f t="shared" si="158"/>
        <v xml:space="preserve"> </v>
      </c>
      <c r="AI443" t="str">
        <f t="shared" si="166"/>
        <v xml:space="preserve"> </v>
      </c>
      <c r="AJ443" t="str">
        <f t="shared" si="167"/>
        <v xml:space="preserve"> </v>
      </c>
      <c r="AK443" t="str">
        <f t="shared" si="159"/>
        <v xml:space="preserve"> </v>
      </c>
      <c r="AL443" t="str">
        <f t="shared" si="160"/>
        <v xml:space="preserve"> </v>
      </c>
      <c r="AM443" t="str">
        <f t="shared" si="168"/>
        <v xml:space="preserve"> </v>
      </c>
      <c r="AN443" t="str">
        <f t="shared" si="169"/>
        <v xml:space="preserve"> </v>
      </c>
      <c r="AO443" t="s">
        <v>428</v>
      </c>
      <c r="AP443" t="s">
        <v>1248</v>
      </c>
      <c r="AQ443">
        <v>-53.9893897391458</v>
      </c>
      <c r="AR443">
        <v>-25.756162610834043</v>
      </c>
      <c r="AS443">
        <v>0.77635114959688778</v>
      </c>
      <c r="AT443">
        <v>53.9893897391458</v>
      </c>
      <c r="AU443">
        <v>25.756162610834043</v>
      </c>
      <c r="AV443" t="s">
        <v>1782</v>
      </c>
    </row>
    <row r="444" spans="1:48" x14ac:dyDescent="0.25">
      <c r="A444">
        <v>4.4700000000000096E-9</v>
      </c>
      <c r="B444" t="s">
        <v>429</v>
      </c>
      <c r="C444">
        <v>23</v>
      </c>
      <c r="D444" s="2">
        <v>1</v>
      </c>
      <c r="E444">
        <v>8</v>
      </c>
      <c r="F444">
        <v>32</v>
      </c>
      <c r="G444">
        <v>69</v>
      </c>
      <c r="H444">
        <v>61.75</v>
      </c>
      <c r="I444">
        <v>74296.593660250001</v>
      </c>
      <c r="J444">
        <v>25.18352365415987</v>
      </c>
      <c r="K444">
        <v>23.488018257892733</v>
      </c>
      <c r="L444">
        <v>14.972124599145607</v>
      </c>
      <c r="M444">
        <v>14.281923633660654</v>
      </c>
      <c r="N444">
        <v>2.629</v>
      </c>
      <c r="O444">
        <v>7.1748878923766881</v>
      </c>
      <c r="P444">
        <v>1.4898785425101215</v>
      </c>
      <c r="Q444" s="36">
        <f t="shared" si="146"/>
        <v>71.875000004469996</v>
      </c>
      <c r="R444" t="str">
        <f t="shared" si="147"/>
        <v xml:space="preserve"> </v>
      </c>
      <c r="S444" s="37" t="str">
        <f t="shared" si="148"/>
        <v/>
      </c>
      <c r="T444" s="37" t="str">
        <f t="shared" si="149"/>
        <v/>
      </c>
      <c r="U444" s="37" t="str">
        <f t="shared" si="150"/>
        <v/>
      </c>
      <c r="V444" s="37" t="str">
        <f t="shared" si="151"/>
        <v/>
      </c>
      <c r="W444" s="37" t="str">
        <f t="shared" si="152"/>
        <v/>
      </c>
      <c r="X444" s="37" t="str">
        <f t="shared" si="153"/>
        <v/>
      </c>
      <c r="Y444" t="str">
        <f t="shared" si="161"/>
        <v xml:space="preserve"> </v>
      </c>
      <c r="Z444" s="1" t="str">
        <f t="shared" si="154"/>
        <v xml:space="preserve"> </v>
      </c>
      <c r="AA444" t="str">
        <f t="shared" si="162"/>
        <v xml:space="preserve"> </v>
      </c>
      <c r="AB444" s="1" t="str">
        <f t="shared" si="155"/>
        <v xml:space="preserve"> </v>
      </c>
      <c r="AC444" t="str">
        <f t="shared" si="163"/>
        <v xml:space="preserve"> </v>
      </c>
      <c r="AD444" s="1" t="str">
        <f t="shared" si="156"/>
        <v xml:space="preserve"> </v>
      </c>
      <c r="AE444" t="str">
        <f t="shared" si="164"/>
        <v xml:space="preserve"> </v>
      </c>
      <c r="AF444" t="str">
        <f t="shared" si="165"/>
        <v xml:space="preserve"> </v>
      </c>
      <c r="AG444" t="str">
        <f t="shared" si="157"/>
        <v xml:space="preserve"> </v>
      </c>
      <c r="AH444" t="str">
        <f t="shared" si="158"/>
        <v xml:space="preserve"> </v>
      </c>
      <c r="AI444" t="str">
        <f t="shared" si="166"/>
        <v xml:space="preserve"> </v>
      </c>
      <c r="AJ444" t="str">
        <f t="shared" si="167"/>
        <v xml:space="preserve"> </v>
      </c>
      <c r="AK444" t="str">
        <f t="shared" si="159"/>
        <v xml:space="preserve"> </v>
      </c>
      <c r="AL444" t="str">
        <f t="shared" si="160"/>
        <v xml:space="preserve"> </v>
      </c>
      <c r="AM444" t="str">
        <f t="shared" si="168"/>
        <v xml:space="preserve"> </v>
      </c>
      <c r="AN444" t="str">
        <f t="shared" si="169"/>
        <v xml:space="preserve"> </v>
      </c>
      <c r="AO444" t="s">
        <v>429</v>
      </c>
      <c r="AP444" t="s">
        <v>1248</v>
      </c>
      <c r="AQ444">
        <v>-35.538777585322045</v>
      </c>
      <c r="AR444">
        <v>-14.966684222009153</v>
      </c>
      <c r="AS444">
        <v>11.740890688259121</v>
      </c>
      <c r="AT444">
        <v>35.538777585322045</v>
      </c>
      <c r="AU444">
        <v>14.966684222009153</v>
      </c>
      <c r="AV444" t="s">
        <v>1783</v>
      </c>
    </row>
    <row r="445" spans="1:48" x14ac:dyDescent="0.25">
      <c r="A445">
        <v>4.4800000000000093E-9</v>
      </c>
      <c r="B445" t="s">
        <v>430</v>
      </c>
      <c r="C445">
        <v>3</v>
      </c>
      <c r="D445" s="2">
        <v>3</v>
      </c>
      <c r="E445">
        <v>2</v>
      </c>
      <c r="F445">
        <v>8</v>
      </c>
      <c r="G445">
        <v>107</v>
      </c>
      <c r="H445" t="s">
        <v>132</v>
      </c>
      <c r="I445" t="s">
        <v>132</v>
      </c>
      <c r="J445" t="s">
        <v>1238</v>
      </c>
      <c r="K445" t="s">
        <v>1238</v>
      </c>
      <c r="L445" t="s">
        <v>1238</v>
      </c>
      <c r="M445" t="s">
        <v>1238</v>
      </c>
      <c r="N445">
        <v>7.149</v>
      </c>
      <c r="O445">
        <v>5.9111111111111114</v>
      </c>
      <c r="P445" t="s">
        <v>137</v>
      </c>
      <c r="Q445" s="36" t="str">
        <f t="shared" si="146"/>
        <v xml:space="preserve"> </v>
      </c>
      <c r="R445" t="str">
        <f t="shared" si="147"/>
        <v xml:space="preserve"> </v>
      </c>
      <c r="S445" s="37" t="str">
        <f t="shared" si="148"/>
        <v xml:space="preserve"> </v>
      </c>
      <c r="T445" s="37" t="str">
        <f t="shared" si="149"/>
        <v xml:space="preserve"> </v>
      </c>
      <c r="U445" s="37" t="str">
        <f t="shared" si="150"/>
        <v xml:space="preserve"> </v>
      </c>
      <c r="V445" s="37" t="str">
        <f t="shared" si="151"/>
        <v xml:space="preserve"> </v>
      </c>
      <c r="W445" s="37" t="str">
        <f t="shared" si="152"/>
        <v xml:space="preserve"> </v>
      </c>
      <c r="X445" s="37" t="str">
        <f t="shared" si="153"/>
        <v xml:space="preserve"> </v>
      </c>
      <c r="Y445" t="str">
        <f t="shared" si="161"/>
        <v xml:space="preserve"> </v>
      </c>
      <c r="Z445" s="1" t="str">
        <f t="shared" si="154"/>
        <v xml:space="preserve"> </v>
      </c>
      <c r="AA445" t="str">
        <f t="shared" si="162"/>
        <v xml:space="preserve"> </v>
      </c>
      <c r="AB445" s="1" t="str">
        <f t="shared" si="155"/>
        <v xml:space="preserve"> </v>
      </c>
      <c r="AC445" t="str">
        <f t="shared" si="163"/>
        <v xml:space="preserve"> </v>
      </c>
      <c r="AD445" s="1" t="str">
        <f t="shared" si="156"/>
        <v xml:space="preserve"> </v>
      </c>
      <c r="AE445" t="str">
        <f t="shared" si="164"/>
        <v xml:space="preserve"> </v>
      </c>
      <c r="AF445" t="str">
        <f t="shared" si="165"/>
        <v xml:space="preserve"> </v>
      </c>
      <c r="AG445" t="str">
        <f t="shared" si="157"/>
        <v xml:space="preserve"> </v>
      </c>
      <c r="AH445" t="str">
        <f t="shared" si="158"/>
        <v xml:space="preserve"> </v>
      </c>
      <c r="AI445" t="str">
        <f t="shared" si="166"/>
        <v xml:space="preserve"> </v>
      </c>
      <c r="AJ445" t="str">
        <f t="shared" si="167"/>
        <v xml:space="preserve"> </v>
      </c>
      <c r="AK445" t="str">
        <f t="shared" si="159"/>
        <v xml:space="preserve"> </v>
      </c>
      <c r="AL445" t="str">
        <f t="shared" si="160"/>
        <v xml:space="preserve"> </v>
      </c>
      <c r="AM445" t="str">
        <f t="shared" si="168"/>
        <v xml:space="preserve"> </v>
      </c>
      <c r="AN445" t="str">
        <f t="shared" si="169"/>
        <v xml:space="preserve"> </v>
      </c>
      <c r="AO445" t="s">
        <v>430</v>
      </c>
      <c r="AP445" t="s">
        <v>1246</v>
      </c>
      <c r="AQ445" t="e">
        <v>#VALUE!</v>
      </c>
      <c r="AR445" t="e">
        <v>#VALUE!</v>
      </c>
      <c r="AS445" t="s">
        <v>137</v>
      </c>
      <c r="AT445" t="e">
        <v>#VALUE!</v>
      </c>
      <c r="AU445" t="e">
        <v>#VALUE!</v>
      </c>
      <c r="AV445" t="s">
        <v>1784</v>
      </c>
    </row>
    <row r="446" spans="1:48" x14ac:dyDescent="0.25">
      <c r="A446">
        <v>4.4900000000000091E-9</v>
      </c>
      <c r="B446" t="s">
        <v>427</v>
      </c>
      <c r="C446">
        <v>16</v>
      </c>
      <c r="D446" s="2">
        <v>1</v>
      </c>
      <c r="E446">
        <v>3</v>
      </c>
      <c r="F446">
        <v>20</v>
      </c>
      <c r="G446">
        <v>355</v>
      </c>
      <c r="H446">
        <v>323.14999999999998</v>
      </c>
      <c r="I446">
        <v>129580.31500504998</v>
      </c>
      <c r="J446">
        <v>26.216939802044458</v>
      </c>
      <c r="K446">
        <v>23.745315599970606</v>
      </c>
      <c r="L446">
        <v>22.266291099632806</v>
      </c>
      <c r="M446">
        <v>20.871483678982521</v>
      </c>
      <c r="N446">
        <v>13.609</v>
      </c>
      <c r="O446">
        <v>10.194331983805672</v>
      </c>
      <c r="P446">
        <v>0.26117901903140955</v>
      </c>
      <c r="Q446" s="36">
        <f t="shared" si="146"/>
        <v>80.000000004490005</v>
      </c>
      <c r="R446" t="str">
        <f t="shared" si="147"/>
        <v xml:space="preserve"> </v>
      </c>
      <c r="S446" s="37" t="str">
        <f t="shared" si="148"/>
        <v/>
      </c>
      <c r="T446" s="37" t="str">
        <f t="shared" si="149"/>
        <v/>
      </c>
      <c r="U446" s="37" t="str">
        <f t="shared" si="150"/>
        <v/>
      </c>
      <c r="V446" s="37" t="str">
        <f t="shared" si="151"/>
        <v/>
      </c>
      <c r="W446" s="37" t="str">
        <f t="shared" si="152"/>
        <v/>
      </c>
      <c r="X446" s="37" t="str">
        <f t="shared" si="153"/>
        <v/>
      </c>
      <c r="Y446" t="str">
        <f t="shared" si="161"/>
        <v xml:space="preserve"> </v>
      </c>
      <c r="Z446" s="1" t="str">
        <f t="shared" si="154"/>
        <v xml:space="preserve"> </v>
      </c>
      <c r="AA446" t="str">
        <f t="shared" si="162"/>
        <v xml:space="preserve"> </v>
      </c>
      <c r="AB446" s="1" t="str">
        <f t="shared" si="155"/>
        <v xml:space="preserve"> </v>
      </c>
      <c r="AC446" t="str">
        <f t="shared" si="163"/>
        <v xml:space="preserve"> </v>
      </c>
      <c r="AD446" s="1" t="str">
        <f t="shared" si="156"/>
        <v xml:space="preserve"> </v>
      </c>
      <c r="AE446" t="str">
        <f t="shared" si="164"/>
        <v xml:space="preserve"> </v>
      </c>
      <c r="AF446" t="str">
        <f t="shared" si="165"/>
        <v xml:space="preserve"> </v>
      </c>
      <c r="AG446" t="str">
        <f t="shared" si="157"/>
        <v xml:space="preserve"> </v>
      </c>
      <c r="AH446" t="str">
        <f t="shared" si="158"/>
        <v xml:space="preserve"> </v>
      </c>
      <c r="AI446" t="str">
        <f t="shared" si="166"/>
        <v xml:space="preserve"> </v>
      </c>
      <c r="AJ446" t="str">
        <f t="shared" si="167"/>
        <v xml:space="preserve"> </v>
      </c>
      <c r="AK446" t="str">
        <f t="shared" si="159"/>
        <v xml:space="preserve"> </v>
      </c>
      <c r="AL446" t="str">
        <f t="shared" si="160"/>
        <v xml:space="preserve"> </v>
      </c>
      <c r="AM446" t="str">
        <f t="shared" si="168"/>
        <v xml:space="preserve"> </v>
      </c>
      <c r="AN446" t="str">
        <f t="shared" si="169"/>
        <v xml:space="preserve"> </v>
      </c>
      <c r="AO446" t="s">
        <v>427</v>
      </c>
      <c r="AP446" t="s">
        <v>1313</v>
      </c>
      <c r="AQ446">
        <v>-41.100666514954519</v>
      </c>
      <c r="AR446">
        <v>-70.976513099076044</v>
      </c>
      <c r="AS446">
        <v>9.8561039764815117</v>
      </c>
      <c r="AT446">
        <v>41.100666514954519</v>
      </c>
      <c r="AU446">
        <v>70.976513099076044</v>
      </c>
      <c r="AV446" t="s">
        <v>1785</v>
      </c>
    </row>
    <row r="447" spans="1:48" x14ac:dyDescent="0.25">
      <c r="A447">
        <v>4.5000000000000089E-9</v>
      </c>
      <c r="B447" t="s">
        <v>1224</v>
      </c>
      <c r="C447">
        <v>18</v>
      </c>
      <c r="D447" s="2">
        <v>0</v>
      </c>
      <c r="E447">
        <v>5</v>
      </c>
      <c r="F447">
        <v>23</v>
      </c>
      <c r="G447">
        <v>100.5</v>
      </c>
      <c r="H447">
        <v>96.37</v>
      </c>
      <c r="I447">
        <v>82582.618272650012</v>
      </c>
      <c r="J447">
        <v>24.225741578682754</v>
      </c>
      <c r="K447">
        <v>21.250275633958104</v>
      </c>
      <c r="L447">
        <v>8.3715798559843719</v>
      </c>
      <c r="M447">
        <v>8.0052868686283585</v>
      </c>
      <c r="N447">
        <v>4.5350000000000001</v>
      </c>
      <c r="O447">
        <v>-1.3916068710589269</v>
      </c>
      <c r="P447">
        <v>2.6771816955484069</v>
      </c>
      <c r="Q447" s="36">
        <f t="shared" si="146"/>
        <v>78.260869569717386</v>
      </c>
      <c r="R447" t="str">
        <f t="shared" si="147"/>
        <v xml:space="preserve"> </v>
      </c>
      <c r="S447" s="37" t="str">
        <f t="shared" si="148"/>
        <v/>
      </c>
      <c r="T447" s="37" t="str">
        <f t="shared" si="149"/>
        <v/>
      </c>
      <c r="U447" s="37" t="str">
        <f t="shared" si="150"/>
        <v/>
      </c>
      <c r="V447" s="37" t="str">
        <f t="shared" si="151"/>
        <v/>
      </c>
      <c r="W447" s="37" t="str">
        <f t="shared" si="152"/>
        <v/>
      </c>
      <c r="X447" s="37">
        <f t="shared" si="153"/>
        <v>-0.35717020562518498</v>
      </c>
      <c r="Y447" t="str">
        <f t="shared" si="161"/>
        <v xml:space="preserve"> </v>
      </c>
      <c r="Z447" s="1" t="str">
        <f t="shared" si="154"/>
        <v xml:space="preserve"> </v>
      </c>
      <c r="AA447" t="str">
        <f t="shared" si="162"/>
        <v xml:space="preserve"> </v>
      </c>
      <c r="AB447" s="1" t="str">
        <f t="shared" si="155"/>
        <v xml:space="preserve"> </v>
      </c>
      <c r="AC447" t="str">
        <f t="shared" si="163"/>
        <v xml:space="preserve"> </v>
      </c>
      <c r="AD447" s="1" t="str">
        <f t="shared" si="156"/>
        <v xml:space="preserve"> </v>
      </c>
      <c r="AE447" t="str">
        <f t="shared" si="164"/>
        <v xml:space="preserve"> </v>
      </c>
      <c r="AF447" t="str">
        <f t="shared" si="165"/>
        <v xml:space="preserve"> </v>
      </c>
      <c r="AG447">
        <f t="shared" si="157"/>
        <v>2.6771817000484068</v>
      </c>
      <c r="AH447" t="str">
        <f t="shared" si="158"/>
        <v xml:space="preserve"> </v>
      </c>
      <c r="AI447" t="str">
        <f t="shared" si="166"/>
        <v xml:space="preserve"> </v>
      </c>
      <c r="AJ447" t="str">
        <f t="shared" si="167"/>
        <v xml:space="preserve"> </v>
      </c>
      <c r="AK447" t="str">
        <f t="shared" si="159"/>
        <v xml:space="preserve"> </v>
      </c>
      <c r="AL447" t="str">
        <f t="shared" si="160"/>
        <v xml:space="preserve"> </v>
      </c>
      <c r="AM447" t="str">
        <f t="shared" si="168"/>
        <v xml:space="preserve"> </v>
      </c>
      <c r="AN447" t="str">
        <f t="shared" si="169"/>
        <v xml:space="preserve"> </v>
      </c>
      <c r="AO447" t="s">
        <v>1224</v>
      </c>
      <c r="AP447" t="s">
        <v>1262</v>
      </c>
      <c r="AQ447">
        <v>-30.383954396714863</v>
      </c>
      <c r="AR447">
        <v>35.717020562518499</v>
      </c>
      <c r="AS447">
        <v>4.2855660475251689</v>
      </c>
      <c r="AT447">
        <v>30.383954396714863</v>
      </c>
      <c r="AU447">
        <v>-35.717020562518499</v>
      </c>
      <c r="AV447" t="s">
        <v>1786</v>
      </c>
    </row>
    <row r="448" spans="1:48" x14ac:dyDescent="0.25">
      <c r="A448">
        <v>4.5100000000000086E-9</v>
      </c>
      <c r="B448" t="s">
        <v>932</v>
      </c>
      <c r="C448">
        <v>11</v>
      </c>
      <c r="D448" s="2">
        <v>0</v>
      </c>
      <c r="E448">
        <v>18</v>
      </c>
      <c r="F448">
        <v>29</v>
      </c>
      <c r="G448">
        <v>30</v>
      </c>
      <c r="H448">
        <v>25.55</v>
      </c>
      <c r="I448">
        <v>7052.5360188499999</v>
      </c>
      <c r="J448">
        <v>9.8992638512204572</v>
      </c>
      <c r="K448">
        <v>11.618917689859028</v>
      </c>
      <c r="L448">
        <v>6.09932647448304</v>
      </c>
      <c r="M448">
        <v>6.9362363457925991</v>
      </c>
      <c r="N448">
        <v>2.1989999999999998</v>
      </c>
      <c r="O448">
        <v>-14.435797665369652</v>
      </c>
      <c r="P448">
        <v>5.3268101761252442</v>
      </c>
      <c r="Q448" s="36" t="str">
        <f t="shared" si="146"/>
        <v xml:space="preserve"> </v>
      </c>
      <c r="R448" t="str">
        <f t="shared" si="147"/>
        <v xml:space="preserve"> </v>
      </c>
      <c r="S448" s="37">
        <f t="shared" si="148"/>
        <v>0.17416830196596864</v>
      </c>
      <c r="T448" s="37" t="str">
        <f t="shared" si="149"/>
        <v/>
      </c>
      <c r="U448" s="37" t="str">
        <f t="shared" si="150"/>
        <v/>
      </c>
      <c r="V448" s="37">
        <f t="shared" si="151"/>
        <v>-0.4672174792476439</v>
      </c>
      <c r="W448" s="37" t="str">
        <f t="shared" si="152"/>
        <v/>
      </c>
      <c r="X448" s="37">
        <f t="shared" si="153"/>
        <v>-0.53165007670397868</v>
      </c>
      <c r="Y448" t="str">
        <f t="shared" si="161"/>
        <v xml:space="preserve"> </v>
      </c>
      <c r="Z448" s="1" t="str">
        <f t="shared" si="154"/>
        <v xml:space="preserve"> </v>
      </c>
      <c r="AA448" t="str">
        <f t="shared" si="162"/>
        <v xml:space="preserve"> </v>
      </c>
      <c r="AB448" s="1" t="str">
        <f t="shared" si="155"/>
        <v xml:space="preserve"> </v>
      </c>
      <c r="AC448" t="str">
        <f t="shared" si="163"/>
        <v xml:space="preserve"> </v>
      </c>
      <c r="AD448" s="1" t="str">
        <f t="shared" si="156"/>
        <v xml:space="preserve"> </v>
      </c>
      <c r="AE448" t="str">
        <f t="shared" si="164"/>
        <v xml:space="preserve"> </v>
      </c>
      <c r="AF448" t="str">
        <f t="shared" si="165"/>
        <v xml:space="preserve"> </v>
      </c>
      <c r="AG448">
        <f t="shared" si="157"/>
        <v>5.3268101806352446</v>
      </c>
      <c r="AH448" t="str">
        <f t="shared" si="158"/>
        <v xml:space="preserve"> </v>
      </c>
      <c r="AI448" t="str">
        <f t="shared" si="166"/>
        <v xml:space="preserve"> </v>
      </c>
      <c r="AJ448" t="str">
        <f t="shared" si="167"/>
        <v xml:space="preserve"> </v>
      </c>
      <c r="AK448" t="str">
        <f t="shared" si="159"/>
        <v xml:space="preserve"> </v>
      </c>
      <c r="AL448" t="str">
        <f t="shared" si="160"/>
        <v xml:space="preserve"> </v>
      </c>
      <c r="AM448" t="str">
        <f t="shared" si="168"/>
        <v xml:space="preserve"> </v>
      </c>
      <c r="AN448" t="str">
        <f t="shared" si="169"/>
        <v xml:space="preserve"> </v>
      </c>
      <c r="AO448" t="s">
        <v>932</v>
      </c>
      <c r="AP448" t="s">
        <v>1248</v>
      </c>
      <c r="AQ448">
        <v>46.721747924764387</v>
      </c>
      <c r="AR448">
        <v>53.16500767039787</v>
      </c>
      <c r="AS448">
        <v>17.416829745596864</v>
      </c>
      <c r="AT448">
        <v>-46.721747924764387</v>
      </c>
      <c r="AU448">
        <v>-53.16500767039787</v>
      </c>
      <c r="AV448" t="s">
        <v>1787</v>
      </c>
    </row>
    <row r="449" spans="1:48" x14ac:dyDescent="0.25">
      <c r="A449">
        <v>4.5200000000000084E-9</v>
      </c>
      <c r="B449" t="s">
        <v>622</v>
      </c>
      <c r="C449">
        <v>7</v>
      </c>
      <c r="D449" s="2">
        <v>5</v>
      </c>
      <c r="E449">
        <v>14</v>
      </c>
      <c r="F449">
        <v>26</v>
      </c>
      <c r="G449">
        <v>32</v>
      </c>
      <c r="H449">
        <v>26.9</v>
      </c>
      <c r="I449">
        <v>3660.7358345999996</v>
      </c>
      <c r="J449">
        <v>15.433161216293744</v>
      </c>
      <c r="K449">
        <v>15.2321630804077</v>
      </c>
      <c r="L449">
        <v>7.8745312280846971</v>
      </c>
      <c r="M449">
        <v>7.6424529143979285</v>
      </c>
      <c r="N449">
        <v>1.766</v>
      </c>
      <c r="O449">
        <v>-0.22598870056497194</v>
      </c>
      <c r="P449">
        <v>0</v>
      </c>
      <c r="Q449" s="36" t="str">
        <f t="shared" si="146"/>
        <v xml:space="preserve"> </v>
      </c>
      <c r="R449" t="str">
        <f t="shared" si="147"/>
        <v xml:space="preserve"> </v>
      </c>
      <c r="S449" s="37">
        <f t="shared" si="148"/>
        <v>0.18959108258691457</v>
      </c>
      <c r="T449" s="37" t="str">
        <f t="shared" si="149"/>
        <v/>
      </c>
      <c r="U449" s="37" t="str">
        <f t="shared" si="150"/>
        <v/>
      </c>
      <c r="V449" s="37" t="str">
        <f t="shared" si="151"/>
        <v/>
      </c>
      <c r="W449" s="37" t="str">
        <f t="shared" si="152"/>
        <v/>
      </c>
      <c r="X449" s="37">
        <f t="shared" si="153"/>
        <v>-0.39533715532448532</v>
      </c>
      <c r="Y449" t="str">
        <f t="shared" si="161"/>
        <v xml:space="preserve"> </v>
      </c>
      <c r="Z449" s="1" t="str">
        <f t="shared" si="154"/>
        <v xml:space="preserve"> </v>
      </c>
      <c r="AA449" t="str">
        <f t="shared" si="162"/>
        <v xml:space="preserve"> </v>
      </c>
      <c r="AB449" s="1" t="str">
        <f t="shared" si="155"/>
        <v xml:space="preserve"> </v>
      </c>
      <c r="AC449" t="str">
        <f t="shared" si="163"/>
        <v xml:space="preserve"> </v>
      </c>
      <c r="AD449" s="1" t="str">
        <f t="shared" si="156"/>
        <v xml:space="preserve"> </v>
      </c>
      <c r="AE449" t="str">
        <f t="shared" si="164"/>
        <v xml:space="preserve"> </v>
      </c>
      <c r="AF449" t="str">
        <f t="shared" si="165"/>
        <v xml:space="preserve"> </v>
      </c>
      <c r="AG449" t="str">
        <f t="shared" si="157"/>
        <v xml:space="preserve"> </v>
      </c>
      <c r="AH449" t="str">
        <f t="shared" si="158"/>
        <v xml:space="preserve"> </v>
      </c>
      <c r="AI449" t="str">
        <f t="shared" si="166"/>
        <v xml:space="preserve"> </v>
      </c>
      <c r="AJ449" t="str">
        <f t="shared" si="167"/>
        <v xml:space="preserve"> </v>
      </c>
      <c r="AK449" t="str">
        <f t="shared" si="159"/>
        <v xml:space="preserve"> </v>
      </c>
      <c r="AL449" t="str">
        <f t="shared" si="160"/>
        <v xml:space="preserve"> </v>
      </c>
      <c r="AM449" t="str">
        <f t="shared" si="168"/>
        <v xml:space="preserve"> </v>
      </c>
      <c r="AN449" t="str">
        <f t="shared" si="169"/>
        <v xml:space="preserve"> </v>
      </c>
      <c r="AO449" t="s">
        <v>622</v>
      </c>
      <c r="AP449" t="s">
        <v>1262</v>
      </c>
      <c r="AQ449">
        <v>16.938080855570448</v>
      </c>
      <c r="AR449">
        <v>39.533715532448532</v>
      </c>
      <c r="AS449">
        <v>18.959107806691456</v>
      </c>
      <c r="AT449">
        <v>-16.938080855570448</v>
      </c>
      <c r="AU449">
        <v>-39.533715532448532</v>
      </c>
      <c r="AV449" t="s">
        <v>1788</v>
      </c>
    </row>
    <row r="450" spans="1:48" x14ac:dyDescent="0.25">
      <c r="A450">
        <v>4.5300000000000081E-9</v>
      </c>
      <c r="B450" t="s">
        <v>496</v>
      </c>
      <c r="C450">
        <v>6</v>
      </c>
      <c r="D450" s="2">
        <v>2</v>
      </c>
      <c r="E450">
        <v>10</v>
      </c>
      <c r="F450">
        <v>18</v>
      </c>
      <c r="G450">
        <v>140.5</v>
      </c>
      <c r="H450">
        <v>131.75</v>
      </c>
      <c r="I450">
        <v>31098.407020000002</v>
      </c>
      <c r="J450">
        <v>16.080800683510315</v>
      </c>
      <c r="K450">
        <v>14.723960661600357</v>
      </c>
      <c r="L450">
        <v>11.298295100222717</v>
      </c>
      <c r="M450">
        <v>10.457861879402165</v>
      </c>
      <c r="N450">
        <v>8.9480000000000004</v>
      </c>
      <c r="O450">
        <v>10.879801734820322</v>
      </c>
      <c r="P450">
        <v>2.5108159392789373</v>
      </c>
      <c r="Q450" s="36" t="str">
        <f t="shared" si="146"/>
        <v xml:space="preserve"> </v>
      </c>
      <c r="R450" t="str">
        <f t="shared" si="147"/>
        <v xml:space="preserve"> </v>
      </c>
      <c r="S450" s="37" t="str">
        <f t="shared" si="148"/>
        <v/>
      </c>
      <c r="T450" s="37" t="str">
        <f t="shared" si="149"/>
        <v/>
      </c>
      <c r="U450" s="37" t="str">
        <f t="shared" si="150"/>
        <v/>
      </c>
      <c r="V450" s="37" t="str">
        <f t="shared" si="151"/>
        <v/>
      </c>
      <c r="W450" s="37" t="str">
        <f t="shared" si="152"/>
        <v/>
      </c>
      <c r="X450" s="37" t="str">
        <f t="shared" si="153"/>
        <v/>
      </c>
      <c r="Y450" t="str">
        <f t="shared" si="161"/>
        <v xml:space="preserve"> </v>
      </c>
      <c r="Z450" s="1" t="str">
        <f t="shared" si="154"/>
        <v xml:space="preserve"> </v>
      </c>
      <c r="AA450" t="str">
        <f t="shared" si="162"/>
        <v xml:space="preserve"> </v>
      </c>
      <c r="AB450" s="1" t="str">
        <f t="shared" si="155"/>
        <v xml:space="preserve"> </v>
      </c>
      <c r="AC450" t="str">
        <f t="shared" si="163"/>
        <v xml:space="preserve"> </v>
      </c>
      <c r="AD450" s="1" t="str">
        <f t="shared" si="156"/>
        <v xml:space="preserve"> </v>
      </c>
      <c r="AE450" t="str">
        <f t="shared" si="164"/>
        <v xml:space="preserve"> </v>
      </c>
      <c r="AF450" t="str">
        <f t="shared" si="165"/>
        <v xml:space="preserve"> </v>
      </c>
      <c r="AG450">
        <f t="shared" si="157"/>
        <v>2.5108159438089372</v>
      </c>
      <c r="AH450" t="str">
        <f t="shared" si="158"/>
        <v xml:space="preserve"> </v>
      </c>
      <c r="AI450" t="str">
        <f t="shared" si="166"/>
        <v xml:space="preserve"> </v>
      </c>
      <c r="AJ450" t="str">
        <f t="shared" si="167"/>
        <v xml:space="preserve"> </v>
      </c>
      <c r="AK450" t="str">
        <f t="shared" si="159"/>
        <v xml:space="preserve"> </v>
      </c>
      <c r="AL450" t="str">
        <f t="shared" si="160"/>
        <v xml:space="preserve"> </v>
      </c>
      <c r="AM450" t="str">
        <f t="shared" si="168"/>
        <v xml:space="preserve"> </v>
      </c>
      <c r="AN450" t="str">
        <f t="shared" si="169"/>
        <v xml:space="preserve"> </v>
      </c>
      <c r="AO450" t="s">
        <v>496</v>
      </c>
      <c r="AP450" t="s">
        <v>1246</v>
      </c>
      <c r="AQ450">
        <v>13.452458156062175</v>
      </c>
      <c r="AR450">
        <v>13.243607049028816</v>
      </c>
      <c r="AS450">
        <v>6.6413662239089177</v>
      </c>
      <c r="AT450">
        <v>-13.452458156062175</v>
      </c>
      <c r="AU450">
        <v>-13.243607049028816</v>
      </c>
      <c r="AV450" t="s">
        <v>1789</v>
      </c>
    </row>
    <row r="451" spans="1:48" x14ac:dyDescent="0.25">
      <c r="A451">
        <v>4.5400000000000079E-9</v>
      </c>
      <c r="B451" t="s">
        <v>252</v>
      </c>
      <c r="C451">
        <v>4</v>
      </c>
      <c r="D451" s="2">
        <v>7</v>
      </c>
      <c r="E451">
        <v>12</v>
      </c>
      <c r="F451">
        <v>23</v>
      </c>
      <c r="G451">
        <v>140</v>
      </c>
      <c r="H451">
        <v>134.12</v>
      </c>
      <c r="I451">
        <v>34204.7449786</v>
      </c>
      <c r="J451">
        <v>13.981027832794746</v>
      </c>
      <c r="K451">
        <v>12.921001926782273</v>
      </c>
      <c r="L451" t="s">
        <v>1238</v>
      </c>
      <c r="M451" t="s">
        <v>1238</v>
      </c>
      <c r="N451">
        <v>10.38</v>
      </c>
      <c r="O451">
        <v>8.1250000000000124</v>
      </c>
      <c r="P451">
        <v>2.5417536534446765</v>
      </c>
      <c r="Q451" s="36" t="str">
        <f t="shared" si="146"/>
        <v xml:space="preserve"> </v>
      </c>
      <c r="R451" t="str">
        <f t="shared" si="147"/>
        <v xml:space="preserve"> </v>
      </c>
      <c r="S451" s="37" t="str">
        <f t="shared" si="148"/>
        <v/>
      </c>
      <c r="T451" s="37" t="str">
        <f t="shared" si="149"/>
        <v/>
      </c>
      <c r="U451" s="37" t="str">
        <f t="shared" si="150"/>
        <v/>
      </c>
      <c r="V451" s="37" t="str">
        <f t="shared" si="151"/>
        <v/>
      </c>
      <c r="W451" s="37" t="str">
        <f t="shared" si="152"/>
        <v xml:space="preserve"> </v>
      </c>
      <c r="X451" s="37" t="str">
        <f t="shared" si="153"/>
        <v xml:space="preserve"> </v>
      </c>
      <c r="Y451" t="str">
        <f t="shared" si="161"/>
        <v xml:space="preserve"> </v>
      </c>
      <c r="Z451" s="1" t="str">
        <f t="shared" si="154"/>
        <v xml:space="preserve"> </v>
      </c>
      <c r="AA451" t="str">
        <f t="shared" si="162"/>
        <v xml:space="preserve"> </v>
      </c>
      <c r="AB451" s="1" t="str">
        <f t="shared" si="155"/>
        <v xml:space="preserve"> </v>
      </c>
      <c r="AC451" t="str">
        <f t="shared" si="163"/>
        <v xml:space="preserve"> </v>
      </c>
      <c r="AD451" s="1" t="str">
        <f t="shared" si="156"/>
        <v xml:space="preserve"> </v>
      </c>
      <c r="AE451" t="str">
        <f t="shared" si="164"/>
        <v xml:space="preserve"> </v>
      </c>
      <c r="AF451" t="str">
        <f t="shared" si="165"/>
        <v xml:space="preserve"> </v>
      </c>
      <c r="AG451">
        <f t="shared" si="157"/>
        <v>2.5417536579846765</v>
      </c>
      <c r="AH451" t="str">
        <f t="shared" si="158"/>
        <v xml:space="preserve"> </v>
      </c>
      <c r="AI451" t="str">
        <f t="shared" si="166"/>
        <v xml:space="preserve"> </v>
      </c>
      <c r="AJ451" t="str">
        <f t="shared" si="167"/>
        <v xml:space="preserve"> </v>
      </c>
      <c r="AK451" t="str">
        <f t="shared" si="159"/>
        <v xml:space="preserve"> </v>
      </c>
      <c r="AL451" t="str">
        <f t="shared" si="160"/>
        <v xml:space="preserve"> </v>
      </c>
      <c r="AM451" t="str">
        <f t="shared" si="168"/>
        <v xml:space="preserve"> </v>
      </c>
      <c r="AN451" t="str">
        <f t="shared" si="169"/>
        <v xml:space="preserve"> </v>
      </c>
      <c r="AO451" t="s">
        <v>252</v>
      </c>
      <c r="AP451" t="s">
        <v>1246</v>
      </c>
      <c r="AQ451">
        <v>24.753523459758231</v>
      </c>
      <c r="AR451" t="e">
        <v>#VALUE!</v>
      </c>
      <c r="AS451">
        <v>4.3841336116910101</v>
      </c>
      <c r="AT451">
        <v>-24.753523459758231</v>
      </c>
      <c r="AU451" t="e">
        <v>#VALUE!</v>
      </c>
      <c r="AV451" t="s">
        <v>1790</v>
      </c>
    </row>
    <row r="452" spans="1:48" x14ac:dyDescent="0.25">
      <c r="A452">
        <v>4.5500000000000077E-9</v>
      </c>
      <c r="B452" t="s">
        <v>627</v>
      </c>
      <c r="C452">
        <v>16</v>
      </c>
      <c r="D452" s="2">
        <v>0</v>
      </c>
      <c r="E452">
        <v>13</v>
      </c>
      <c r="F452">
        <v>29</v>
      </c>
      <c r="G452">
        <v>105</v>
      </c>
      <c r="H452">
        <v>96.46</v>
      </c>
      <c r="I452">
        <v>11313.022684599999</v>
      </c>
      <c r="J452">
        <v>20.527771866354541</v>
      </c>
      <c r="K452">
        <v>19.085872576177284</v>
      </c>
      <c r="L452">
        <v>12.316566437828719</v>
      </c>
      <c r="M452">
        <v>11.715923432475883</v>
      </c>
      <c r="N452">
        <v>5.0540000000000003</v>
      </c>
      <c r="O452">
        <v>8.4549356223175991</v>
      </c>
      <c r="P452">
        <v>1.526021148662658</v>
      </c>
      <c r="Q452" s="36" t="str">
        <f t="shared" si="146"/>
        <v xml:space="preserve"> </v>
      </c>
      <c r="R452" t="str">
        <f t="shared" si="147"/>
        <v xml:space="preserve"> </v>
      </c>
      <c r="S452" s="37" t="str">
        <f t="shared" si="148"/>
        <v/>
      </c>
      <c r="T452" s="37" t="str">
        <f t="shared" si="149"/>
        <v/>
      </c>
      <c r="U452" s="37" t="str">
        <f t="shared" si="150"/>
        <v/>
      </c>
      <c r="V452" s="37" t="str">
        <f t="shared" si="151"/>
        <v/>
      </c>
      <c r="W452" s="37" t="str">
        <f t="shared" si="152"/>
        <v/>
      </c>
      <c r="X452" s="37" t="str">
        <f t="shared" si="153"/>
        <v/>
      </c>
      <c r="Y452" t="str">
        <f t="shared" si="161"/>
        <v xml:space="preserve"> </v>
      </c>
      <c r="Z452" s="1" t="str">
        <f t="shared" si="154"/>
        <v xml:space="preserve"> </v>
      </c>
      <c r="AA452" t="str">
        <f t="shared" si="162"/>
        <v xml:space="preserve"> </v>
      </c>
      <c r="AB452" s="1" t="str">
        <f t="shared" si="155"/>
        <v xml:space="preserve"> </v>
      </c>
      <c r="AC452" t="str">
        <f t="shared" si="163"/>
        <v xml:space="preserve"> </v>
      </c>
      <c r="AD452" s="1" t="str">
        <f t="shared" si="156"/>
        <v xml:space="preserve"> </v>
      </c>
      <c r="AE452" t="str">
        <f t="shared" si="164"/>
        <v xml:space="preserve"> </v>
      </c>
      <c r="AF452" t="str">
        <f t="shared" si="165"/>
        <v xml:space="preserve"> </v>
      </c>
      <c r="AG452" t="str">
        <f t="shared" si="157"/>
        <v xml:space="preserve"> </v>
      </c>
      <c r="AH452" t="str">
        <f t="shared" si="158"/>
        <v xml:space="preserve"> </v>
      </c>
      <c r="AI452" t="str">
        <f t="shared" si="166"/>
        <v xml:space="preserve"> </v>
      </c>
      <c r="AJ452" t="str">
        <f t="shared" si="167"/>
        <v xml:space="preserve"> </v>
      </c>
      <c r="AK452" t="str">
        <f t="shared" si="159"/>
        <v xml:space="preserve"> </v>
      </c>
      <c r="AL452" t="str">
        <f t="shared" si="160"/>
        <v xml:space="preserve"> </v>
      </c>
      <c r="AM452" t="str">
        <f t="shared" si="168"/>
        <v xml:space="preserve"> </v>
      </c>
      <c r="AN452" t="str">
        <f t="shared" si="169"/>
        <v xml:space="preserve"> </v>
      </c>
      <c r="AO452" t="s">
        <v>627</v>
      </c>
      <c r="AP452" t="s">
        <v>1248</v>
      </c>
      <c r="AQ452">
        <v>-10.481326740647411</v>
      </c>
      <c r="AR452">
        <v>5.4245912141250185</v>
      </c>
      <c r="AS452">
        <v>8.8534107402032056</v>
      </c>
      <c r="AT452">
        <v>10.481326740647411</v>
      </c>
      <c r="AU452">
        <v>-5.4245912141250185</v>
      </c>
      <c r="AV452" t="s">
        <v>1791</v>
      </c>
    </row>
    <row r="453" spans="1:48" x14ac:dyDescent="0.25">
      <c r="A453">
        <v>4.5600000000000074E-9</v>
      </c>
      <c r="B453" t="s">
        <v>463</v>
      </c>
      <c r="C453">
        <v>10</v>
      </c>
      <c r="D453" s="2">
        <v>0</v>
      </c>
      <c r="E453">
        <v>4</v>
      </c>
      <c r="F453">
        <v>14</v>
      </c>
      <c r="G453">
        <v>96</v>
      </c>
      <c r="H453">
        <v>75.59</v>
      </c>
      <c r="I453">
        <v>27593.231868749997</v>
      </c>
      <c r="J453">
        <v>13.728659644024701</v>
      </c>
      <c r="K453">
        <v>12.184074790457771</v>
      </c>
      <c r="L453">
        <v>9.5512053538597321</v>
      </c>
      <c r="M453">
        <v>8.4888735892631484</v>
      </c>
      <c r="N453">
        <v>6.2039999999999997</v>
      </c>
      <c r="O453">
        <v>13.626373626373622</v>
      </c>
      <c r="P453">
        <v>2.2595581426114562</v>
      </c>
      <c r="Q453" s="36">
        <f t="shared" si="146"/>
        <v>71.428571433131424</v>
      </c>
      <c r="R453" t="str">
        <f t="shared" si="147"/>
        <v xml:space="preserve"> </v>
      </c>
      <c r="S453" s="37">
        <f t="shared" si="148"/>
        <v>0.27000926504419104</v>
      </c>
      <c r="T453" s="37" t="str">
        <f t="shared" si="149"/>
        <v/>
      </c>
      <c r="U453" s="37" t="str">
        <f t="shared" si="150"/>
        <v/>
      </c>
      <c r="V453" s="37" t="str">
        <f t="shared" si="151"/>
        <v/>
      </c>
      <c r="W453" s="37" t="str">
        <f t="shared" si="152"/>
        <v/>
      </c>
      <c r="X453" s="37" t="str">
        <f t="shared" si="153"/>
        <v/>
      </c>
      <c r="Y453" t="str">
        <f t="shared" si="161"/>
        <v xml:space="preserve"> </v>
      </c>
      <c r="Z453" s="1" t="str">
        <f t="shared" si="154"/>
        <v xml:space="preserve"> </v>
      </c>
      <c r="AA453" t="str">
        <f t="shared" si="162"/>
        <v xml:space="preserve"> </v>
      </c>
      <c r="AB453" s="1" t="str">
        <f t="shared" si="155"/>
        <v xml:space="preserve"> </v>
      </c>
      <c r="AC453" t="str">
        <f t="shared" si="163"/>
        <v xml:space="preserve"> </v>
      </c>
      <c r="AD453" s="1" t="str">
        <f t="shared" si="156"/>
        <v xml:space="preserve"> </v>
      </c>
      <c r="AE453" t="str">
        <f t="shared" si="164"/>
        <v xml:space="preserve"> </v>
      </c>
      <c r="AF453" t="str">
        <f t="shared" si="165"/>
        <v xml:space="preserve"> </v>
      </c>
      <c r="AG453">
        <f t="shared" si="157"/>
        <v>2.2595581471714561</v>
      </c>
      <c r="AH453" t="str">
        <f t="shared" si="158"/>
        <v xml:space="preserve"> </v>
      </c>
      <c r="AI453" t="str">
        <f t="shared" si="166"/>
        <v xml:space="preserve"> </v>
      </c>
      <c r="AJ453" t="str">
        <f t="shared" si="167"/>
        <v xml:space="preserve"> </v>
      </c>
      <c r="AK453" t="str">
        <f t="shared" si="159"/>
        <v xml:space="preserve"> </v>
      </c>
      <c r="AL453" t="str">
        <f t="shared" si="160"/>
        <v xml:space="preserve"> </v>
      </c>
      <c r="AM453" t="str">
        <f t="shared" si="168"/>
        <v xml:space="preserve"> </v>
      </c>
      <c r="AN453" t="str">
        <f t="shared" si="169"/>
        <v xml:space="preserve"> </v>
      </c>
      <c r="AO453" t="s">
        <v>463</v>
      </c>
      <c r="AP453" t="s">
        <v>1239</v>
      </c>
      <c r="AQ453">
        <v>26.111779606795217</v>
      </c>
      <c r="AR453">
        <v>26.659012046999862</v>
      </c>
      <c r="AS453">
        <v>27.000926048419103</v>
      </c>
      <c r="AT453">
        <v>-26.111779606795217</v>
      </c>
      <c r="AU453">
        <v>-26.659012046999862</v>
      </c>
      <c r="AV453" t="s">
        <v>1792</v>
      </c>
    </row>
    <row r="454" spans="1:48" x14ac:dyDescent="0.25">
      <c r="A454">
        <v>4.5700000000000072E-9</v>
      </c>
      <c r="B454" t="s">
        <v>431</v>
      </c>
      <c r="C454">
        <v>3</v>
      </c>
      <c r="D454" s="2">
        <v>0</v>
      </c>
      <c r="E454">
        <v>2</v>
      </c>
      <c r="F454">
        <v>5</v>
      </c>
      <c r="G454" t="s">
        <v>132</v>
      </c>
      <c r="H454" t="s">
        <v>132</v>
      </c>
      <c r="I454" t="s">
        <v>132</v>
      </c>
      <c r="J454" t="s">
        <v>1238</v>
      </c>
      <c r="K454" t="s">
        <v>1238</v>
      </c>
      <c r="L454" t="s">
        <v>1238</v>
      </c>
      <c r="M454" t="s">
        <v>1238</v>
      </c>
      <c r="N454">
        <v>4.8710000000000004</v>
      </c>
      <c r="O454">
        <v>8.9709172259507994</v>
      </c>
      <c r="P454" t="s">
        <v>137</v>
      </c>
      <c r="Q454" s="36" t="str">
        <f t="shared" si="146"/>
        <v xml:space="preserve"> </v>
      </c>
      <c r="R454" t="str">
        <f t="shared" si="147"/>
        <v xml:space="preserve"> </v>
      </c>
      <c r="S454" s="37" t="str">
        <f t="shared" si="148"/>
        <v xml:space="preserve"> </v>
      </c>
      <c r="T454" s="37" t="str">
        <f t="shared" si="149"/>
        <v xml:space="preserve"> </v>
      </c>
      <c r="U454" s="37" t="str">
        <f t="shared" si="150"/>
        <v xml:space="preserve"> </v>
      </c>
      <c r="V454" s="37" t="str">
        <f t="shared" si="151"/>
        <v xml:space="preserve"> </v>
      </c>
      <c r="W454" s="37" t="str">
        <f t="shared" si="152"/>
        <v xml:space="preserve"> </v>
      </c>
      <c r="X454" s="37" t="str">
        <f t="shared" si="153"/>
        <v xml:space="preserve"> </v>
      </c>
      <c r="Y454" t="str">
        <f t="shared" si="161"/>
        <v xml:space="preserve"> </v>
      </c>
      <c r="Z454" s="1" t="str">
        <f t="shared" si="154"/>
        <v xml:space="preserve"> </v>
      </c>
      <c r="AA454" t="str">
        <f t="shared" si="162"/>
        <v xml:space="preserve"> </v>
      </c>
      <c r="AB454" s="1" t="str">
        <f t="shared" si="155"/>
        <v xml:space="preserve"> </v>
      </c>
      <c r="AC454" t="str">
        <f t="shared" si="163"/>
        <v xml:space="preserve"> </v>
      </c>
      <c r="AD454" s="1" t="str">
        <f t="shared" si="156"/>
        <v xml:space="preserve"> </v>
      </c>
      <c r="AE454" t="str">
        <f t="shared" si="164"/>
        <v xml:space="preserve"> </v>
      </c>
      <c r="AF454" t="str">
        <f t="shared" si="165"/>
        <v xml:space="preserve"> </v>
      </c>
      <c r="AG454" t="str">
        <f t="shared" si="157"/>
        <v xml:space="preserve"> </v>
      </c>
      <c r="AH454" t="str">
        <f t="shared" si="158"/>
        <v xml:space="preserve"> </v>
      </c>
      <c r="AI454" t="str">
        <f t="shared" si="166"/>
        <v xml:space="preserve"> </v>
      </c>
      <c r="AJ454" t="str">
        <f t="shared" si="167"/>
        <v xml:space="preserve"> </v>
      </c>
      <c r="AK454" t="str">
        <f t="shared" si="159"/>
        <v xml:space="preserve"> </v>
      </c>
      <c r="AL454" t="str">
        <f t="shared" si="160"/>
        <v xml:space="preserve"> </v>
      </c>
      <c r="AM454" t="str">
        <f t="shared" si="168"/>
        <v xml:space="preserve"> </v>
      </c>
      <c r="AN454" t="str">
        <f t="shared" si="169"/>
        <v xml:space="preserve"> </v>
      </c>
      <c r="AO454" t="s">
        <v>431</v>
      </c>
      <c r="AP454" t="s">
        <v>1293</v>
      </c>
      <c r="AQ454" t="e">
        <v>#VALUE!</v>
      </c>
      <c r="AR454" t="e">
        <v>#VALUE!</v>
      </c>
      <c r="AS454" t="s">
        <v>137</v>
      </c>
      <c r="AT454" t="e">
        <v>#VALUE!</v>
      </c>
      <c r="AU454" t="e">
        <v>#VALUE!</v>
      </c>
      <c r="AV454" t="s">
        <v>1793</v>
      </c>
    </row>
    <row r="455" spans="1:48" x14ac:dyDescent="0.25">
      <c r="A455">
        <v>4.5800000000000069E-9</v>
      </c>
      <c r="B455" t="s">
        <v>933</v>
      </c>
      <c r="C455">
        <v>18</v>
      </c>
      <c r="D455" s="2">
        <v>2</v>
      </c>
      <c r="E455">
        <v>7</v>
      </c>
      <c r="F455">
        <v>27</v>
      </c>
      <c r="G455">
        <v>135</v>
      </c>
      <c r="H455">
        <v>113.02</v>
      </c>
      <c r="I455">
        <v>12819.21698546</v>
      </c>
      <c r="J455">
        <v>23.899344470289702</v>
      </c>
      <c r="K455">
        <v>23.949989404534858</v>
      </c>
      <c r="L455">
        <v>15.496138137580255</v>
      </c>
      <c r="M455">
        <v>16.615577658160131</v>
      </c>
      <c r="N455">
        <v>4.7190000000000003</v>
      </c>
      <c r="O455">
        <v>-2.2981366459627282</v>
      </c>
      <c r="P455" t="s">
        <v>137</v>
      </c>
      <c r="Q455" s="36" t="str">
        <f t="shared" si="146"/>
        <v xml:space="preserve"> </v>
      </c>
      <c r="R455" t="str">
        <f t="shared" si="147"/>
        <v xml:space="preserve"> </v>
      </c>
      <c r="S455" s="37">
        <f t="shared" si="148"/>
        <v>0.19447885788030078</v>
      </c>
      <c r="T455" s="37" t="str">
        <f t="shared" si="149"/>
        <v/>
      </c>
      <c r="U455" s="37" t="str">
        <f t="shared" si="150"/>
        <v/>
      </c>
      <c r="V455" s="37" t="str">
        <f t="shared" si="151"/>
        <v/>
      </c>
      <c r="W455" s="37" t="str">
        <f t="shared" si="152"/>
        <v/>
      </c>
      <c r="X455" s="37" t="str">
        <f t="shared" si="153"/>
        <v/>
      </c>
      <c r="Y455" t="str">
        <f t="shared" si="161"/>
        <v xml:space="preserve"> </v>
      </c>
      <c r="Z455" s="1" t="str">
        <f t="shared" si="154"/>
        <v xml:space="preserve"> </v>
      </c>
      <c r="AA455" t="str">
        <f t="shared" si="162"/>
        <v xml:space="preserve"> </v>
      </c>
      <c r="AB455" s="1" t="str">
        <f t="shared" si="155"/>
        <v xml:space="preserve"> </v>
      </c>
      <c r="AC455" t="str">
        <f t="shared" si="163"/>
        <v xml:space="preserve"> </v>
      </c>
      <c r="AD455" s="1" t="str">
        <f t="shared" si="156"/>
        <v xml:space="preserve"> </v>
      </c>
      <c r="AE455" t="str">
        <f t="shared" si="164"/>
        <v xml:space="preserve"> </v>
      </c>
      <c r="AF455" t="str">
        <f t="shared" si="165"/>
        <v xml:space="preserve"> </v>
      </c>
      <c r="AG455" t="str">
        <f t="shared" si="157"/>
        <v xml:space="preserve"> </v>
      </c>
      <c r="AH455" t="str">
        <f t="shared" si="158"/>
        <v xml:space="preserve"> </v>
      </c>
      <c r="AI455" t="str">
        <f t="shared" si="166"/>
        <v xml:space="preserve"> </v>
      </c>
      <c r="AJ455" t="str">
        <f t="shared" si="167"/>
        <v xml:space="preserve"> </v>
      </c>
      <c r="AK455" t="str">
        <f t="shared" si="159"/>
        <v xml:space="preserve"> </v>
      </c>
      <c r="AL455" t="str">
        <f t="shared" si="160"/>
        <v xml:space="preserve"> </v>
      </c>
      <c r="AM455" t="str">
        <f t="shared" si="168"/>
        <v xml:space="preserve"> </v>
      </c>
      <c r="AN455" t="str">
        <f t="shared" si="169"/>
        <v xml:space="preserve"> </v>
      </c>
      <c r="AO455" t="s">
        <v>933</v>
      </c>
      <c r="AP455" t="s">
        <v>1262</v>
      </c>
      <c r="AQ455">
        <v>-28.627271508072695</v>
      </c>
      <c r="AR455">
        <v>-18.990435066609489</v>
      </c>
      <c r="AS455">
        <v>19.447885330030079</v>
      </c>
      <c r="AT455">
        <v>28.627271508072695</v>
      </c>
      <c r="AU455">
        <v>18.990435066609489</v>
      </c>
      <c r="AV455" t="s">
        <v>1794</v>
      </c>
    </row>
    <row r="456" spans="1:48" x14ac:dyDescent="0.25">
      <c r="A456">
        <v>4.5900000000000067E-9</v>
      </c>
      <c r="B456" t="s">
        <v>934</v>
      </c>
      <c r="C456">
        <v>8</v>
      </c>
      <c r="D456" s="2">
        <v>8</v>
      </c>
      <c r="E456">
        <v>25</v>
      </c>
      <c r="F456">
        <v>41</v>
      </c>
      <c r="G456">
        <v>36</v>
      </c>
      <c r="H456">
        <v>35.89</v>
      </c>
      <c r="I456">
        <v>28076.283624210002</v>
      </c>
      <c r="J456">
        <v>39.526431718061673</v>
      </c>
      <c r="K456" t="s">
        <v>1238</v>
      </c>
      <c r="L456">
        <v>19.568007190532793</v>
      </c>
      <c r="M456">
        <v>18.843684381409542</v>
      </c>
      <c r="N456">
        <v>0.84199999999999997</v>
      </c>
      <c r="O456">
        <v>155.15151515151516</v>
      </c>
      <c r="P456">
        <v>0</v>
      </c>
      <c r="Q456" s="36" t="str">
        <f t="shared" ref="Q456:Q511" si="170">IF(ISERROR((IF(R456&lt;&gt;" ","",(IF((AND(C456&lt;&gt;0,F456&lt;&gt;0,(C456*100/F456)&gt;$Q$5))=TRUE,(IF(ISERROR(((C456*100/F456)+A456))=TRUE," ",(((C456*100/F456)+A456))))," ")))))=TRUE," ",((IF(R456&lt;&gt;" ","",(IF((AND(C456&lt;&gt;0,F456&lt;&gt;0,(C456*100/F456)&gt;$Q$5))=TRUE,(IF(ISERROR(((C456*100/F456)+A456))=TRUE," ",(((C456*100/F456)+A456))))," "))))))</f>
        <v xml:space="preserve"> </v>
      </c>
      <c r="R456" t="str">
        <f t="shared" ref="R456:R511" si="171">IF(ISERROR(IF((AND(D456&lt;&gt;0,F456&lt;&gt;0,(D456*100/F456)&gt;$R$5))=TRUE,(IF(ISERROR(((D456*100/F456)+A456))=TRUE," ",(((D456*100/F456)+A456))))," "))=TRUE," ",(IF((AND(D456&lt;&gt;0,F456&lt;&gt;0,(D456*100/F456)&gt;$R$5))=TRUE,(IF(ISERROR(((D456*100/F456)+A456))=TRUE," ",(((D456*100/F456)+A456))))," ")))</f>
        <v xml:space="preserve"> </v>
      </c>
      <c r="S456" s="37" t="str">
        <f t="shared" ref="S456:S511" si="172">IF(ISERROR((IF((G456/H456-1)&gt;($S$5/100),(G456/H456-1)+A456,"")))=TRUE," ",((IF((G456/H456-1)&gt;($S$5/100),(G456/H456-1)+A456,""))))</f>
        <v/>
      </c>
      <c r="T456" s="37" t="str">
        <f t="shared" ref="T456:T511" si="173">IF(ISERROR((IF((G456/H456-1)&lt;($T$5/100),(G456/H456-1)+A456,"")))=TRUE," ",((IF((G456/H456-1)&lt;($T$5/100),(G456/H456-1)+A456,""))))</f>
        <v/>
      </c>
      <c r="U456" s="37" t="str">
        <f t="shared" ref="U456:U511" si="174">IF(ISERROR((IF(((J456/$J$6-1))&gt;($U$5/100),((J456/$J$6-1)),"")))=TRUE," ",((IF(((J456/$J$6-1))&gt;($U$5/100),((J456/$J$6-1)),""))))</f>
        <v/>
      </c>
      <c r="V456" s="37" t="str">
        <f t="shared" ref="V456:V511" si="175">IF(ISERROR((IF(((J456/$J$6-1))&lt;($V$5/100),((J456/$J$6-1)),"")))=TRUE," ",((IF(((J456/$J$6-1))&lt;($V$5/100),((J456/$J$6-1)),""))))</f>
        <v/>
      </c>
      <c r="W456" s="37" t="str">
        <f t="shared" ref="W456:W511" si="176">IF(ISERROR((IF(((L456/$L$6-1))&gt;($W$5/100),((L456/$L$6-1)),"")))=TRUE," ",((IF(((L456/$L$6-1))&gt;($W$5/100),((L456/$L$6-1)),""))))</f>
        <v/>
      </c>
      <c r="X456" s="37" t="str">
        <f t="shared" ref="X456:X511" si="177">IF(ISERROR((IF(((L456/$L$6-1))&lt;($X$5/100),((L456/$L$6-1)),"")))=TRUE," ",((IF(((L456/$L$6-1))&lt;($X$5/100),((L456/$L$6-1)),""))))</f>
        <v/>
      </c>
      <c r="Y456" t="str">
        <f t="shared" si="161"/>
        <v xml:space="preserve"> </v>
      </c>
      <c r="Z456" s="1" t="str">
        <f t="shared" ref="Z456:Z511" si="178">IF(ISERROR((RANK(V456,V$7:V$391,1)))=TRUE," ",((RANK(V456,V$7:V$391,1))))</f>
        <v xml:space="preserve"> </v>
      </c>
      <c r="AA456" t="str">
        <f t="shared" si="162"/>
        <v xml:space="preserve"> </v>
      </c>
      <c r="AB456" s="1" t="str">
        <f t="shared" ref="AB456:AB511" si="179">IF(ISERROR((RANK(X456,X$7:X$391,1)))=TRUE," ",((RANK(X456,X$7:X$391,1))))</f>
        <v xml:space="preserve"> </v>
      </c>
      <c r="AC456" t="str">
        <f t="shared" si="163"/>
        <v xml:space="preserve"> </v>
      </c>
      <c r="AD456" s="1" t="str">
        <f t="shared" ref="AD456:AD511" si="180">IF(ISERROR((RANK(T456,T$7:T$391,1)))=TRUE," ",((RANK(T456,T$7:T$391,1))))</f>
        <v xml:space="preserve"> </v>
      </c>
      <c r="AE456" t="str">
        <f t="shared" si="164"/>
        <v xml:space="preserve"> </v>
      </c>
      <c r="AF456" t="str">
        <f t="shared" si="165"/>
        <v xml:space="preserve"> </v>
      </c>
      <c r="AG456" t="str">
        <f t="shared" ref="AG456:AG511" si="181">IF(ISERROR((IF((AND(P456&gt;$AG$6,P456&lt;$AG$5))=TRUE,P456+A456," ")))=TRUE," ",((IF((AND(P456&gt;$AG$6,P456&lt;$AG$5))=TRUE,P456+A456," "))))</f>
        <v xml:space="preserve"> </v>
      </c>
      <c r="AH456" t="str">
        <f t="shared" ref="AH456:AH511" si="182">IF(ISERROR(((IF(P456&lt;$AH$5,P456+A456," "))))=TRUE," ",((IF(P456&lt;$AH$5,P456+A456," "))))</f>
        <v xml:space="preserve"> </v>
      </c>
      <c r="AI456" t="str">
        <f t="shared" si="166"/>
        <v xml:space="preserve"> </v>
      </c>
      <c r="AJ456" t="str">
        <f t="shared" si="167"/>
        <v xml:space="preserve"> </v>
      </c>
      <c r="AK456" t="str">
        <f t="shared" ref="AK456:AK511" si="183">IF(ISERROR((IF((AND(O456&lt;$AK$5,O456&gt;$AK$6))=TRUE,O456+A456," ")))=TRUE," ",((IF((AND(O456&lt;$AK$5,O456&gt;$AK$6))=TRUE,O456+A456," "))))</f>
        <v xml:space="preserve"> </v>
      </c>
      <c r="AL456" t="str">
        <f t="shared" ref="AL456:AL511" si="184">IF(ISERROR((IF(O456&lt;$AL$5,O456+A456," ")))=TRUE," ",((IF(O456&lt;$AL$5,O456+A456," "))))</f>
        <v xml:space="preserve"> </v>
      </c>
      <c r="AM456" t="str">
        <f t="shared" si="168"/>
        <v xml:space="preserve"> </v>
      </c>
      <c r="AN456" t="str">
        <f t="shared" si="169"/>
        <v xml:space="preserve"> </v>
      </c>
      <c r="AO456" t="s">
        <v>934</v>
      </c>
      <c r="AP456" t="s">
        <v>1262</v>
      </c>
      <c r="AQ456">
        <v>-112.73290866470305</v>
      </c>
      <c r="AR456">
        <v>-50.257158804059543</v>
      </c>
      <c r="AS456">
        <v>0.30649205906938537</v>
      </c>
      <c r="AT456">
        <v>112.73290866470305</v>
      </c>
      <c r="AU456">
        <v>50.257158804059543</v>
      </c>
      <c r="AV456" t="s">
        <v>1795</v>
      </c>
    </row>
    <row r="457" spans="1:48" x14ac:dyDescent="0.25">
      <c r="A457">
        <v>4.6000000000000064E-9</v>
      </c>
      <c r="B457" t="s">
        <v>425</v>
      </c>
      <c r="C457">
        <v>13</v>
      </c>
      <c r="D457" s="2">
        <v>3</v>
      </c>
      <c r="E457">
        <v>17</v>
      </c>
      <c r="F457">
        <v>33</v>
      </c>
      <c r="G457">
        <v>130</v>
      </c>
      <c r="H457">
        <v>121.44</v>
      </c>
      <c r="I457">
        <v>113421.99917136</v>
      </c>
      <c r="J457">
        <v>23.162311653633413</v>
      </c>
      <c r="K457">
        <v>23.621863450690526</v>
      </c>
      <c r="L457">
        <v>17.167833604212042</v>
      </c>
      <c r="M457">
        <v>17.121070687321399</v>
      </c>
      <c r="N457">
        <v>5.141</v>
      </c>
      <c r="O457">
        <v>-6.0146252285191908</v>
      </c>
      <c r="P457">
        <v>2.9899538866930175</v>
      </c>
      <c r="Q457" s="36" t="str">
        <f t="shared" si="170"/>
        <v xml:space="preserve"> </v>
      </c>
      <c r="R457" t="str">
        <f t="shared" si="171"/>
        <v xml:space="preserve"> </v>
      </c>
      <c r="S457" s="37" t="str">
        <f t="shared" si="172"/>
        <v/>
      </c>
      <c r="T457" s="37" t="str">
        <f t="shared" si="173"/>
        <v/>
      </c>
      <c r="U457" s="37" t="str">
        <f t="shared" si="174"/>
        <v/>
      </c>
      <c r="V457" s="37" t="str">
        <f t="shared" si="175"/>
        <v/>
      </c>
      <c r="W457" s="37" t="str">
        <f t="shared" si="176"/>
        <v/>
      </c>
      <c r="X457" s="37" t="str">
        <f t="shared" si="177"/>
        <v/>
      </c>
      <c r="Y457" t="str">
        <f t="shared" si="161"/>
        <v xml:space="preserve"> </v>
      </c>
      <c r="Z457" s="1" t="str">
        <f t="shared" si="178"/>
        <v xml:space="preserve"> </v>
      </c>
      <c r="AA457" t="str">
        <f t="shared" si="162"/>
        <v xml:space="preserve"> </v>
      </c>
      <c r="AB457" s="1" t="str">
        <f t="shared" si="179"/>
        <v xml:space="preserve"> </v>
      </c>
      <c r="AC457" t="str">
        <f t="shared" si="163"/>
        <v xml:space="preserve"> </v>
      </c>
      <c r="AD457" s="1" t="str">
        <f t="shared" si="180"/>
        <v xml:space="preserve"> </v>
      </c>
      <c r="AE457" t="str">
        <f t="shared" si="164"/>
        <v xml:space="preserve"> </v>
      </c>
      <c r="AF457" t="str">
        <f t="shared" si="165"/>
        <v xml:space="preserve"> </v>
      </c>
      <c r="AG457">
        <f t="shared" si="181"/>
        <v>2.9899538912930175</v>
      </c>
      <c r="AH457" t="str">
        <f t="shared" si="182"/>
        <v xml:space="preserve"> </v>
      </c>
      <c r="AI457" t="str">
        <f t="shared" si="166"/>
        <v xml:space="preserve"> </v>
      </c>
      <c r="AJ457" t="str">
        <f t="shared" si="167"/>
        <v xml:space="preserve"> </v>
      </c>
      <c r="AK457" t="str">
        <f t="shared" si="183"/>
        <v xml:space="preserve"> </v>
      </c>
      <c r="AL457" t="str">
        <f t="shared" si="184"/>
        <v xml:space="preserve"> </v>
      </c>
      <c r="AM457" t="str">
        <f t="shared" si="168"/>
        <v xml:space="preserve"> </v>
      </c>
      <c r="AN457" t="str">
        <f t="shared" si="169"/>
        <v xml:space="preserve"> </v>
      </c>
      <c r="AO457" t="s">
        <v>425</v>
      </c>
      <c r="AP457" t="s">
        <v>1293</v>
      </c>
      <c r="AQ457">
        <v>-24.660530063081954</v>
      </c>
      <c r="AR457">
        <v>-31.826908845260004</v>
      </c>
      <c r="AS457">
        <v>7.0487483530961903</v>
      </c>
      <c r="AT457">
        <v>24.660530063081954</v>
      </c>
      <c r="AU457">
        <v>31.826908845260004</v>
      </c>
      <c r="AV457" t="s">
        <v>1796</v>
      </c>
    </row>
    <row r="458" spans="1:48" x14ac:dyDescent="0.25">
      <c r="A458">
        <v>4.6100000000000062E-9</v>
      </c>
      <c r="B458" t="s">
        <v>426</v>
      </c>
      <c r="C458">
        <v>7</v>
      </c>
      <c r="D458" s="2">
        <v>0</v>
      </c>
      <c r="E458">
        <v>6</v>
      </c>
      <c r="F458">
        <v>13</v>
      </c>
      <c r="G458">
        <v>55.5</v>
      </c>
      <c r="H458">
        <v>45.88</v>
      </c>
      <c r="I458">
        <v>10472.695015880001</v>
      </c>
      <c r="J458">
        <v>12.508178844056706</v>
      </c>
      <c r="K458">
        <v>12.723239046034388</v>
      </c>
      <c r="L458">
        <v>7.81298159788712</v>
      </c>
      <c r="M458">
        <v>7.9404547198772057</v>
      </c>
      <c r="N458">
        <v>3.6059999999999999</v>
      </c>
      <c r="O458">
        <v>-3.5828877005347683</v>
      </c>
      <c r="P458">
        <v>0.17436791630340018</v>
      </c>
      <c r="Q458" s="36" t="str">
        <f t="shared" si="170"/>
        <v xml:space="preserve"> </v>
      </c>
      <c r="R458" t="str">
        <f t="shared" si="171"/>
        <v xml:space="preserve"> </v>
      </c>
      <c r="S458" s="37">
        <f t="shared" si="172"/>
        <v>0.20967742396483874</v>
      </c>
      <c r="T458" s="37" t="str">
        <f t="shared" si="173"/>
        <v/>
      </c>
      <c r="U458" s="37" t="str">
        <f t="shared" si="174"/>
        <v/>
      </c>
      <c r="V458" s="37">
        <f t="shared" si="175"/>
        <v>-0.32680458317754435</v>
      </c>
      <c r="W458" s="37" t="str">
        <f t="shared" si="176"/>
        <v/>
      </c>
      <c r="X458" s="37">
        <f t="shared" si="177"/>
        <v>-0.40006337627732869</v>
      </c>
      <c r="Y458" t="str">
        <f t="shared" si="161"/>
        <v xml:space="preserve"> </v>
      </c>
      <c r="Z458" s="1" t="str">
        <f t="shared" si="178"/>
        <v xml:space="preserve"> </v>
      </c>
      <c r="AA458" t="str">
        <f t="shared" si="162"/>
        <v xml:space="preserve"> </v>
      </c>
      <c r="AB458" s="1" t="str">
        <f t="shared" si="179"/>
        <v xml:space="preserve"> </v>
      </c>
      <c r="AC458" t="str">
        <f t="shared" si="163"/>
        <v xml:space="preserve"> </v>
      </c>
      <c r="AD458" s="1" t="str">
        <f t="shared" si="180"/>
        <v xml:space="preserve"> </v>
      </c>
      <c r="AE458" t="str">
        <f t="shared" si="164"/>
        <v xml:space="preserve"> </v>
      </c>
      <c r="AF458" t="str">
        <f t="shared" si="165"/>
        <v xml:space="preserve"> </v>
      </c>
      <c r="AG458" t="str">
        <f t="shared" si="181"/>
        <v xml:space="preserve"> </v>
      </c>
      <c r="AH458" t="str">
        <f t="shared" si="182"/>
        <v xml:space="preserve"> </v>
      </c>
      <c r="AI458" t="str">
        <f t="shared" si="166"/>
        <v xml:space="preserve"> </v>
      </c>
      <c r="AJ458" t="str">
        <f t="shared" si="167"/>
        <v xml:space="preserve"> </v>
      </c>
      <c r="AK458" t="str">
        <f t="shared" si="183"/>
        <v xml:space="preserve"> </v>
      </c>
      <c r="AL458" t="str">
        <f t="shared" si="184"/>
        <v xml:space="preserve"> </v>
      </c>
      <c r="AM458" t="str">
        <f t="shared" si="168"/>
        <v xml:space="preserve"> </v>
      </c>
      <c r="AN458" t="str">
        <f t="shared" si="169"/>
        <v xml:space="preserve"> </v>
      </c>
      <c r="AO458" t="s">
        <v>426</v>
      </c>
      <c r="AP458" t="s">
        <v>1244</v>
      </c>
      <c r="AQ458">
        <v>32.680458317754436</v>
      </c>
      <c r="AR458">
        <v>40.006337627732869</v>
      </c>
      <c r="AS458">
        <v>20.967741935483875</v>
      </c>
      <c r="AT458">
        <v>-32.680458317754436</v>
      </c>
      <c r="AU458">
        <v>-40.006337627732869</v>
      </c>
      <c r="AV458" t="s">
        <v>1797</v>
      </c>
    </row>
    <row r="459" spans="1:48" x14ac:dyDescent="0.25">
      <c r="A459">
        <v>4.620000000000006E-9</v>
      </c>
      <c r="B459" t="s">
        <v>597</v>
      </c>
      <c r="C459">
        <v>1</v>
      </c>
      <c r="D459" s="2">
        <v>0</v>
      </c>
      <c r="E459">
        <v>1</v>
      </c>
      <c r="F459">
        <v>2</v>
      </c>
      <c r="G459">
        <v>18.350000381469727</v>
      </c>
      <c r="H459">
        <v>14.14</v>
      </c>
      <c r="I459">
        <v>6660.4058222000003</v>
      </c>
      <c r="J459" t="s">
        <v>1238</v>
      </c>
      <c r="K459" t="s">
        <v>1238</v>
      </c>
      <c r="L459">
        <v>15.211814117647059</v>
      </c>
      <c r="M459">
        <v>16.748759067357511</v>
      </c>
      <c r="N459">
        <v>0.34300000000000003</v>
      </c>
      <c r="O459">
        <v>0.88235294117647123</v>
      </c>
      <c r="P459" t="s">
        <v>137</v>
      </c>
      <c r="Q459" s="36" t="str">
        <f t="shared" si="170"/>
        <v xml:space="preserve"> </v>
      </c>
      <c r="R459" t="str">
        <f t="shared" si="171"/>
        <v xml:space="preserve"> </v>
      </c>
      <c r="S459" s="37">
        <f t="shared" si="172"/>
        <v>0.29773694814685464</v>
      </c>
      <c r="T459" s="37" t="str">
        <f t="shared" si="173"/>
        <v/>
      </c>
      <c r="U459" s="37" t="str">
        <f t="shared" si="174"/>
        <v xml:space="preserve"> </v>
      </c>
      <c r="V459" s="37" t="str">
        <f t="shared" si="175"/>
        <v xml:space="preserve"> </v>
      </c>
      <c r="W459" s="37" t="str">
        <f t="shared" si="176"/>
        <v/>
      </c>
      <c r="X459" s="37" t="str">
        <f t="shared" si="177"/>
        <v/>
      </c>
      <c r="Y459" t="str">
        <f t="shared" si="161"/>
        <v xml:space="preserve"> </v>
      </c>
      <c r="Z459" s="1" t="str">
        <f t="shared" si="178"/>
        <v xml:space="preserve"> </v>
      </c>
      <c r="AA459" t="str">
        <f t="shared" si="162"/>
        <v xml:space="preserve"> </v>
      </c>
      <c r="AB459" s="1" t="str">
        <f t="shared" si="179"/>
        <v xml:space="preserve"> </v>
      </c>
      <c r="AC459" t="str">
        <f t="shared" si="163"/>
        <v xml:space="preserve"> </v>
      </c>
      <c r="AD459" s="1" t="str">
        <f t="shared" si="180"/>
        <v xml:space="preserve"> </v>
      </c>
      <c r="AE459" t="str">
        <f t="shared" si="164"/>
        <v xml:space="preserve"> </v>
      </c>
      <c r="AF459" t="str">
        <f t="shared" si="165"/>
        <v xml:space="preserve"> </v>
      </c>
      <c r="AG459" t="str">
        <f t="shared" si="181"/>
        <v xml:space="preserve"> </v>
      </c>
      <c r="AH459" t="str">
        <f t="shared" si="182"/>
        <v xml:space="preserve"> </v>
      </c>
      <c r="AI459" t="str">
        <f t="shared" si="166"/>
        <v xml:space="preserve"> </v>
      </c>
      <c r="AJ459" t="str">
        <f t="shared" si="167"/>
        <v xml:space="preserve"> </v>
      </c>
      <c r="AK459" t="str">
        <f t="shared" si="183"/>
        <v xml:space="preserve"> </v>
      </c>
      <c r="AL459" t="str">
        <f t="shared" si="184"/>
        <v xml:space="preserve"> </v>
      </c>
      <c r="AM459" t="str">
        <f t="shared" si="168"/>
        <v xml:space="preserve"> </v>
      </c>
      <c r="AN459" t="str">
        <f t="shared" si="169"/>
        <v xml:space="preserve"> </v>
      </c>
      <c r="AO459" t="s">
        <v>597</v>
      </c>
      <c r="AP459" t="s">
        <v>1248</v>
      </c>
      <c r="AQ459" t="e">
        <v>#VALUE!</v>
      </c>
      <c r="AR459">
        <v>-16.807191826818581</v>
      </c>
      <c r="AS459">
        <v>29.773694352685464</v>
      </c>
      <c r="AT459" t="e">
        <v>#VALUE!</v>
      </c>
      <c r="AU459">
        <v>16.807191826818581</v>
      </c>
      <c r="AV459" t="s">
        <v>1798</v>
      </c>
    </row>
    <row r="460" spans="1:48" x14ac:dyDescent="0.25">
      <c r="A460">
        <v>4.6300000000000057E-9</v>
      </c>
      <c r="B460" t="s">
        <v>267</v>
      </c>
      <c r="C460">
        <v>7</v>
      </c>
      <c r="D460" s="2">
        <v>5</v>
      </c>
      <c r="E460">
        <v>21</v>
      </c>
      <c r="F460">
        <v>33</v>
      </c>
      <c r="G460">
        <v>17</v>
      </c>
      <c r="H460">
        <v>15.48</v>
      </c>
      <c r="I460">
        <v>6660.4058222000003</v>
      </c>
      <c r="J460" t="s">
        <v>1238</v>
      </c>
      <c r="K460" t="s">
        <v>1238</v>
      </c>
      <c r="L460">
        <v>15.234612266827533</v>
      </c>
      <c r="M460">
        <v>19.88980193328862</v>
      </c>
      <c r="N460">
        <v>0.161</v>
      </c>
      <c r="O460">
        <v>-52.647058823529413</v>
      </c>
      <c r="P460">
        <v>0</v>
      </c>
      <c r="Q460" s="36" t="str">
        <f t="shared" si="170"/>
        <v xml:space="preserve"> </v>
      </c>
      <c r="R460" t="str">
        <f t="shared" si="171"/>
        <v xml:space="preserve"> </v>
      </c>
      <c r="S460" s="37" t="str">
        <f t="shared" si="172"/>
        <v/>
      </c>
      <c r="T460" s="37" t="str">
        <f t="shared" si="173"/>
        <v/>
      </c>
      <c r="U460" s="37" t="str">
        <f t="shared" si="174"/>
        <v xml:space="preserve"> </v>
      </c>
      <c r="V460" s="37" t="str">
        <f t="shared" si="175"/>
        <v xml:space="preserve"> </v>
      </c>
      <c r="W460" s="37" t="str">
        <f t="shared" si="176"/>
        <v/>
      </c>
      <c r="X460" s="37" t="str">
        <f t="shared" si="177"/>
        <v/>
      </c>
      <c r="Y460" t="str">
        <f t="shared" si="161"/>
        <v xml:space="preserve"> </v>
      </c>
      <c r="Z460" s="1" t="str">
        <f t="shared" si="178"/>
        <v xml:space="preserve"> </v>
      </c>
      <c r="AA460" t="str">
        <f t="shared" si="162"/>
        <v xml:space="preserve"> </v>
      </c>
      <c r="AB460" s="1" t="str">
        <f t="shared" si="179"/>
        <v xml:space="preserve"> </v>
      </c>
      <c r="AC460" t="str">
        <f t="shared" si="163"/>
        <v xml:space="preserve"> </v>
      </c>
      <c r="AD460" s="1" t="str">
        <f t="shared" si="180"/>
        <v xml:space="preserve"> </v>
      </c>
      <c r="AE460" t="str">
        <f t="shared" si="164"/>
        <v xml:space="preserve"> </v>
      </c>
      <c r="AF460" t="str">
        <f t="shared" si="165"/>
        <v xml:space="preserve"> </v>
      </c>
      <c r="AG460" t="str">
        <f t="shared" si="181"/>
        <v xml:space="preserve"> </v>
      </c>
      <c r="AH460" t="str">
        <f t="shared" si="182"/>
        <v xml:space="preserve"> </v>
      </c>
      <c r="AI460" t="str">
        <f t="shared" si="166"/>
        <v xml:space="preserve"> </v>
      </c>
      <c r="AJ460" t="str">
        <f t="shared" si="167"/>
        <v xml:space="preserve"> </v>
      </c>
      <c r="AK460" t="str">
        <f t="shared" si="183"/>
        <v xml:space="preserve"> </v>
      </c>
      <c r="AL460">
        <f t="shared" si="184"/>
        <v>-52.64705881889941</v>
      </c>
      <c r="AM460" t="str">
        <f t="shared" si="168"/>
        <v xml:space="preserve"> </v>
      </c>
      <c r="AN460" t="str">
        <f t="shared" si="169"/>
        <v xml:space="preserve"> </v>
      </c>
      <c r="AO460" t="s">
        <v>267</v>
      </c>
      <c r="AP460" t="s">
        <v>1248</v>
      </c>
      <c r="AQ460" t="e">
        <v>#VALUE!</v>
      </c>
      <c r="AR460">
        <v>-16.982252326771086</v>
      </c>
      <c r="AS460">
        <v>9.8191214470284116</v>
      </c>
      <c r="AT460" t="e">
        <v>#VALUE!</v>
      </c>
      <c r="AU460">
        <v>16.982252326771086</v>
      </c>
      <c r="AV460" t="s">
        <v>1798</v>
      </c>
    </row>
    <row r="461" spans="1:48" x14ac:dyDescent="0.25">
      <c r="A461">
        <v>4.6400000000000055E-9</v>
      </c>
      <c r="B461" t="s">
        <v>935</v>
      </c>
      <c r="C461">
        <v>15</v>
      </c>
      <c r="D461" s="2">
        <v>0</v>
      </c>
      <c r="E461">
        <v>5</v>
      </c>
      <c r="F461">
        <v>20</v>
      </c>
      <c r="G461">
        <v>109</v>
      </c>
      <c r="H461">
        <v>75.47</v>
      </c>
      <c r="I461">
        <v>19097.2042655</v>
      </c>
      <c r="J461">
        <v>6.284976682211858</v>
      </c>
      <c r="K461">
        <v>5.9565903709550119</v>
      </c>
      <c r="L461">
        <v>4.2312259383671682</v>
      </c>
      <c r="M461">
        <v>4.099773326061503</v>
      </c>
      <c r="N461">
        <v>12.67</v>
      </c>
      <c r="O461">
        <v>5.1452282157676281</v>
      </c>
      <c r="P461">
        <v>0</v>
      </c>
      <c r="Q461" s="36">
        <f t="shared" si="170"/>
        <v>75.00000000464</v>
      </c>
      <c r="R461" t="str">
        <f t="shared" si="171"/>
        <v xml:space="preserve"> </v>
      </c>
      <c r="S461" s="37">
        <f t="shared" si="172"/>
        <v>0.44428250099616801</v>
      </c>
      <c r="T461" s="37" t="str">
        <f t="shared" si="173"/>
        <v/>
      </c>
      <c r="U461" s="37" t="str">
        <f t="shared" si="174"/>
        <v/>
      </c>
      <c r="V461" s="37">
        <f t="shared" si="175"/>
        <v>-0.66173992632737222</v>
      </c>
      <c r="W461" s="37" t="str">
        <f t="shared" si="176"/>
        <v/>
      </c>
      <c r="X461" s="37">
        <f t="shared" si="177"/>
        <v>-0.67509620087185751</v>
      </c>
      <c r="Y461" t="str">
        <f t="shared" si="161"/>
        <v xml:space="preserve"> </v>
      </c>
      <c r="Z461" s="1" t="str">
        <f t="shared" si="178"/>
        <v xml:space="preserve"> </v>
      </c>
      <c r="AA461" t="str">
        <f t="shared" si="162"/>
        <v xml:space="preserve"> </v>
      </c>
      <c r="AB461" s="1" t="str">
        <f t="shared" si="179"/>
        <v xml:space="preserve"> </v>
      </c>
      <c r="AC461" t="str">
        <f t="shared" si="163"/>
        <v xml:space="preserve"> </v>
      </c>
      <c r="AD461" s="1" t="str">
        <f t="shared" si="180"/>
        <v xml:space="preserve"> </v>
      </c>
      <c r="AE461" t="str">
        <f t="shared" si="164"/>
        <v xml:space="preserve"> </v>
      </c>
      <c r="AF461" t="str">
        <f t="shared" si="165"/>
        <v xml:space="preserve"> </v>
      </c>
      <c r="AG461" t="str">
        <f t="shared" si="181"/>
        <v xml:space="preserve"> </v>
      </c>
      <c r="AH461" t="str">
        <f t="shared" si="182"/>
        <v xml:space="preserve"> </v>
      </c>
      <c r="AI461" t="str">
        <f t="shared" si="166"/>
        <v xml:space="preserve"> </v>
      </c>
      <c r="AJ461" t="str">
        <f t="shared" si="167"/>
        <v xml:space="preserve"> </v>
      </c>
      <c r="AK461" t="str">
        <f t="shared" si="183"/>
        <v xml:space="preserve"> </v>
      </c>
      <c r="AL461" t="str">
        <f t="shared" si="184"/>
        <v xml:space="preserve"> </v>
      </c>
      <c r="AM461" t="str">
        <f t="shared" si="168"/>
        <v xml:space="preserve"> </v>
      </c>
      <c r="AN461" t="str">
        <f t="shared" si="169"/>
        <v xml:space="preserve"> </v>
      </c>
      <c r="AO461" t="s">
        <v>935</v>
      </c>
      <c r="AP461" t="s">
        <v>1244</v>
      </c>
      <c r="AQ461">
        <v>66.173992632737225</v>
      </c>
      <c r="AR461">
        <v>67.509620087185752</v>
      </c>
      <c r="AS461">
        <v>44.428249635616801</v>
      </c>
      <c r="AT461">
        <v>-66.173992632737225</v>
      </c>
      <c r="AU461">
        <v>-67.509620087185752</v>
      </c>
      <c r="AV461" t="s">
        <v>1799</v>
      </c>
    </row>
    <row r="462" spans="1:48" x14ac:dyDescent="0.25">
      <c r="A462">
        <v>4.6500000000000052E-9</v>
      </c>
      <c r="B462" t="s">
        <v>303</v>
      </c>
      <c r="C462">
        <v>8</v>
      </c>
      <c r="D462" s="2">
        <v>1</v>
      </c>
      <c r="E462">
        <v>13</v>
      </c>
      <c r="F462">
        <v>22</v>
      </c>
      <c r="G462">
        <v>51</v>
      </c>
      <c r="H462">
        <v>50.52</v>
      </c>
      <c r="I462">
        <v>14884.78151076</v>
      </c>
      <c r="J462" t="s">
        <v>1238</v>
      </c>
      <c r="K462" t="s">
        <v>1238</v>
      </c>
      <c r="L462">
        <v>28.002241165676988</v>
      </c>
      <c r="M462">
        <v>25.170345133152697</v>
      </c>
      <c r="N462">
        <v>0.22600000000000001</v>
      </c>
      <c r="O462">
        <v>-70.649350649350652</v>
      </c>
      <c r="P462">
        <v>2.8325415676959618</v>
      </c>
      <c r="Q462" s="36" t="str">
        <f t="shared" si="170"/>
        <v xml:space="preserve"> </v>
      </c>
      <c r="R462" t="str">
        <f t="shared" si="171"/>
        <v xml:space="preserve"> </v>
      </c>
      <c r="S462" s="37" t="str">
        <f t="shared" si="172"/>
        <v/>
      </c>
      <c r="T462" s="37" t="str">
        <f t="shared" si="173"/>
        <v/>
      </c>
      <c r="U462" s="37" t="str">
        <f t="shared" si="174"/>
        <v xml:space="preserve"> </v>
      </c>
      <c r="V462" s="37" t="str">
        <f t="shared" si="175"/>
        <v xml:space="preserve"> </v>
      </c>
      <c r="W462" s="37" t="str">
        <f t="shared" si="176"/>
        <v/>
      </c>
      <c r="X462" s="37" t="str">
        <f t="shared" si="177"/>
        <v/>
      </c>
      <c r="Y462" t="str">
        <f t="shared" si="161"/>
        <v xml:space="preserve"> </v>
      </c>
      <c r="Z462" s="1" t="str">
        <f t="shared" si="178"/>
        <v xml:space="preserve"> </v>
      </c>
      <c r="AA462" t="str">
        <f t="shared" si="162"/>
        <v xml:space="preserve"> </v>
      </c>
      <c r="AB462" s="1" t="str">
        <f t="shared" si="179"/>
        <v xml:space="preserve"> </v>
      </c>
      <c r="AC462" t="str">
        <f t="shared" si="163"/>
        <v xml:space="preserve"> </v>
      </c>
      <c r="AD462" s="1" t="str">
        <f t="shared" si="180"/>
        <v xml:space="preserve"> </v>
      </c>
      <c r="AE462" t="str">
        <f t="shared" si="164"/>
        <v xml:space="preserve"> </v>
      </c>
      <c r="AF462" t="str">
        <f t="shared" si="165"/>
        <v xml:space="preserve"> </v>
      </c>
      <c r="AG462">
        <f t="shared" si="181"/>
        <v>2.8325415723459617</v>
      </c>
      <c r="AH462" t="str">
        <f t="shared" si="182"/>
        <v xml:space="preserve"> </v>
      </c>
      <c r="AI462" t="str">
        <f t="shared" si="166"/>
        <v xml:space="preserve"> </v>
      </c>
      <c r="AJ462" t="str">
        <f t="shared" si="167"/>
        <v xml:space="preserve"> </v>
      </c>
      <c r="AK462" t="str">
        <f t="shared" si="183"/>
        <v xml:space="preserve"> </v>
      </c>
      <c r="AL462">
        <f t="shared" si="184"/>
        <v>-70.649350644700647</v>
      </c>
      <c r="AM462" t="str">
        <f t="shared" si="168"/>
        <v xml:space="preserve"> </v>
      </c>
      <c r="AN462" t="str">
        <f t="shared" si="169"/>
        <v xml:space="preserve"> </v>
      </c>
      <c r="AO462" t="s">
        <v>303</v>
      </c>
      <c r="AP462" t="s">
        <v>1254</v>
      </c>
      <c r="AQ462" t="e">
        <v>#VALUE!</v>
      </c>
      <c r="AR462">
        <v>-115.0212413932652</v>
      </c>
      <c r="AS462">
        <v>0.95011876484560887</v>
      </c>
      <c r="AT462" t="e">
        <v>#VALUE!</v>
      </c>
      <c r="AU462">
        <v>115.0212413932652</v>
      </c>
      <c r="AV462" t="s">
        <v>1800</v>
      </c>
    </row>
    <row r="463" spans="1:48" x14ac:dyDescent="0.25">
      <c r="A463">
        <v>4.660000000000005E-9</v>
      </c>
      <c r="B463" t="s">
        <v>540</v>
      </c>
      <c r="C463">
        <v>10</v>
      </c>
      <c r="D463" s="2">
        <v>0</v>
      </c>
      <c r="E463">
        <v>7</v>
      </c>
      <c r="F463">
        <v>17</v>
      </c>
      <c r="G463">
        <v>160</v>
      </c>
      <c r="H463">
        <v>141.22999999999999</v>
      </c>
      <c r="I463">
        <v>12369.243850869998</v>
      </c>
      <c r="J463">
        <v>14.393599673868732</v>
      </c>
      <c r="K463">
        <v>13.110842926104715</v>
      </c>
      <c r="L463">
        <v>9.017211489265172</v>
      </c>
      <c r="M463">
        <v>8.6210859480661064</v>
      </c>
      <c r="N463">
        <v>9.8119999999999994</v>
      </c>
      <c r="O463">
        <v>2.9590766002098641</v>
      </c>
      <c r="P463">
        <v>0.56645188699284854</v>
      </c>
      <c r="Q463" s="36" t="str">
        <f t="shared" si="170"/>
        <v xml:space="preserve"> </v>
      </c>
      <c r="R463" t="str">
        <f t="shared" si="171"/>
        <v xml:space="preserve"> </v>
      </c>
      <c r="S463" s="37" t="str">
        <f t="shared" si="172"/>
        <v/>
      </c>
      <c r="T463" s="37" t="str">
        <f t="shared" si="173"/>
        <v/>
      </c>
      <c r="U463" s="37" t="str">
        <f t="shared" si="174"/>
        <v/>
      </c>
      <c r="V463" s="37" t="str">
        <f t="shared" si="175"/>
        <v/>
      </c>
      <c r="W463" s="37" t="str">
        <f t="shared" si="176"/>
        <v/>
      </c>
      <c r="X463" s="37">
        <f t="shared" si="177"/>
        <v>-0.30759398976109209</v>
      </c>
      <c r="Y463" t="str">
        <f t="shared" si="161"/>
        <v xml:space="preserve"> </v>
      </c>
      <c r="Z463" s="1" t="str">
        <f t="shared" si="178"/>
        <v xml:space="preserve"> </v>
      </c>
      <c r="AA463" t="str">
        <f t="shared" si="162"/>
        <v xml:space="preserve"> </v>
      </c>
      <c r="AB463" s="1" t="str">
        <f t="shared" si="179"/>
        <v xml:space="preserve"> </v>
      </c>
      <c r="AC463" t="str">
        <f t="shared" si="163"/>
        <v xml:space="preserve"> </v>
      </c>
      <c r="AD463" s="1" t="str">
        <f t="shared" si="180"/>
        <v xml:space="preserve"> </v>
      </c>
      <c r="AE463" t="str">
        <f t="shared" si="164"/>
        <v xml:space="preserve"> </v>
      </c>
      <c r="AF463" t="str">
        <f t="shared" si="165"/>
        <v xml:space="preserve"> </v>
      </c>
      <c r="AG463" t="str">
        <f t="shared" si="181"/>
        <v xml:space="preserve"> </v>
      </c>
      <c r="AH463" t="str">
        <f t="shared" si="182"/>
        <v xml:space="preserve"> </v>
      </c>
      <c r="AI463" t="str">
        <f t="shared" si="166"/>
        <v xml:space="preserve"> </v>
      </c>
      <c r="AJ463" t="str">
        <f t="shared" si="167"/>
        <v xml:space="preserve"> </v>
      </c>
      <c r="AK463" t="str">
        <f t="shared" si="183"/>
        <v xml:space="preserve"> </v>
      </c>
      <c r="AL463" t="str">
        <f t="shared" si="184"/>
        <v xml:space="preserve"> </v>
      </c>
      <c r="AM463" t="str">
        <f t="shared" si="168"/>
        <v xml:space="preserve"> </v>
      </c>
      <c r="AN463" t="str">
        <f t="shared" si="169"/>
        <v xml:space="preserve"> </v>
      </c>
      <c r="AO463" t="s">
        <v>540</v>
      </c>
      <c r="AP463" t="s">
        <v>1313</v>
      </c>
      <c r="AQ463">
        <v>22.533044555645187</v>
      </c>
      <c r="AR463">
        <v>30.75939897610921</v>
      </c>
      <c r="AS463">
        <v>13.290377398569708</v>
      </c>
      <c r="AT463">
        <v>-22.533044555645187</v>
      </c>
      <c r="AU463">
        <v>-30.75939897610921</v>
      </c>
      <c r="AV463" t="s">
        <v>1801</v>
      </c>
    </row>
    <row r="464" spans="1:48" x14ac:dyDescent="0.25">
      <c r="A464">
        <v>4.6700000000000048E-9</v>
      </c>
      <c r="B464" t="s">
        <v>433</v>
      </c>
      <c r="C464">
        <v>17</v>
      </c>
      <c r="D464" s="2">
        <v>2</v>
      </c>
      <c r="E464">
        <v>10</v>
      </c>
      <c r="F464">
        <v>29</v>
      </c>
      <c r="G464">
        <v>286.5</v>
      </c>
      <c r="H464">
        <v>285.57</v>
      </c>
      <c r="I464">
        <v>16323.564434939999</v>
      </c>
      <c r="J464">
        <v>26.240007350914269</v>
      </c>
      <c r="K464">
        <v>23.827284105131415</v>
      </c>
      <c r="L464">
        <v>14.161397024253624</v>
      </c>
      <c r="M464">
        <v>13.490055359156443</v>
      </c>
      <c r="N464">
        <v>11.984999999999999</v>
      </c>
      <c r="O464">
        <v>10.460829493087557</v>
      </c>
      <c r="P464">
        <v>0</v>
      </c>
      <c r="Q464" s="36" t="str">
        <f t="shared" si="170"/>
        <v xml:space="preserve"> </v>
      </c>
      <c r="R464" t="str">
        <f t="shared" si="171"/>
        <v xml:space="preserve"> </v>
      </c>
      <c r="S464" s="37" t="str">
        <f t="shared" si="172"/>
        <v/>
      </c>
      <c r="T464" s="37" t="str">
        <f t="shared" si="173"/>
        <v/>
      </c>
      <c r="U464" s="37" t="str">
        <f t="shared" si="174"/>
        <v/>
      </c>
      <c r="V464" s="37" t="str">
        <f t="shared" si="175"/>
        <v/>
      </c>
      <c r="W464" s="37" t="str">
        <f t="shared" si="176"/>
        <v/>
      </c>
      <c r="X464" s="37" t="str">
        <f t="shared" si="177"/>
        <v/>
      </c>
      <c r="Y464" t="str">
        <f t="shared" si="161"/>
        <v xml:space="preserve"> </v>
      </c>
      <c r="Z464" s="1" t="str">
        <f t="shared" si="178"/>
        <v xml:space="preserve"> </v>
      </c>
      <c r="AA464" t="str">
        <f t="shared" si="162"/>
        <v xml:space="preserve"> </v>
      </c>
      <c r="AB464" s="1" t="str">
        <f t="shared" si="179"/>
        <v xml:space="preserve"> </v>
      </c>
      <c r="AC464" t="str">
        <f t="shared" si="163"/>
        <v xml:space="preserve"> </v>
      </c>
      <c r="AD464" s="1" t="str">
        <f t="shared" si="180"/>
        <v xml:space="preserve"> </v>
      </c>
      <c r="AE464" t="str">
        <f t="shared" si="164"/>
        <v xml:space="preserve"> </v>
      </c>
      <c r="AF464" t="str">
        <f t="shared" si="165"/>
        <v xml:space="preserve"> </v>
      </c>
      <c r="AG464" t="str">
        <f t="shared" si="181"/>
        <v xml:space="preserve"> </v>
      </c>
      <c r="AH464" t="str">
        <f t="shared" si="182"/>
        <v xml:space="preserve"> </v>
      </c>
      <c r="AI464" t="str">
        <f t="shared" si="166"/>
        <v xml:space="preserve"> </v>
      </c>
      <c r="AJ464" t="str">
        <f t="shared" si="167"/>
        <v xml:space="preserve"> </v>
      </c>
      <c r="AK464" t="str">
        <f t="shared" si="183"/>
        <v xml:space="preserve"> </v>
      </c>
      <c r="AL464" t="str">
        <f t="shared" si="184"/>
        <v xml:space="preserve"> </v>
      </c>
      <c r="AM464" t="str">
        <f t="shared" si="168"/>
        <v xml:space="preserve"> </v>
      </c>
      <c r="AN464" t="str">
        <f t="shared" si="169"/>
        <v xml:space="preserve"> </v>
      </c>
      <c r="AO464" t="s">
        <v>433</v>
      </c>
      <c r="AP464" t="s">
        <v>1248</v>
      </c>
      <c r="AQ464">
        <v>-41.224817027751712</v>
      </c>
      <c r="AR464">
        <v>-8.7413378808492084</v>
      </c>
      <c r="AS464">
        <v>0.32566446055257714</v>
      </c>
      <c r="AT464">
        <v>41.224817027751712</v>
      </c>
      <c r="AU464">
        <v>8.7413378808492084</v>
      </c>
      <c r="AV464" t="s">
        <v>1802</v>
      </c>
    </row>
    <row r="465" spans="1:48" x14ac:dyDescent="0.25">
      <c r="A465">
        <v>4.6800000000000045E-9</v>
      </c>
      <c r="B465" t="s">
        <v>435</v>
      </c>
      <c r="C465">
        <v>22</v>
      </c>
      <c r="D465" s="2">
        <v>0</v>
      </c>
      <c r="E465">
        <v>5</v>
      </c>
      <c r="F465">
        <v>27</v>
      </c>
      <c r="G465">
        <v>340</v>
      </c>
      <c r="H465">
        <v>277.79000000000002</v>
      </c>
      <c r="I465">
        <v>263504.19700788002</v>
      </c>
      <c r="J465">
        <v>18.531687791861241</v>
      </c>
      <c r="K465">
        <v>16.922936338714592</v>
      </c>
      <c r="L465">
        <v>13.130001897580607</v>
      </c>
      <c r="M465">
        <v>11.786373636372236</v>
      </c>
      <c r="N465">
        <v>16.414999999999999</v>
      </c>
      <c r="O465">
        <v>8.6366644606221019</v>
      </c>
      <c r="P465">
        <v>1.7038050325785667</v>
      </c>
      <c r="Q465" s="36">
        <f t="shared" si="170"/>
        <v>81.481481486161485</v>
      </c>
      <c r="R465" t="str">
        <f t="shared" si="171"/>
        <v xml:space="preserve"> </v>
      </c>
      <c r="S465" s="37">
        <f t="shared" si="172"/>
        <v>0.22394615104955956</v>
      </c>
      <c r="T465" s="37" t="str">
        <f t="shared" si="173"/>
        <v/>
      </c>
      <c r="U465" s="37" t="str">
        <f t="shared" si="174"/>
        <v/>
      </c>
      <c r="V465" s="37" t="str">
        <f t="shared" si="175"/>
        <v/>
      </c>
      <c r="W465" s="37" t="str">
        <f t="shared" si="176"/>
        <v/>
      </c>
      <c r="X465" s="37" t="str">
        <f t="shared" si="177"/>
        <v/>
      </c>
      <c r="Y465" t="str">
        <f t="shared" si="161"/>
        <v xml:space="preserve"> </v>
      </c>
      <c r="Z465" s="1" t="str">
        <f t="shared" si="178"/>
        <v xml:space="preserve"> </v>
      </c>
      <c r="AA465" t="str">
        <f t="shared" si="162"/>
        <v xml:space="preserve"> </v>
      </c>
      <c r="AB465" s="1" t="str">
        <f t="shared" si="179"/>
        <v xml:space="preserve"> </v>
      </c>
      <c r="AC465" t="str">
        <f t="shared" si="163"/>
        <v xml:space="preserve"> </v>
      </c>
      <c r="AD465" s="1" t="str">
        <f t="shared" si="180"/>
        <v xml:space="preserve"> </v>
      </c>
      <c r="AE465" t="str">
        <f t="shared" si="164"/>
        <v xml:space="preserve"> </v>
      </c>
      <c r="AF465" t="str">
        <f t="shared" si="165"/>
        <v xml:space="preserve"> </v>
      </c>
      <c r="AG465" t="str">
        <f t="shared" si="181"/>
        <v xml:space="preserve"> </v>
      </c>
      <c r="AH465" t="str">
        <f t="shared" si="182"/>
        <v xml:space="preserve"> </v>
      </c>
      <c r="AI465" t="str">
        <f t="shared" si="166"/>
        <v xml:space="preserve"> </v>
      </c>
      <c r="AJ465" t="str">
        <f t="shared" si="167"/>
        <v xml:space="preserve"> </v>
      </c>
      <c r="AK465" t="str">
        <f t="shared" si="183"/>
        <v xml:space="preserve"> </v>
      </c>
      <c r="AL465" t="str">
        <f t="shared" si="184"/>
        <v xml:space="preserve"> </v>
      </c>
      <c r="AM465" t="str">
        <f t="shared" si="168"/>
        <v xml:space="preserve"> </v>
      </c>
      <c r="AN465" t="str">
        <f t="shared" si="169"/>
        <v xml:space="preserve"> </v>
      </c>
      <c r="AO465" t="s">
        <v>435</v>
      </c>
      <c r="AP465" t="s">
        <v>1313</v>
      </c>
      <c r="AQ465">
        <v>0.26168123272891641</v>
      </c>
      <c r="AR465">
        <v>-0.82154820429904962</v>
      </c>
      <c r="AS465">
        <v>22.394614636955957</v>
      </c>
      <c r="AT465">
        <v>-0.26168123272891641</v>
      </c>
      <c r="AU465">
        <v>0.82154820429904962</v>
      </c>
      <c r="AV465" t="s">
        <v>1803</v>
      </c>
    </row>
    <row r="466" spans="1:48" x14ac:dyDescent="0.25">
      <c r="A466">
        <v>4.6900000000000043E-9</v>
      </c>
      <c r="B466" t="s">
        <v>436</v>
      </c>
      <c r="C466">
        <v>1</v>
      </c>
      <c r="D466" s="2">
        <v>4</v>
      </c>
      <c r="E466">
        <v>6</v>
      </c>
      <c r="F466">
        <v>11</v>
      </c>
      <c r="G466">
        <v>32</v>
      </c>
      <c r="H466">
        <v>27.59</v>
      </c>
      <c r="I466">
        <v>5599.9720144299999</v>
      </c>
      <c r="J466">
        <v>5.0988726667898723</v>
      </c>
      <c r="K466">
        <v>4.7832871012482663</v>
      </c>
      <c r="L466" t="s">
        <v>1238</v>
      </c>
      <c r="M466" t="s">
        <v>1238</v>
      </c>
      <c r="N466">
        <v>5.7679999999999998</v>
      </c>
      <c r="O466">
        <v>6.0294117647058707</v>
      </c>
      <c r="P466">
        <v>4.3095324392895975</v>
      </c>
      <c r="Q466" s="36" t="str">
        <f t="shared" si="170"/>
        <v xml:space="preserve"> </v>
      </c>
      <c r="R466" t="str">
        <f t="shared" si="171"/>
        <v xml:space="preserve"> </v>
      </c>
      <c r="S466" s="37">
        <f t="shared" si="172"/>
        <v>0.15984052661823483</v>
      </c>
      <c r="T466" s="37" t="str">
        <f t="shared" si="173"/>
        <v/>
      </c>
      <c r="U466" s="37" t="str">
        <f t="shared" si="174"/>
        <v/>
      </c>
      <c r="V466" s="37">
        <f t="shared" si="175"/>
        <v>-0.72557654051491172</v>
      </c>
      <c r="W466" s="37" t="str">
        <f t="shared" si="176"/>
        <v xml:space="preserve"> </v>
      </c>
      <c r="X466" s="37" t="str">
        <f t="shared" si="177"/>
        <v xml:space="preserve"> </v>
      </c>
      <c r="Y466" t="str">
        <f t="shared" si="161"/>
        <v xml:space="preserve"> </v>
      </c>
      <c r="Z466" s="1" t="str">
        <f t="shared" si="178"/>
        <v xml:space="preserve"> </v>
      </c>
      <c r="AA466" t="str">
        <f t="shared" si="162"/>
        <v xml:space="preserve"> </v>
      </c>
      <c r="AB466" s="1" t="str">
        <f t="shared" si="179"/>
        <v xml:space="preserve"> </v>
      </c>
      <c r="AC466" t="str">
        <f t="shared" si="163"/>
        <v xml:space="preserve"> </v>
      </c>
      <c r="AD466" s="1" t="str">
        <f t="shared" si="180"/>
        <v xml:space="preserve"> </v>
      </c>
      <c r="AE466" t="str">
        <f t="shared" si="164"/>
        <v xml:space="preserve"> </v>
      </c>
      <c r="AF466" t="str">
        <f t="shared" si="165"/>
        <v xml:space="preserve"> </v>
      </c>
      <c r="AG466">
        <f t="shared" si="181"/>
        <v>4.3095324439795979</v>
      </c>
      <c r="AH466" t="str">
        <f t="shared" si="182"/>
        <v xml:space="preserve"> </v>
      </c>
      <c r="AI466" t="str">
        <f t="shared" si="166"/>
        <v xml:space="preserve"> </v>
      </c>
      <c r="AJ466" t="str">
        <f t="shared" si="167"/>
        <v xml:space="preserve"> </v>
      </c>
      <c r="AK466" t="str">
        <f t="shared" si="183"/>
        <v xml:space="preserve"> </v>
      </c>
      <c r="AL466" t="str">
        <f t="shared" si="184"/>
        <v xml:space="preserve"> </v>
      </c>
      <c r="AM466" t="str">
        <f t="shared" si="168"/>
        <v xml:space="preserve"> </v>
      </c>
      <c r="AN466" t="str">
        <f t="shared" si="169"/>
        <v xml:space="preserve"> </v>
      </c>
      <c r="AO466" t="s">
        <v>436</v>
      </c>
      <c r="AP466" t="s">
        <v>1246</v>
      </c>
      <c r="AQ466">
        <v>72.55765405149117</v>
      </c>
      <c r="AR466" t="e">
        <v>#VALUE!</v>
      </c>
      <c r="AS466">
        <v>15.984052192823484</v>
      </c>
      <c r="AT466">
        <v>-72.55765405149117</v>
      </c>
      <c r="AU466" t="e">
        <v>#VALUE!</v>
      </c>
      <c r="AV466" t="s">
        <v>1804</v>
      </c>
    </row>
    <row r="467" spans="1:48" x14ac:dyDescent="0.25">
      <c r="A467">
        <v>4.700000000000004E-9</v>
      </c>
      <c r="B467" t="s">
        <v>434</v>
      </c>
      <c r="C467">
        <v>17</v>
      </c>
      <c r="D467" s="2">
        <v>2</v>
      </c>
      <c r="E467">
        <v>9</v>
      </c>
      <c r="F467">
        <v>28</v>
      </c>
      <c r="G467">
        <v>200</v>
      </c>
      <c r="H467">
        <v>176.8</v>
      </c>
      <c r="I467">
        <v>122038.231432</v>
      </c>
      <c r="J467">
        <v>20.980182745935686</v>
      </c>
      <c r="K467">
        <v>19.092872570194388</v>
      </c>
      <c r="L467">
        <v>13.548824137008747</v>
      </c>
      <c r="M467">
        <v>12.861366956725933</v>
      </c>
      <c r="N467">
        <v>9.26</v>
      </c>
      <c r="O467">
        <v>10.501193317422421</v>
      </c>
      <c r="P467">
        <v>2.2166289592760178</v>
      </c>
      <c r="Q467" s="36" t="str">
        <f t="shared" si="170"/>
        <v xml:space="preserve"> </v>
      </c>
      <c r="R467" t="str">
        <f t="shared" si="171"/>
        <v xml:space="preserve"> </v>
      </c>
      <c r="S467" s="37" t="str">
        <f t="shared" si="172"/>
        <v/>
      </c>
      <c r="T467" s="37" t="str">
        <f t="shared" si="173"/>
        <v/>
      </c>
      <c r="U467" s="37" t="str">
        <f t="shared" si="174"/>
        <v/>
      </c>
      <c r="V467" s="37" t="str">
        <f t="shared" si="175"/>
        <v/>
      </c>
      <c r="W467" s="37" t="str">
        <f t="shared" si="176"/>
        <v/>
      </c>
      <c r="X467" s="37" t="str">
        <f t="shared" si="177"/>
        <v/>
      </c>
      <c r="Y467" t="str">
        <f t="shared" si="161"/>
        <v xml:space="preserve"> </v>
      </c>
      <c r="Z467" s="1" t="str">
        <f t="shared" si="178"/>
        <v xml:space="preserve"> </v>
      </c>
      <c r="AA467" t="str">
        <f t="shared" si="162"/>
        <v xml:space="preserve"> </v>
      </c>
      <c r="AB467" s="1" t="str">
        <f t="shared" si="179"/>
        <v xml:space="preserve"> </v>
      </c>
      <c r="AC467" t="str">
        <f t="shared" si="163"/>
        <v xml:space="preserve"> </v>
      </c>
      <c r="AD467" s="1" t="str">
        <f t="shared" si="180"/>
        <v xml:space="preserve"> </v>
      </c>
      <c r="AE467" t="str">
        <f t="shared" si="164"/>
        <v xml:space="preserve"> </v>
      </c>
      <c r="AF467" t="str">
        <f t="shared" si="165"/>
        <v xml:space="preserve"> </v>
      </c>
      <c r="AG467">
        <f t="shared" si="181"/>
        <v>2.2166289639760177</v>
      </c>
      <c r="AH467" t="str">
        <f t="shared" si="182"/>
        <v xml:space="preserve"> </v>
      </c>
      <c r="AI467" t="str">
        <f t="shared" si="166"/>
        <v xml:space="preserve"> </v>
      </c>
      <c r="AJ467" t="str">
        <f t="shared" si="167"/>
        <v xml:space="preserve"> </v>
      </c>
      <c r="AK467" t="str">
        <f t="shared" si="183"/>
        <v xml:space="preserve"> </v>
      </c>
      <c r="AL467" t="str">
        <f t="shared" si="184"/>
        <v xml:space="preserve"> </v>
      </c>
      <c r="AM467" t="str">
        <f t="shared" si="168"/>
        <v xml:space="preserve"> </v>
      </c>
      <c r="AN467" t="str">
        <f t="shared" si="169"/>
        <v xml:space="preserve"> </v>
      </c>
      <c r="AO467" t="s">
        <v>434</v>
      </c>
      <c r="AP467" t="s">
        <v>1244</v>
      </c>
      <c r="AQ467">
        <v>-12.916221016238572</v>
      </c>
      <c r="AR467">
        <v>-4.0375649978166228</v>
      </c>
      <c r="AS467">
        <v>13.122171945701355</v>
      </c>
      <c r="AT467">
        <v>12.916221016238572</v>
      </c>
      <c r="AU467">
        <v>4.0375649978166228</v>
      </c>
      <c r="AV467" t="s">
        <v>1805</v>
      </c>
    </row>
    <row r="468" spans="1:48" x14ac:dyDescent="0.25">
      <c r="A468">
        <v>4.7100000000000038E-9</v>
      </c>
      <c r="B468" t="s">
        <v>522</v>
      </c>
      <c r="C468">
        <v>12</v>
      </c>
      <c r="D468" s="2">
        <v>2</v>
      </c>
      <c r="E468">
        <v>14</v>
      </c>
      <c r="F468">
        <v>28</v>
      </c>
      <c r="G468">
        <v>121</v>
      </c>
      <c r="H468">
        <v>98.49</v>
      </c>
      <c r="I468">
        <v>84552.451209240011</v>
      </c>
      <c r="J468">
        <v>13.097074468085104</v>
      </c>
      <c r="K468">
        <v>12.498730964467004</v>
      </c>
      <c r="L468">
        <v>9.9107933419261744</v>
      </c>
      <c r="M468">
        <v>9.5217228200207753</v>
      </c>
      <c r="N468">
        <v>7.88</v>
      </c>
      <c r="O468">
        <v>4.648074369189902</v>
      </c>
      <c r="P468">
        <v>4.0521880393948626</v>
      </c>
      <c r="Q468" s="36" t="str">
        <f t="shared" si="170"/>
        <v xml:space="preserve"> </v>
      </c>
      <c r="R468" t="str">
        <f t="shared" si="171"/>
        <v xml:space="preserve"> </v>
      </c>
      <c r="S468" s="37">
        <f t="shared" si="172"/>
        <v>0.22855112665131389</v>
      </c>
      <c r="T468" s="37" t="str">
        <f t="shared" si="173"/>
        <v/>
      </c>
      <c r="U468" s="37" t="str">
        <f t="shared" si="174"/>
        <v/>
      </c>
      <c r="V468" s="37" t="str">
        <f t="shared" si="175"/>
        <v/>
      </c>
      <c r="W468" s="37" t="str">
        <f t="shared" si="176"/>
        <v/>
      </c>
      <c r="X468" s="37" t="str">
        <f t="shared" si="177"/>
        <v/>
      </c>
      <c r="Y468" t="str">
        <f t="shared" si="161"/>
        <v xml:space="preserve"> </v>
      </c>
      <c r="Z468" s="1" t="str">
        <f t="shared" si="178"/>
        <v xml:space="preserve"> </v>
      </c>
      <c r="AA468" t="str">
        <f t="shared" si="162"/>
        <v xml:space="preserve"> </v>
      </c>
      <c r="AB468" s="1" t="str">
        <f t="shared" si="179"/>
        <v xml:space="preserve"> </v>
      </c>
      <c r="AC468" t="str">
        <f t="shared" si="163"/>
        <v xml:space="preserve"> </v>
      </c>
      <c r="AD468" s="1" t="str">
        <f t="shared" si="180"/>
        <v xml:space="preserve"> </v>
      </c>
      <c r="AE468" t="str">
        <f t="shared" si="164"/>
        <v xml:space="preserve"> </v>
      </c>
      <c r="AF468" t="str">
        <f t="shared" si="165"/>
        <v xml:space="preserve"> </v>
      </c>
      <c r="AG468">
        <f t="shared" si="181"/>
        <v>4.052188044104863</v>
      </c>
      <c r="AH468" t="str">
        <f t="shared" si="182"/>
        <v xml:space="preserve"> </v>
      </c>
      <c r="AI468" t="str">
        <f t="shared" si="166"/>
        <v xml:space="preserve"> </v>
      </c>
      <c r="AJ468" t="str">
        <f t="shared" si="167"/>
        <v xml:space="preserve"> </v>
      </c>
      <c r="AK468" t="str">
        <f t="shared" si="183"/>
        <v xml:space="preserve"> </v>
      </c>
      <c r="AL468" t="str">
        <f t="shared" si="184"/>
        <v xml:space="preserve"> </v>
      </c>
      <c r="AM468" t="str">
        <f t="shared" si="168"/>
        <v xml:space="preserve"> </v>
      </c>
      <c r="AN468" t="str">
        <f t="shared" si="169"/>
        <v xml:space="preserve"> </v>
      </c>
      <c r="AO468" t="s">
        <v>522</v>
      </c>
      <c r="AP468" t="s">
        <v>1244</v>
      </c>
      <c r="AQ468">
        <v>29.510997439194252</v>
      </c>
      <c r="AR468">
        <v>23.897838213566668</v>
      </c>
      <c r="AS468">
        <v>22.855112194131387</v>
      </c>
      <c r="AT468">
        <v>-29.510997439194252</v>
      </c>
      <c r="AU468">
        <v>-23.897838213566668</v>
      </c>
      <c r="AV468" t="s">
        <v>1806</v>
      </c>
    </row>
    <row r="469" spans="1:48" x14ac:dyDescent="0.25">
      <c r="A469">
        <v>4.7200000000000036E-9</v>
      </c>
      <c r="B469" t="s">
        <v>647</v>
      </c>
      <c r="C469">
        <v>13</v>
      </c>
      <c r="D469" s="2">
        <v>0</v>
      </c>
      <c r="E469">
        <v>6</v>
      </c>
      <c r="F469">
        <v>19</v>
      </c>
      <c r="G469">
        <v>185</v>
      </c>
      <c r="H469">
        <v>141.94999999999999</v>
      </c>
      <c r="I469">
        <v>10557.59896015</v>
      </c>
      <c r="J469">
        <v>7.3832310412982416</v>
      </c>
      <c r="K469">
        <v>7.026532026532025</v>
      </c>
      <c r="L469">
        <v>5.037900399772659</v>
      </c>
      <c r="M469">
        <v>4.9655370721853958</v>
      </c>
      <c r="N469">
        <v>20.202000000000002</v>
      </c>
      <c r="O469">
        <v>3.4938524590164048</v>
      </c>
      <c r="P469">
        <v>0</v>
      </c>
      <c r="Q469" s="36" t="str">
        <f t="shared" si="170"/>
        <v xml:space="preserve"> </v>
      </c>
      <c r="R469" t="str">
        <f t="shared" si="171"/>
        <v xml:space="preserve"> </v>
      </c>
      <c r="S469" s="37">
        <f t="shared" si="172"/>
        <v>0.30327580605849952</v>
      </c>
      <c r="T469" s="37" t="str">
        <f t="shared" si="173"/>
        <v/>
      </c>
      <c r="U469" s="37" t="str">
        <f t="shared" si="174"/>
        <v/>
      </c>
      <c r="V469" s="37">
        <f t="shared" si="175"/>
        <v>-0.60263141738615755</v>
      </c>
      <c r="W469" s="37" t="str">
        <f t="shared" si="176"/>
        <v/>
      </c>
      <c r="X469" s="37">
        <f t="shared" si="177"/>
        <v>-0.61315396451105619</v>
      </c>
      <c r="Y469" t="str">
        <f t="shared" si="161"/>
        <v xml:space="preserve"> </v>
      </c>
      <c r="Z469" s="1" t="str">
        <f t="shared" si="178"/>
        <v xml:space="preserve"> </v>
      </c>
      <c r="AA469" t="str">
        <f t="shared" si="162"/>
        <v xml:space="preserve"> </v>
      </c>
      <c r="AB469" s="1" t="str">
        <f t="shared" si="179"/>
        <v xml:space="preserve"> </v>
      </c>
      <c r="AC469" t="str">
        <f t="shared" si="163"/>
        <v xml:space="preserve"> </v>
      </c>
      <c r="AD469" s="1" t="str">
        <f t="shared" si="180"/>
        <v xml:space="preserve"> </v>
      </c>
      <c r="AE469" t="str">
        <f t="shared" si="164"/>
        <v xml:space="preserve"> </v>
      </c>
      <c r="AF469" t="str">
        <f t="shared" si="165"/>
        <v xml:space="preserve"> </v>
      </c>
      <c r="AG469" t="str">
        <f t="shared" si="181"/>
        <v xml:space="preserve"> </v>
      </c>
      <c r="AH469" t="str">
        <f t="shared" si="182"/>
        <v xml:space="preserve"> </v>
      </c>
      <c r="AI469" t="str">
        <f t="shared" si="166"/>
        <v xml:space="preserve"> </v>
      </c>
      <c r="AJ469" t="str">
        <f t="shared" si="167"/>
        <v xml:space="preserve"> </v>
      </c>
      <c r="AK469" t="str">
        <f t="shared" si="183"/>
        <v xml:space="preserve"> </v>
      </c>
      <c r="AL469" t="str">
        <f t="shared" si="184"/>
        <v xml:space="preserve"> </v>
      </c>
      <c r="AM469" t="str">
        <f t="shared" si="168"/>
        <v xml:space="preserve"> </v>
      </c>
      <c r="AN469" t="str">
        <f t="shared" si="169"/>
        <v xml:space="preserve"> </v>
      </c>
      <c r="AO469" t="s">
        <v>647</v>
      </c>
      <c r="AP469" t="s">
        <v>1244</v>
      </c>
      <c r="AQ469">
        <v>60.263141738615758</v>
      </c>
      <c r="AR469">
        <v>61.31539645110562</v>
      </c>
      <c r="AS469">
        <v>30.327580133849953</v>
      </c>
      <c r="AT469">
        <v>-60.263141738615758</v>
      </c>
      <c r="AU469">
        <v>-61.31539645110562</v>
      </c>
      <c r="AV469" t="s">
        <v>1807</v>
      </c>
    </row>
    <row r="470" spans="1:48" x14ac:dyDescent="0.25">
      <c r="A470">
        <v>4.7300000000000033E-9</v>
      </c>
      <c r="B470" t="s">
        <v>493</v>
      </c>
      <c r="C470">
        <v>4</v>
      </c>
      <c r="D470" s="2">
        <v>6</v>
      </c>
      <c r="E470">
        <v>16</v>
      </c>
      <c r="F470">
        <v>26</v>
      </c>
      <c r="G470">
        <v>59</v>
      </c>
      <c r="H470">
        <v>53.08</v>
      </c>
      <c r="I470">
        <v>80814.01793288</v>
      </c>
      <c r="J470">
        <v>12.261492261492261</v>
      </c>
      <c r="K470">
        <v>12.171520293510662</v>
      </c>
      <c r="L470" t="s">
        <v>1238</v>
      </c>
      <c r="M470" t="s">
        <v>1238</v>
      </c>
      <c r="N470">
        <v>4.3609999999999998</v>
      </c>
      <c r="O470">
        <v>4.8317307692307594</v>
      </c>
      <c r="P470">
        <v>3.293142426525999</v>
      </c>
      <c r="Q470" s="36" t="str">
        <f t="shared" si="170"/>
        <v xml:space="preserve"> </v>
      </c>
      <c r="R470" t="str">
        <f t="shared" si="171"/>
        <v xml:space="preserve"> </v>
      </c>
      <c r="S470" s="37" t="str">
        <f t="shared" si="172"/>
        <v/>
      </c>
      <c r="T470" s="37" t="str">
        <f t="shared" si="173"/>
        <v/>
      </c>
      <c r="U470" s="37" t="str">
        <f t="shared" si="174"/>
        <v/>
      </c>
      <c r="V470" s="37">
        <f t="shared" si="175"/>
        <v>-0.34008135822564711</v>
      </c>
      <c r="W470" s="37" t="str">
        <f t="shared" si="176"/>
        <v xml:space="preserve"> </v>
      </c>
      <c r="X470" s="37" t="str">
        <f t="shared" si="177"/>
        <v xml:space="preserve"> </v>
      </c>
      <c r="Y470" t="str">
        <f t="shared" si="161"/>
        <v xml:space="preserve"> </v>
      </c>
      <c r="Z470" s="1" t="str">
        <f t="shared" si="178"/>
        <v xml:space="preserve"> </v>
      </c>
      <c r="AA470" t="str">
        <f t="shared" si="162"/>
        <v xml:space="preserve"> </v>
      </c>
      <c r="AB470" s="1" t="str">
        <f t="shared" si="179"/>
        <v xml:space="preserve"> </v>
      </c>
      <c r="AC470" t="str">
        <f t="shared" si="163"/>
        <v xml:space="preserve"> </v>
      </c>
      <c r="AD470" s="1" t="str">
        <f t="shared" si="180"/>
        <v xml:space="preserve"> </v>
      </c>
      <c r="AE470" t="str">
        <f t="shared" si="164"/>
        <v xml:space="preserve"> </v>
      </c>
      <c r="AF470" t="str">
        <f t="shared" si="165"/>
        <v xml:space="preserve"> </v>
      </c>
      <c r="AG470">
        <f t="shared" si="181"/>
        <v>3.2931424312559989</v>
      </c>
      <c r="AH470" t="str">
        <f t="shared" si="182"/>
        <v xml:space="preserve"> </v>
      </c>
      <c r="AI470" t="str">
        <f t="shared" si="166"/>
        <v xml:space="preserve"> </v>
      </c>
      <c r="AJ470" t="str">
        <f t="shared" si="167"/>
        <v xml:space="preserve"> </v>
      </c>
      <c r="AK470" t="str">
        <f t="shared" si="183"/>
        <v xml:space="preserve"> </v>
      </c>
      <c r="AL470" t="str">
        <f t="shared" si="184"/>
        <v xml:space="preserve"> </v>
      </c>
      <c r="AM470" t="str">
        <f t="shared" si="168"/>
        <v xml:space="preserve"> </v>
      </c>
      <c r="AN470" t="str">
        <f t="shared" si="169"/>
        <v xml:space="preserve"> </v>
      </c>
      <c r="AO470" t="s">
        <v>493</v>
      </c>
      <c r="AP470" t="s">
        <v>1246</v>
      </c>
      <c r="AQ470">
        <v>34.008135822564711</v>
      </c>
      <c r="AR470" t="e">
        <v>#VALUE!</v>
      </c>
      <c r="AS470">
        <v>11.152976639035428</v>
      </c>
      <c r="AT470">
        <v>-34.008135822564711</v>
      </c>
      <c r="AU470" t="e">
        <v>#VALUE!</v>
      </c>
      <c r="AV470" t="s">
        <v>1808</v>
      </c>
    </row>
    <row r="471" spans="1:48" x14ac:dyDescent="0.25">
      <c r="A471">
        <v>4.7400000000000031E-9</v>
      </c>
      <c r="B471" t="s">
        <v>253</v>
      </c>
      <c r="C471">
        <v>16</v>
      </c>
      <c r="D471" s="2">
        <v>0</v>
      </c>
      <c r="E471">
        <v>6</v>
      </c>
      <c r="F471">
        <v>22</v>
      </c>
      <c r="G471">
        <v>170.5</v>
      </c>
      <c r="H471">
        <v>146.58000000000001</v>
      </c>
      <c r="I471">
        <v>126836.99043498002</v>
      </c>
      <c r="J471">
        <v>17.972045120156938</v>
      </c>
      <c r="K471">
        <v>17.643235435724606</v>
      </c>
      <c r="L471">
        <v>11.702019942296243</v>
      </c>
      <c r="M471">
        <v>11.634513771489761</v>
      </c>
      <c r="N471">
        <v>8.3079999999999998</v>
      </c>
      <c r="O471">
        <v>0.58111380145278502</v>
      </c>
      <c r="P471">
        <v>2.0814572247237004</v>
      </c>
      <c r="Q471" s="36">
        <f t="shared" si="170"/>
        <v>72.727272732012736</v>
      </c>
      <c r="R471" t="str">
        <f t="shared" si="171"/>
        <v xml:space="preserve"> </v>
      </c>
      <c r="S471" s="37">
        <f t="shared" si="172"/>
        <v>0.16318734271243823</v>
      </c>
      <c r="T471" s="37" t="str">
        <f t="shared" si="173"/>
        <v/>
      </c>
      <c r="U471" s="37" t="str">
        <f t="shared" si="174"/>
        <v/>
      </c>
      <c r="V471" s="37" t="str">
        <f t="shared" si="175"/>
        <v/>
      </c>
      <c r="W471" s="37" t="str">
        <f t="shared" si="176"/>
        <v/>
      </c>
      <c r="X471" s="37" t="str">
        <f t="shared" si="177"/>
        <v/>
      </c>
      <c r="Y471" t="str">
        <f t="shared" si="161"/>
        <v xml:space="preserve"> </v>
      </c>
      <c r="Z471" s="1" t="str">
        <f t="shared" si="178"/>
        <v xml:space="preserve"> </v>
      </c>
      <c r="AA471" t="str">
        <f t="shared" si="162"/>
        <v xml:space="preserve"> </v>
      </c>
      <c r="AB471" s="1" t="str">
        <f t="shared" si="179"/>
        <v xml:space="preserve"> </v>
      </c>
      <c r="AC471" t="str">
        <f t="shared" si="163"/>
        <v xml:space="preserve"> </v>
      </c>
      <c r="AD471" s="1" t="str">
        <f t="shared" si="180"/>
        <v xml:space="preserve"> </v>
      </c>
      <c r="AE471" t="str">
        <f t="shared" si="164"/>
        <v xml:space="preserve"> </v>
      </c>
      <c r="AF471" t="str">
        <f t="shared" si="165"/>
        <v xml:space="preserve"> </v>
      </c>
      <c r="AG471">
        <f t="shared" si="181"/>
        <v>2.0814572294637004</v>
      </c>
      <c r="AH471" t="str">
        <f t="shared" si="182"/>
        <v xml:space="preserve"> </v>
      </c>
      <c r="AI471" t="str">
        <f t="shared" si="166"/>
        <v xml:space="preserve"> </v>
      </c>
      <c r="AJ471" t="str">
        <f t="shared" si="167"/>
        <v xml:space="preserve"> </v>
      </c>
      <c r="AK471" t="str">
        <f t="shared" si="183"/>
        <v xml:space="preserve"> </v>
      </c>
      <c r="AL471" t="str">
        <f t="shared" si="184"/>
        <v xml:space="preserve"> </v>
      </c>
      <c r="AM471" t="str">
        <f t="shared" si="168"/>
        <v xml:space="preserve"> </v>
      </c>
      <c r="AN471" t="str">
        <f t="shared" si="169"/>
        <v xml:space="preserve"> </v>
      </c>
      <c r="AO471" t="s">
        <v>253</v>
      </c>
      <c r="AP471" t="s">
        <v>1244</v>
      </c>
      <c r="AQ471">
        <v>3.2737014984019153</v>
      </c>
      <c r="AR471">
        <v>10.143518873573987</v>
      </c>
      <c r="AS471">
        <v>16.318733797243823</v>
      </c>
      <c r="AT471">
        <v>-3.2737014984019153</v>
      </c>
      <c r="AU471">
        <v>-10.143518873573987</v>
      </c>
      <c r="AV471" t="s">
        <v>1809</v>
      </c>
    </row>
    <row r="472" spans="1:48" x14ac:dyDescent="0.25">
      <c r="A472">
        <v>4.7500000000000028E-9</v>
      </c>
      <c r="B472" t="s">
        <v>623</v>
      </c>
      <c r="C472">
        <v>36</v>
      </c>
      <c r="D472" s="2">
        <v>1</v>
      </c>
      <c r="E472">
        <v>3</v>
      </c>
      <c r="F472">
        <v>40</v>
      </c>
      <c r="G472">
        <v>229</v>
      </c>
      <c r="H472">
        <v>198.79</v>
      </c>
      <c r="I472">
        <v>390126.75857839995</v>
      </c>
      <c r="J472">
        <v>36.806147009812996</v>
      </c>
      <c r="K472">
        <v>32.313068920676201</v>
      </c>
      <c r="L472">
        <v>24.824541989019217</v>
      </c>
      <c r="M472">
        <v>22.444241154573152</v>
      </c>
      <c r="N472">
        <v>6.1520000000000001</v>
      </c>
      <c r="O472">
        <v>13.088235294117641</v>
      </c>
      <c r="P472">
        <v>0.58654861914583223</v>
      </c>
      <c r="Q472" s="36">
        <f t="shared" si="170"/>
        <v>90.000000004750007</v>
      </c>
      <c r="R472" t="str">
        <f t="shared" si="171"/>
        <v xml:space="preserve"> </v>
      </c>
      <c r="S472" s="37">
        <f t="shared" si="172"/>
        <v>0.15196941971051109</v>
      </c>
      <c r="T472" s="37" t="str">
        <f t="shared" si="173"/>
        <v/>
      </c>
      <c r="U472" s="37" t="str">
        <f t="shared" si="174"/>
        <v/>
      </c>
      <c r="V472" s="37" t="str">
        <f t="shared" si="175"/>
        <v/>
      </c>
      <c r="W472" s="37" t="str">
        <f t="shared" si="176"/>
        <v/>
      </c>
      <c r="X472" s="37" t="str">
        <f t="shared" si="177"/>
        <v/>
      </c>
      <c r="Y472" t="str">
        <f t="shared" si="161"/>
        <v xml:space="preserve"> </v>
      </c>
      <c r="Z472" s="1" t="str">
        <f t="shared" si="178"/>
        <v xml:space="preserve"> </v>
      </c>
      <c r="AA472" t="str">
        <f t="shared" si="162"/>
        <v xml:space="preserve"> </v>
      </c>
      <c r="AB472" s="1" t="str">
        <f t="shared" si="179"/>
        <v xml:space="preserve"> </v>
      </c>
      <c r="AC472" t="str">
        <f t="shared" si="163"/>
        <v xml:space="preserve"> </v>
      </c>
      <c r="AD472" s="1" t="str">
        <f t="shared" si="180"/>
        <v xml:space="preserve"> </v>
      </c>
      <c r="AE472" t="str">
        <f t="shared" si="164"/>
        <v xml:space="preserve"> </v>
      </c>
      <c r="AF472" t="str">
        <f t="shared" si="165"/>
        <v xml:space="preserve"> </v>
      </c>
      <c r="AG472" t="str">
        <f t="shared" si="181"/>
        <v xml:space="preserve"> </v>
      </c>
      <c r="AH472" t="str">
        <f t="shared" si="182"/>
        <v xml:space="preserve"> </v>
      </c>
      <c r="AI472" t="str">
        <f t="shared" si="166"/>
        <v xml:space="preserve"> </v>
      </c>
      <c r="AJ472" t="str">
        <f t="shared" si="167"/>
        <v xml:space="preserve"> </v>
      </c>
      <c r="AK472" t="str">
        <f t="shared" si="183"/>
        <v xml:space="preserve"> </v>
      </c>
      <c r="AL472" t="str">
        <f t="shared" si="184"/>
        <v xml:space="preserve"> </v>
      </c>
      <c r="AM472" t="str">
        <f t="shared" si="168"/>
        <v xml:space="preserve"> </v>
      </c>
      <c r="AN472" t="str">
        <f t="shared" si="169"/>
        <v xml:space="preserve"> </v>
      </c>
      <c r="AO472" t="s">
        <v>623</v>
      </c>
      <c r="AP472" t="s">
        <v>1293</v>
      </c>
      <c r="AQ472">
        <v>-98.092222591403399</v>
      </c>
      <c r="AR472">
        <v>-90.620593684509146</v>
      </c>
      <c r="AS472">
        <v>15.196941496051108</v>
      </c>
      <c r="AT472">
        <v>98.092222591403399</v>
      </c>
      <c r="AU472">
        <v>90.620593684509146</v>
      </c>
      <c r="AV472" t="s">
        <v>1810</v>
      </c>
    </row>
    <row r="473" spans="1:48" x14ac:dyDescent="0.25">
      <c r="A473">
        <v>4.7600000000000026E-9</v>
      </c>
      <c r="B473" t="s">
        <v>438</v>
      </c>
      <c r="C473">
        <v>8</v>
      </c>
      <c r="D473" s="2">
        <v>2</v>
      </c>
      <c r="E473">
        <v>0</v>
      </c>
      <c r="F473">
        <v>10</v>
      </c>
      <c r="G473">
        <v>166</v>
      </c>
      <c r="H473">
        <v>135.55000000000001</v>
      </c>
      <c r="I473">
        <v>12289.755289750001</v>
      </c>
      <c r="J473">
        <v>29.144270049451734</v>
      </c>
      <c r="K473">
        <v>25.073991860895305</v>
      </c>
      <c r="L473">
        <v>19.848028815719097</v>
      </c>
      <c r="M473">
        <v>16.430270819228166</v>
      </c>
      <c r="N473">
        <v>5.4059999999999997</v>
      </c>
      <c r="O473">
        <v>16.760259179265656</v>
      </c>
      <c r="P473" t="s">
        <v>137</v>
      </c>
      <c r="Q473" s="36">
        <f t="shared" si="170"/>
        <v>80.000000004759997</v>
      </c>
      <c r="R473" t="str">
        <f t="shared" si="171"/>
        <v xml:space="preserve"> </v>
      </c>
      <c r="S473" s="37">
        <f t="shared" si="172"/>
        <v>0.22464035887287342</v>
      </c>
      <c r="T473" s="37" t="str">
        <f t="shared" si="173"/>
        <v/>
      </c>
      <c r="U473" s="37" t="str">
        <f t="shared" si="174"/>
        <v/>
      </c>
      <c r="V473" s="37" t="str">
        <f t="shared" si="175"/>
        <v/>
      </c>
      <c r="W473" s="37" t="str">
        <f t="shared" si="176"/>
        <v/>
      </c>
      <c r="X473" s="37" t="str">
        <f t="shared" si="177"/>
        <v/>
      </c>
      <c r="Y473" t="str">
        <f t="shared" si="161"/>
        <v xml:space="preserve"> </v>
      </c>
      <c r="Z473" s="1" t="str">
        <f t="shared" si="178"/>
        <v xml:space="preserve"> </v>
      </c>
      <c r="AA473" t="str">
        <f t="shared" si="162"/>
        <v xml:space="preserve"> </v>
      </c>
      <c r="AB473" s="1" t="str">
        <f t="shared" si="179"/>
        <v xml:space="preserve"> </v>
      </c>
      <c r="AC473" t="str">
        <f t="shared" si="163"/>
        <v xml:space="preserve"> </v>
      </c>
      <c r="AD473" s="1" t="str">
        <f t="shared" si="180"/>
        <v xml:space="preserve"> </v>
      </c>
      <c r="AE473" t="str">
        <f t="shared" si="164"/>
        <v xml:space="preserve"> </v>
      </c>
      <c r="AF473" t="str">
        <f t="shared" si="165"/>
        <v xml:space="preserve"> </v>
      </c>
      <c r="AG473" t="str">
        <f t="shared" si="181"/>
        <v xml:space="preserve"> </v>
      </c>
      <c r="AH473" t="str">
        <f t="shared" si="182"/>
        <v xml:space="preserve"> </v>
      </c>
      <c r="AI473" t="str">
        <f t="shared" si="166"/>
        <v xml:space="preserve"> </v>
      </c>
      <c r="AJ473" t="str">
        <f t="shared" si="167"/>
        <v xml:space="preserve"> </v>
      </c>
      <c r="AK473" t="str">
        <f t="shared" si="183"/>
        <v xml:space="preserve"> </v>
      </c>
      <c r="AL473" t="str">
        <f t="shared" si="184"/>
        <v xml:space="preserve"> </v>
      </c>
      <c r="AM473" t="str">
        <f t="shared" si="168"/>
        <v xml:space="preserve"> </v>
      </c>
      <c r="AN473" t="str">
        <f t="shared" si="169"/>
        <v xml:space="preserve"> </v>
      </c>
      <c r="AO473" t="s">
        <v>438</v>
      </c>
      <c r="AP473" t="s">
        <v>1313</v>
      </c>
      <c r="AQ473">
        <v>-56.855680339502548</v>
      </c>
      <c r="AR473">
        <v>-52.407365178909295</v>
      </c>
      <c r="AS473">
        <v>22.464035411287341</v>
      </c>
      <c r="AT473">
        <v>56.855680339502548</v>
      </c>
      <c r="AU473">
        <v>52.407365178909295</v>
      </c>
      <c r="AV473" t="s">
        <v>1811</v>
      </c>
    </row>
    <row r="474" spans="1:48" x14ac:dyDescent="0.25">
      <c r="A474">
        <v>4.7700000000000023E-9</v>
      </c>
      <c r="B474" t="s">
        <v>440</v>
      </c>
      <c r="C474">
        <v>17</v>
      </c>
      <c r="D474" s="2">
        <v>1</v>
      </c>
      <c r="E474">
        <v>9</v>
      </c>
      <c r="F474">
        <v>27</v>
      </c>
      <c r="G474">
        <v>97</v>
      </c>
      <c r="H474">
        <v>81.83</v>
      </c>
      <c r="I474">
        <v>32299.960839719999</v>
      </c>
      <c r="J474">
        <v>21.602428722280884</v>
      </c>
      <c r="K474">
        <v>24.827063106796114</v>
      </c>
      <c r="L474">
        <v>15.378355871831211</v>
      </c>
      <c r="M474">
        <v>17.414359076083297</v>
      </c>
      <c r="N474">
        <v>3.2960000000000003</v>
      </c>
      <c r="O474">
        <v>-12.804232804232804</v>
      </c>
      <c r="P474">
        <v>2.3121104729316877</v>
      </c>
      <c r="Q474" s="36" t="str">
        <f t="shared" si="170"/>
        <v xml:space="preserve"> </v>
      </c>
      <c r="R474" t="str">
        <f t="shared" si="171"/>
        <v xml:space="preserve"> </v>
      </c>
      <c r="S474" s="37">
        <f t="shared" si="172"/>
        <v>0.18538433814406813</v>
      </c>
      <c r="T474" s="37" t="str">
        <f t="shared" si="173"/>
        <v/>
      </c>
      <c r="U474" s="37" t="str">
        <f t="shared" si="174"/>
        <v/>
      </c>
      <c r="V474" s="37" t="str">
        <f t="shared" si="175"/>
        <v/>
      </c>
      <c r="W474" s="37" t="str">
        <f t="shared" si="176"/>
        <v/>
      </c>
      <c r="X474" s="37" t="str">
        <f t="shared" si="177"/>
        <v/>
      </c>
      <c r="Y474" t="str">
        <f t="shared" si="161"/>
        <v xml:space="preserve"> </v>
      </c>
      <c r="Z474" s="1" t="str">
        <f t="shared" si="178"/>
        <v xml:space="preserve"> </v>
      </c>
      <c r="AA474" t="str">
        <f t="shared" si="162"/>
        <v xml:space="preserve"> </v>
      </c>
      <c r="AB474" s="1" t="str">
        <f t="shared" si="179"/>
        <v xml:space="preserve"> </v>
      </c>
      <c r="AC474" t="str">
        <f t="shared" si="163"/>
        <v xml:space="preserve"> </v>
      </c>
      <c r="AD474" s="1" t="str">
        <f t="shared" si="180"/>
        <v xml:space="preserve"> </v>
      </c>
      <c r="AE474" t="str">
        <f t="shared" si="164"/>
        <v xml:space="preserve"> </v>
      </c>
      <c r="AF474" t="str">
        <f t="shared" si="165"/>
        <v xml:space="preserve"> </v>
      </c>
      <c r="AG474">
        <f t="shared" si="181"/>
        <v>2.3121104777016876</v>
      </c>
      <c r="AH474" t="str">
        <f t="shared" si="182"/>
        <v xml:space="preserve"> </v>
      </c>
      <c r="AI474" t="str">
        <f t="shared" si="166"/>
        <v xml:space="preserve"> </v>
      </c>
      <c r="AJ474" t="str">
        <f t="shared" si="167"/>
        <v xml:space="preserve"> </v>
      </c>
      <c r="AK474" t="str">
        <f t="shared" si="183"/>
        <v xml:space="preserve"> </v>
      </c>
      <c r="AL474" t="str">
        <f t="shared" si="184"/>
        <v xml:space="preserve"> </v>
      </c>
      <c r="AM474" t="str">
        <f t="shared" si="168"/>
        <v xml:space="preserve"> </v>
      </c>
      <c r="AN474" t="str">
        <f t="shared" si="169"/>
        <v xml:space="preserve"> </v>
      </c>
      <c r="AO474" t="s">
        <v>440</v>
      </c>
      <c r="AP474" t="s">
        <v>1248</v>
      </c>
      <c r="AQ474">
        <v>-16.265174885816801</v>
      </c>
      <c r="AR474">
        <v>-18.086018564886295</v>
      </c>
      <c r="AS474">
        <v>18.538433337406811</v>
      </c>
      <c r="AT474">
        <v>16.265174885816801</v>
      </c>
      <c r="AU474">
        <v>18.086018564886295</v>
      </c>
      <c r="AV474" t="s">
        <v>1812</v>
      </c>
    </row>
    <row r="475" spans="1:48" x14ac:dyDescent="0.25">
      <c r="A475">
        <v>4.7800000000000021E-9</v>
      </c>
      <c r="B475" t="s">
        <v>617</v>
      </c>
      <c r="C475">
        <v>5</v>
      </c>
      <c r="D475" s="2">
        <v>0</v>
      </c>
      <c r="E475">
        <v>3</v>
      </c>
      <c r="F475">
        <v>8</v>
      </c>
      <c r="G475">
        <v>28</v>
      </c>
      <c r="H475" t="s">
        <v>132</v>
      </c>
      <c r="I475" t="s">
        <v>132</v>
      </c>
      <c r="J475" t="s">
        <v>1238</v>
      </c>
      <c r="K475" t="s">
        <v>1238</v>
      </c>
      <c r="L475" t="s">
        <v>1238</v>
      </c>
      <c r="M475" t="s">
        <v>1238</v>
      </c>
      <c r="N475">
        <v>4.1050000000000004</v>
      </c>
      <c r="O475">
        <v>1.1083743842364513</v>
      </c>
      <c r="P475" t="s">
        <v>137</v>
      </c>
      <c r="Q475" s="36" t="str">
        <f t="shared" si="170"/>
        <v xml:space="preserve"> </v>
      </c>
      <c r="R475" t="str">
        <f t="shared" si="171"/>
        <v xml:space="preserve"> </v>
      </c>
      <c r="S475" s="37" t="str">
        <f t="shared" si="172"/>
        <v xml:space="preserve"> </v>
      </c>
      <c r="T475" s="37" t="str">
        <f t="shared" si="173"/>
        <v xml:space="preserve"> </v>
      </c>
      <c r="U475" s="37" t="str">
        <f t="shared" si="174"/>
        <v xml:space="preserve"> </v>
      </c>
      <c r="V475" s="37" t="str">
        <f t="shared" si="175"/>
        <v xml:space="preserve"> </v>
      </c>
      <c r="W475" s="37" t="str">
        <f t="shared" si="176"/>
        <v xml:space="preserve"> </v>
      </c>
      <c r="X475" s="37" t="str">
        <f t="shared" si="177"/>
        <v xml:space="preserve"> </v>
      </c>
      <c r="Y475" t="str">
        <f t="shared" si="161"/>
        <v xml:space="preserve"> </v>
      </c>
      <c r="Z475" s="1" t="str">
        <f t="shared" si="178"/>
        <v xml:space="preserve"> </v>
      </c>
      <c r="AA475" t="str">
        <f t="shared" si="162"/>
        <v xml:space="preserve"> </v>
      </c>
      <c r="AB475" s="1" t="str">
        <f t="shared" si="179"/>
        <v xml:space="preserve"> </v>
      </c>
      <c r="AC475" t="str">
        <f t="shared" si="163"/>
        <v xml:space="preserve"> </v>
      </c>
      <c r="AD475" s="1" t="str">
        <f t="shared" si="180"/>
        <v xml:space="preserve"> </v>
      </c>
      <c r="AE475" t="str">
        <f t="shared" si="164"/>
        <v xml:space="preserve"> </v>
      </c>
      <c r="AF475" t="str">
        <f t="shared" si="165"/>
        <v xml:space="preserve"> </v>
      </c>
      <c r="AG475" t="str">
        <f t="shared" si="181"/>
        <v xml:space="preserve"> </v>
      </c>
      <c r="AH475" t="str">
        <f t="shared" si="182"/>
        <v xml:space="preserve"> </v>
      </c>
      <c r="AI475" t="str">
        <f t="shared" si="166"/>
        <v xml:space="preserve"> </v>
      </c>
      <c r="AJ475" t="str">
        <f t="shared" si="167"/>
        <v xml:space="preserve"> </v>
      </c>
      <c r="AK475" t="str">
        <f t="shared" si="183"/>
        <v xml:space="preserve"> </v>
      </c>
      <c r="AL475" t="str">
        <f t="shared" si="184"/>
        <v xml:space="preserve"> </v>
      </c>
      <c r="AM475" t="str">
        <f t="shared" si="168"/>
        <v xml:space="preserve"> </v>
      </c>
      <c r="AN475" t="str">
        <f t="shared" si="169"/>
        <v xml:space="preserve"> </v>
      </c>
      <c r="AO475" t="s">
        <v>617</v>
      </c>
      <c r="AP475" t="s">
        <v>1262</v>
      </c>
      <c r="AQ475" t="e">
        <v>#VALUE!</v>
      </c>
      <c r="AR475" t="e">
        <v>#VALUE!</v>
      </c>
      <c r="AS475" t="s">
        <v>137</v>
      </c>
      <c r="AT475" t="e">
        <v>#VALUE!</v>
      </c>
      <c r="AU475" t="e">
        <v>#VALUE!</v>
      </c>
      <c r="AV475" t="s">
        <v>1813</v>
      </c>
    </row>
    <row r="476" spans="1:48" x14ac:dyDescent="0.25">
      <c r="A476">
        <v>4.7900000000000019E-9</v>
      </c>
      <c r="B476" t="s">
        <v>556</v>
      </c>
      <c r="C476">
        <v>19</v>
      </c>
      <c r="D476" s="2">
        <v>0</v>
      </c>
      <c r="E476">
        <v>3</v>
      </c>
      <c r="F476">
        <v>22</v>
      </c>
      <c r="G476">
        <v>108.5</v>
      </c>
      <c r="H476">
        <v>78.099999999999994</v>
      </c>
      <c r="I476">
        <v>32071.978369199998</v>
      </c>
      <c r="J476">
        <v>15.803318494536622</v>
      </c>
      <c r="K476">
        <v>8.865932568963558</v>
      </c>
      <c r="L476">
        <v>7.2996836758469641</v>
      </c>
      <c r="M476">
        <v>5.2543496569663546</v>
      </c>
      <c r="N476">
        <v>8.8090000000000011</v>
      </c>
      <c r="O476">
        <v>54.543859649122815</v>
      </c>
      <c r="P476">
        <v>5.0448143405889887</v>
      </c>
      <c r="Q476" s="36">
        <f t="shared" si="170"/>
        <v>86.363636368426356</v>
      </c>
      <c r="R476" t="str">
        <f t="shared" si="171"/>
        <v xml:space="preserve"> </v>
      </c>
      <c r="S476" s="37">
        <f t="shared" si="172"/>
        <v>0.3892445630486428</v>
      </c>
      <c r="T476" s="37" t="str">
        <f t="shared" si="173"/>
        <v/>
      </c>
      <c r="U476" s="37" t="str">
        <f t="shared" si="174"/>
        <v/>
      </c>
      <c r="V476" s="37" t="str">
        <f t="shared" si="175"/>
        <v/>
      </c>
      <c r="W476" s="37" t="str">
        <f t="shared" si="176"/>
        <v/>
      </c>
      <c r="X476" s="37">
        <f t="shared" si="177"/>
        <v>-0.43947806303352333</v>
      </c>
      <c r="Y476" t="str">
        <f t="shared" si="161"/>
        <v xml:space="preserve"> </v>
      </c>
      <c r="Z476" s="1" t="str">
        <f t="shared" si="178"/>
        <v xml:space="preserve"> </v>
      </c>
      <c r="AA476" t="str">
        <f t="shared" si="162"/>
        <v xml:space="preserve"> </v>
      </c>
      <c r="AB476" s="1" t="str">
        <f t="shared" si="179"/>
        <v xml:space="preserve"> </v>
      </c>
      <c r="AC476" t="str">
        <f t="shared" si="163"/>
        <v xml:space="preserve"> </v>
      </c>
      <c r="AD476" s="1" t="str">
        <f t="shared" si="180"/>
        <v xml:space="preserve"> </v>
      </c>
      <c r="AE476" t="str">
        <f t="shared" si="164"/>
        <v xml:space="preserve"> </v>
      </c>
      <c r="AF476" t="str">
        <f t="shared" si="165"/>
        <v xml:space="preserve"> </v>
      </c>
      <c r="AG476">
        <f t="shared" si="181"/>
        <v>5.0448143453789891</v>
      </c>
      <c r="AH476" t="str">
        <f t="shared" si="182"/>
        <v xml:space="preserve"> </v>
      </c>
      <c r="AI476" t="str">
        <f t="shared" si="166"/>
        <v xml:space="preserve"> </v>
      </c>
      <c r="AJ476" t="str">
        <f t="shared" si="167"/>
        <v xml:space="preserve"> </v>
      </c>
      <c r="AK476">
        <f t="shared" si="183"/>
        <v>54.543859653912818</v>
      </c>
      <c r="AL476" t="str">
        <f t="shared" si="184"/>
        <v xml:space="preserve"> </v>
      </c>
      <c r="AM476" t="str">
        <f t="shared" si="168"/>
        <v xml:space="preserve"> </v>
      </c>
      <c r="AN476" t="str">
        <f t="shared" si="169"/>
        <v xml:space="preserve"> </v>
      </c>
      <c r="AO476" t="s">
        <v>556</v>
      </c>
      <c r="AP476" t="s">
        <v>1295</v>
      </c>
      <c r="AQ476">
        <v>14.945878902566056</v>
      </c>
      <c r="AR476">
        <v>43.94780630335233</v>
      </c>
      <c r="AS476">
        <v>38.924455825864278</v>
      </c>
      <c r="AT476">
        <v>-14.945878902566056</v>
      </c>
      <c r="AU476">
        <v>-43.94780630335233</v>
      </c>
      <c r="AV476" t="s">
        <v>1814</v>
      </c>
    </row>
    <row r="477" spans="1:48" x14ac:dyDescent="0.25">
      <c r="A477">
        <v>4.8000000000000016E-9</v>
      </c>
      <c r="B477" t="s">
        <v>442</v>
      </c>
      <c r="C477">
        <v>12</v>
      </c>
      <c r="D477" s="2">
        <v>2</v>
      </c>
      <c r="E477">
        <v>8</v>
      </c>
      <c r="F477">
        <v>22</v>
      </c>
      <c r="G477">
        <v>157.5</v>
      </c>
      <c r="H477">
        <v>130.22</v>
      </c>
      <c r="I477">
        <v>17235.2166631</v>
      </c>
      <c r="J477">
        <v>27.157455683003128</v>
      </c>
      <c r="K477">
        <v>23.479985575189325</v>
      </c>
      <c r="L477">
        <v>15.247429868117395</v>
      </c>
      <c r="M477">
        <v>13.762714746576215</v>
      </c>
      <c r="N477">
        <v>5.5460000000000003</v>
      </c>
      <c r="O477">
        <v>18.000000000000004</v>
      </c>
      <c r="P477">
        <v>1.0113653816618031</v>
      </c>
      <c r="Q477" s="36" t="str">
        <f t="shared" si="170"/>
        <v xml:space="preserve"> </v>
      </c>
      <c r="R477" t="str">
        <f t="shared" si="171"/>
        <v xml:space="preserve"> </v>
      </c>
      <c r="S477" s="37">
        <f t="shared" si="172"/>
        <v>0.20949163434999224</v>
      </c>
      <c r="T477" s="37" t="str">
        <f t="shared" si="173"/>
        <v/>
      </c>
      <c r="U477" s="37" t="str">
        <f t="shared" si="174"/>
        <v/>
      </c>
      <c r="V477" s="37" t="str">
        <f t="shared" si="175"/>
        <v/>
      </c>
      <c r="W477" s="37" t="str">
        <f t="shared" si="176"/>
        <v/>
      </c>
      <c r="X477" s="37" t="str">
        <f t="shared" si="177"/>
        <v/>
      </c>
      <c r="Y477" t="str">
        <f t="shared" si="161"/>
        <v xml:space="preserve"> </v>
      </c>
      <c r="Z477" s="1" t="str">
        <f t="shared" si="178"/>
        <v xml:space="preserve"> </v>
      </c>
      <c r="AA477" t="str">
        <f t="shared" si="162"/>
        <v xml:space="preserve"> </v>
      </c>
      <c r="AB477" s="1" t="str">
        <f t="shared" si="179"/>
        <v xml:space="preserve"> </v>
      </c>
      <c r="AC477" t="str">
        <f t="shared" si="163"/>
        <v xml:space="preserve"> </v>
      </c>
      <c r="AD477" s="1" t="str">
        <f t="shared" si="180"/>
        <v xml:space="preserve"> </v>
      </c>
      <c r="AE477" t="str">
        <f t="shared" si="164"/>
        <v xml:space="preserve"> </v>
      </c>
      <c r="AF477" t="str">
        <f t="shared" si="165"/>
        <v xml:space="preserve"> </v>
      </c>
      <c r="AG477" t="str">
        <f t="shared" si="181"/>
        <v xml:space="preserve"> </v>
      </c>
      <c r="AH477" t="str">
        <f t="shared" si="182"/>
        <v xml:space="preserve"> </v>
      </c>
      <c r="AI477" t="str">
        <f t="shared" si="166"/>
        <v xml:space="preserve"> </v>
      </c>
      <c r="AJ477" t="str">
        <f t="shared" si="167"/>
        <v xml:space="preserve"> </v>
      </c>
      <c r="AK477" t="str">
        <f t="shared" si="183"/>
        <v xml:space="preserve"> </v>
      </c>
      <c r="AL477" t="str">
        <f t="shared" si="184"/>
        <v xml:space="preserve"> </v>
      </c>
      <c r="AM477" t="str">
        <f t="shared" si="168"/>
        <v xml:space="preserve"> </v>
      </c>
      <c r="AN477" t="str">
        <f t="shared" si="169"/>
        <v xml:space="preserve"> </v>
      </c>
      <c r="AO477" t="s">
        <v>442</v>
      </c>
      <c r="AP477" t="s">
        <v>1242</v>
      </c>
      <c r="AQ477">
        <v>-46.162562322520117</v>
      </c>
      <c r="AR477">
        <v>-17.080675039607684</v>
      </c>
      <c r="AS477">
        <v>20.949162954999224</v>
      </c>
      <c r="AT477">
        <v>46.162562322520117</v>
      </c>
      <c r="AU477">
        <v>17.080675039607684</v>
      </c>
      <c r="AV477" t="s">
        <v>1815</v>
      </c>
    </row>
    <row r="478" spans="1:48" x14ac:dyDescent="0.25">
      <c r="A478">
        <v>4.8100000000000014E-9</v>
      </c>
      <c r="B478" t="s">
        <v>441</v>
      </c>
      <c r="C478">
        <v>3</v>
      </c>
      <c r="D478" s="2">
        <v>1</v>
      </c>
      <c r="E478">
        <v>11</v>
      </c>
      <c r="F478">
        <v>15</v>
      </c>
      <c r="G478">
        <v>68.5</v>
      </c>
      <c r="H478">
        <v>62.37</v>
      </c>
      <c r="I478">
        <v>11911.77667449</v>
      </c>
      <c r="J478">
        <v>3.8440677966101688</v>
      </c>
      <c r="K478">
        <v>27.843749999999996</v>
      </c>
      <c r="L478">
        <v>25.614724389342218</v>
      </c>
      <c r="M478">
        <v>20.679436923076924</v>
      </c>
      <c r="N478">
        <v>2.2400000000000002</v>
      </c>
      <c r="O478">
        <v>-86.181369524984575</v>
      </c>
      <c r="P478">
        <v>5.3278819945486617</v>
      </c>
      <c r="Q478" s="36" t="str">
        <f t="shared" si="170"/>
        <v xml:space="preserve"> </v>
      </c>
      <c r="R478" t="str">
        <f t="shared" si="171"/>
        <v xml:space="preserve"> </v>
      </c>
      <c r="S478" s="37" t="str">
        <f t="shared" si="172"/>
        <v/>
      </c>
      <c r="T478" s="37" t="str">
        <f t="shared" si="173"/>
        <v/>
      </c>
      <c r="U478" s="37" t="str">
        <f t="shared" si="174"/>
        <v/>
      </c>
      <c r="V478" s="37">
        <f t="shared" si="175"/>
        <v>-0.79311066343903724</v>
      </c>
      <c r="W478" s="37" t="str">
        <f t="shared" si="176"/>
        <v/>
      </c>
      <c r="X478" s="37" t="str">
        <f t="shared" si="177"/>
        <v/>
      </c>
      <c r="Y478" t="str">
        <f t="shared" si="161"/>
        <v xml:space="preserve"> </v>
      </c>
      <c r="Z478" s="1" t="str">
        <f t="shared" si="178"/>
        <v xml:space="preserve"> </v>
      </c>
      <c r="AA478" t="str">
        <f t="shared" si="162"/>
        <v xml:space="preserve"> </v>
      </c>
      <c r="AB478" s="1" t="str">
        <f t="shared" si="179"/>
        <v xml:space="preserve"> </v>
      </c>
      <c r="AC478" t="str">
        <f t="shared" si="163"/>
        <v xml:space="preserve"> </v>
      </c>
      <c r="AD478" s="1" t="str">
        <f t="shared" si="180"/>
        <v xml:space="preserve"> </v>
      </c>
      <c r="AE478" t="str">
        <f t="shared" si="164"/>
        <v xml:space="preserve"> </v>
      </c>
      <c r="AF478" t="str">
        <f t="shared" si="165"/>
        <v xml:space="preserve"> </v>
      </c>
      <c r="AG478">
        <f t="shared" si="181"/>
        <v>5.3278819993586621</v>
      </c>
      <c r="AH478" t="str">
        <f t="shared" si="182"/>
        <v xml:space="preserve"> </v>
      </c>
      <c r="AI478" t="str">
        <f t="shared" si="166"/>
        <v xml:space="preserve"> </v>
      </c>
      <c r="AJ478" t="str">
        <f t="shared" si="167"/>
        <v xml:space="preserve"> </v>
      </c>
      <c r="AK478" t="str">
        <f t="shared" si="183"/>
        <v xml:space="preserve"> </v>
      </c>
      <c r="AL478">
        <f t="shared" si="184"/>
        <v>-86.18136952017457</v>
      </c>
      <c r="AM478" t="str">
        <f t="shared" si="168"/>
        <v xml:space="preserve"> </v>
      </c>
      <c r="AN478" t="str">
        <f t="shared" si="169"/>
        <v xml:space="preserve"> </v>
      </c>
      <c r="AO478" t="s">
        <v>441</v>
      </c>
      <c r="AP478" t="s">
        <v>1254</v>
      </c>
      <c r="AQ478">
        <v>79.311066343903718</v>
      </c>
      <c r="AR478">
        <v>-96.688179476635668</v>
      </c>
      <c r="AS478">
        <v>9.8284431617764909</v>
      </c>
      <c r="AT478">
        <v>-79.311066343903718</v>
      </c>
      <c r="AU478">
        <v>96.688179476635668</v>
      </c>
      <c r="AV478" t="s">
        <v>1816</v>
      </c>
    </row>
    <row r="479" spans="1:48" x14ac:dyDescent="0.25">
      <c r="A479">
        <v>4.8200000000000011E-9</v>
      </c>
      <c r="B479" t="s">
        <v>281</v>
      </c>
      <c r="C479">
        <v>8</v>
      </c>
      <c r="D479" s="2">
        <v>1</v>
      </c>
      <c r="E479">
        <v>9</v>
      </c>
      <c r="F479">
        <v>18</v>
      </c>
      <c r="G479">
        <v>172.5</v>
      </c>
      <c r="H479">
        <v>167.58</v>
      </c>
      <c r="I479">
        <v>27328.267198260004</v>
      </c>
      <c r="J479">
        <v>38.382959230416866</v>
      </c>
      <c r="K479">
        <v>34.088689991863305</v>
      </c>
      <c r="L479">
        <v>24.865670551483049</v>
      </c>
      <c r="M479">
        <v>22.764491811606074</v>
      </c>
      <c r="N479">
        <v>4.9160000000000004</v>
      </c>
      <c r="O479">
        <v>12.23744292237444</v>
      </c>
      <c r="P479">
        <v>0.6444683136412459</v>
      </c>
      <c r="Q479" s="36" t="str">
        <f t="shared" si="170"/>
        <v xml:space="preserve"> </v>
      </c>
      <c r="R479" t="str">
        <f t="shared" si="171"/>
        <v xml:space="preserve"> </v>
      </c>
      <c r="S479" s="37" t="str">
        <f t="shared" si="172"/>
        <v/>
      </c>
      <c r="T479" s="37" t="str">
        <f t="shared" si="173"/>
        <v/>
      </c>
      <c r="U479" s="37" t="str">
        <f t="shared" si="174"/>
        <v/>
      </c>
      <c r="V479" s="37" t="str">
        <f t="shared" si="175"/>
        <v/>
      </c>
      <c r="W479" s="37" t="str">
        <f t="shared" si="176"/>
        <v/>
      </c>
      <c r="X479" s="37" t="str">
        <f t="shared" si="177"/>
        <v/>
      </c>
      <c r="Y479" t="str">
        <f t="shared" si="161"/>
        <v xml:space="preserve"> </v>
      </c>
      <c r="Z479" s="1" t="str">
        <f t="shared" si="178"/>
        <v xml:space="preserve"> </v>
      </c>
      <c r="AA479" t="str">
        <f t="shared" si="162"/>
        <v xml:space="preserve"> </v>
      </c>
      <c r="AB479" s="1" t="str">
        <f t="shared" si="179"/>
        <v xml:space="preserve"> </v>
      </c>
      <c r="AC479" t="str">
        <f t="shared" si="163"/>
        <v xml:space="preserve"> </v>
      </c>
      <c r="AD479" s="1" t="str">
        <f t="shared" si="180"/>
        <v xml:space="preserve"> </v>
      </c>
      <c r="AE479" t="str">
        <f t="shared" si="164"/>
        <v xml:space="preserve"> </v>
      </c>
      <c r="AF479" t="str">
        <f t="shared" si="165"/>
        <v xml:space="preserve"> </v>
      </c>
      <c r="AG479" t="str">
        <f t="shared" si="181"/>
        <v xml:space="preserve"> </v>
      </c>
      <c r="AH479" t="str">
        <f t="shared" si="182"/>
        <v xml:space="preserve"> </v>
      </c>
      <c r="AI479" t="str">
        <f t="shared" si="166"/>
        <v xml:space="preserve"> </v>
      </c>
      <c r="AJ479" t="str">
        <f t="shared" si="167"/>
        <v xml:space="preserve"> </v>
      </c>
      <c r="AK479" t="str">
        <f t="shared" si="183"/>
        <v xml:space="preserve"> </v>
      </c>
      <c r="AL479" t="str">
        <f t="shared" si="184"/>
        <v xml:space="preserve"> </v>
      </c>
      <c r="AM479" t="str">
        <f t="shared" si="168"/>
        <v xml:space="preserve"> </v>
      </c>
      <c r="AN479" t="str">
        <f t="shared" si="169"/>
        <v xml:space="preserve"> </v>
      </c>
      <c r="AO479" t="s">
        <v>281</v>
      </c>
      <c r="AP479" t="s">
        <v>1244</v>
      </c>
      <c r="AQ479">
        <v>-106.57869191147186</v>
      </c>
      <c r="AR479">
        <v>-90.936408211831107</v>
      </c>
      <c r="AS479">
        <v>2.9359112065878934</v>
      </c>
      <c r="AT479">
        <v>106.57869191147186</v>
      </c>
      <c r="AU479">
        <v>90.936408211831107</v>
      </c>
      <c r="AV479" t="s">
        <v>1817</v>
      </c>
    </row>
    <row r="480" spans="1:48" x14ac:dyDescent="0.25">
      <c r="A480">
        <v>4.8300000000000009E-9</v>
      </c>
      <c r="B480" t="s">
        <v>565</v>
      </c>
      <c r="C480">
        <v>1</v>
      </c>
      <c r="D480" s="2">
        <v>1</v>
      </c>
      <c r="E480">
        <v>2</v>
      </c>
      <c r="F480">
        <v>4</v>
      </c>
      <c r="G480">
        <v>220</v>
      </c>
      <c r="H480">
        <v>200.41</v>
      </c>
      <c r="I480">
        <v>23331.278872579998</v>
      </c>
      <c r="J480">
        <v>36.819768510012857</v>
      </c>
      <c r="K480">
        <v>35.768338390148138</v>
      </c>
      <c r="L480">
        <v>26.774581114794206</v>
      </c>
      <c r="M480">
        <v>25.603411890733799</v>
      </c>
      <c r="N480">
        <v>5.6029999999999998</v>
      </c>
      <c r="O480">
        <v>5.5178907721280455</v>
      </c>
      <c r="P480">
        <v>0</v>
      </c>
      <c r="Q480" s="36" t="str">
        <f t="shared" si="170"/>
        <v xml:space="preserve"> </v>
      </c>
      <c r="R480" t="str">
        <f t="shared" si="171"/>
        <v xml:space="preserve"> </v>
      </c>
      <c r="S480" s="37" t="str">
        <f t="shared" si="172"/>
        <v/>
      </c>
      <c r="T480" s="37" t="str">
        <f t="shared" si="173"/>
        <v/>
      </c>
      <c r="U480" s="37" t="str">
        <f t="shared" si="174"/>
        <v/>
      </c>
      <c r="V480" s="37" t="str">
        <f t="shared" si="175"/>
        <v/>
      </c>
      <c r="W480" s="37" t="str">
        <f t="shared" si="176"/>
        <v/>
      </c>
      <c r="X480" s="37" t="str">
        <f t="shared" si="177"/>
        <v/>
      </c>
      <c r="Y480" t="str">
        <f t="shared" si="161"/>
        <v xml:space="preserve"> </v>
      </c>
      <c r="Z480" s="1" t="str">
        <f t="shared" si="178"/>
        <v xml:space="preserve"> </v>
      </c>
      <c r="AA480" t="str">
        <f t="shared" si="162"/>
        <v xml:space="preserve"> </v>
      </c>
      <c r="AB480" s="1" t="str">
        <f t="shared" si="179"/>
        <v xml:space="preserve"> </v>
      </c>
      <c r="AC480" t="str">
        <f t="shared" si="163"/>
        <v xml:space="preserve"> </v>
      </c>
      <c r="AD480" s="1" t="str">
        <f t="shared" si="180"/>
        <v xml:space="preserve"> </v>
      </c>
      <c r="AE480" t="str">
        <f t="shared" si="164"/>
        <v xml:space="preserve"> </v>
      </c>
      <c r="AF480" t="str">
        <f t="shared" si="165"/>
        <v xml:space="preserve"> </v>
      </c>
      <c r="AG480" t="str">
        <f t="shared" si="181"/>
        <v xml:space="preserve"> </v>
      </c>
      <c r="AH480" t="str">
        <f t="shared" si="182"/>
        <v xml:space="preserve"> </v>
      </c>
      <c r="AI480" t="str">
        <f t="shared" si="166"/>
        <v xml:space="preserve"> </v>
      </c>
      <c r="AJ480" t="str">
        <f t="shared" si="167"/>
        <v xml:space="preserve"> </v>
      </c>
      <c r="AK480" t="str">
        <f t="shared" si="183"/>
        <v xml:space="preserve"> </v>
      </c>
      <c r="AL480" t="str">
        <f t="shared" si="184"/>
        <v xml:space="preserve"> </v>
      </c>
      <c r="AM480" t="str">
        <f t="shared" si="168"/>
        <v xml:space="preserve"> </v>
      </c>
      <c r="AN480" t="str">
        <f t="shared" si="169"/>
        <v xml:space="preserve"> </v>
      </c>
      <c r="AO480" t="s">
        <v>565</v>
      </c>
      <c r="AP480" t="s">
        <v>1293</v>
      </c>
      <c r="AQ480">
        <v>-98.165534075186272</v>
      </c>
      <c r="AR480">
        <v>-105.59438921425843</v>
      </c>
      <c r="AS480">
        <v>9.7749613292749782</v>
      </c>
      <c r="AT480">
        <v>98.165534075186272</v>
      </c>
      <c r="AU480">
        <v>105.59438921425843</v>
      </c>
      <c r="AV480" t="s">
        <v>1818</v>
      </c>
    </row>
    <row r="481" spans="1:48" x14ac:dyDescent="0.25">
      <c r="A481">
        <v>4.8400000000000007E-9</v>
      </c>
      <c r="B481" t="s">
        <v>645</v>
      </c>
      <c r="C481">
        <v>20</v>
      </c>
      <c r="D481" s="2">
        <v>0</v>
      </c>
      <c r="E481">
        <v>6</v>
      </c>
      <c r="F481">
        <v>26</v>
      </c>
      <c r="G481">
        <v>265</v>
      </c>
      <c r="H481">
        <v>237.01</v>
      </c>
      <c r="I481">
        <v>61449.249226929998</v>
      </c>
      <c r="J481" t="s">
        <v>1238</v>
      </c>
      <c r="K481">
        <v>30.824554558460136</v>
      </c>
      <c r="L481">
        <v>34.550935311572701</v>
      </c>
      <c r="M481">
        <v>21.761826371367164</v>
      </c>
      <c r="N481">
        <v>7.6890000000000001</v>
      </c>
      <c r="O481">
        <v>44.25891181988743</v>
      </c>
      <c r="P481">
        <v>0</v>
      </c>
      <c r="Q481" s="36">
        <f t="shared" si="170"/>
        <v>76.923076927916924</v>
      </c>
      <c r="R481" t="str">
        <f t="shared" si="171"/>
        <v xml:space="preserve"> </v>
      </c>
      <c r="S481" s="37" t="str">
        <f t="shared" si="172"/>
        <v/>
      </c>
      <c r="T481" s="37" t="str">
        <f t="shared" si="173"/>
        <v/>
      </c>
      <c r="U481" s="37" t="str">
        <f t="shared" si="174"/>
        <v xml:space="preserve"> </v>
      </c>
      <c r="V481" s="37" t="str">
        <f t="shared" si="175"/>
        <v xml:space="preserve"> </v>
      </c>
      <c r="W481" s="37" t="str">
        <f t="shared" si="176"/>
        <v/>
      </c>
      <c r="X481" s="37" t="str">
        <f t="shared" si="177"/>
        <v/>
      </c>
      <c r="Y481" t="str">
        <f t="shared" si="161"/>
        <v xml:space="preserve"> </v>
      </c>
      <c r="Z481" s="1" t="str">
        <f t="shared" si="178"/>
        <v xml:space="preserve"> </v>
      </c>
      <c r="AA481" t="str">
        <f t="shared" si="162"/>
        <v xml:space="preserve"> </v>
      </c>
      <c r="AB481" s="1" t="str">
        <f t="shared" si="179"/>
        <v xml:space="preserve"> </v>
      </c>
      <c r="AC481" t="str">
        <f t="shared" si="163"/>
        <v xml:space="preserve"> </v>
      </c>
      <c r="AD481" s="1" t="str">
        <f t="shared" si="180"/>
        <v xml:space="preserve"> </v>
      </c>
      <c r="AE481" t="str">
        <f t="shared" si="164"/>
        <v xml:space="preserve"> </v>
      </c>
      <c r="AF481" t="str">
        <f t="shared" si="165"/>
        <v xml:space="preserve"> </v>
      </c>
      <c r="AG481" t="str">
        <f t="shared" si="181"/>
        <v xml:space="preserve"> </v>
      </c>
      <c r="AH481" t="str">
        <f t="shared" si="182"/>
        <v xml:space="preserve"> </v>
      </c>
      <c r="AI481" t="str">
        <f t="shared" si="166"/>
        <v xml:space="preserve"> </v>
      </c>
      <c r="AJ481" t="str">
        <f t="shared" si="167"/>
        <v xml:space="preserve"> </v>
      </c>
      <c r="AK481" t="str">
        <f t="shared" si="183"/>
        <v xml:space="preserve"> </v>
      </c>
      <c r="AL481" t="str">
        <f t="shared" si="184"/>
        <v xml:space="preserve"> </v>
      </c>
      <c r="AM481" t="str">
        <f t="shared" si="168"/>
        <v xml:space="preserve"> </v>
      </c>
      <c r="AN481" t="str">
        <f t="shared" si="169"/>
        <v xml:space="preserve"> </v>
      </c>
      <c r="AO481" t="s">
        <v>645</v>
      </c>
      <c r="AP481" t="s">
        <v>1313</v>
      </c>
      <c r="AQ481" t="e">
        <v>#VALUE!</v>
      </c>
      <c r="AR481">
        <v>-165.30680019636762</v>
      </c>
      <c r="AS481">
        <v>11.809628285726337</v>
      </c>
      <c r="AT481" t="e">
        <v>#VALUE!</v>
      </c>
      <c r="AU481">
        <v>165.30680019636762</v>
      </c>
      <c r="AV481" t="s">
        <v>1819</v>
      </c>
    </row>
    <row r="482" spans="1:48" x14ac:dyDescent="0.25">
      <c r="A482">
        <v>4.8500000000000004E-9</v>
      </c>
      <c r="B482" t="s">
        <v>439</v>
      </c>
      <c r="C482">
        <v>2</v>
      </c>
      <c r="D482" s="2">
        <v>3</v>
      </c>
      <c r="E482">
        <v>18</v>
      </c>
      <c r="F482">
        <v>23</v>
      </c>
      <c r="G482">
        <v>61</v>
      </c>
      <c r="H482">
        <v>63.05</v>
      </c>
      <c r="I482">
        <v>23508.852696549999</v>
      </c>
      <c r="J482" t="s">
        <v>1238</v>
      </c>
      <c r="K482" t="s">
        <v>1238</v>
      </c>
      <c r="L482">
        <v>18.914318814521305</v>
      </c>
      <c r="M482">
        <v>19.097964591610918</v>
      </c>
      <c r="N482">
        <v>1.1559999999999999</v>
      </c>
      <c r="O482">
        <v>-9.1194968553459201</v>
      </c>
      <c r="P482">
        <v>5.0753370340999213</v>
      </c>
      <c r="Q482" s="36" t="str">
        <f t="shared" si="170"/>
        <v xml:space="preserve"> </v>
      </c>
      <c r="R482" t="str">
        <f t="shared" si="171"/>
        <v xml:space="preserve"> </v>
      </c>
      <c r="S482" s="37" t="str">
        <f t="shared" si="172"/>
        <v/>
      </c>
      <c r="T482" s="37" t="str">
        <f t="shared" si="173"/>
        <v/>
      </c>
      <c r="U482" s="37" t="str">
        <f t="shared" si="174"/>
        <v xml:space="preserve"> </v>
      </c>
      <c r="V482" s="37" t="str">
        <f t="shared" si="175"/>
        <v xml:space="preserve"> </v>
      </c>
      <c r="W482" s="37" t="str">
        <f t="shared" si="176"/>
        <v/>
      </c>
      <c r="X482" s="37" t="str">
        <f t="shared" si="177"/>
        <v/>
      </c>
      <c r="Y482" t="str">
        <f t="shared" si="161"/>
        <v xml:space="preserve"> </v>
      </c>
      <c r="Z482" s="1" t="str">
        <f t="shared" si="178"/>
        <v xml:space="preserve"> </v>
      </c>
      <c r="AA482" t="str">
        <f t="shared" si="162"/>
        <v xml:space="preserve"> </v>
      </c>
      <c r="AB482" s="1" t="str">
        <f t="shared" si="179"/>
        <v xml:space="preserve"> </v>
      </c>
      <c r="AC482" t="str">
        <f t="shared" si="163"/>
        <v xml:space="preserve"> </v>
      </c>
      <c r="AD482" s="1" t="str">
        <f t="shared" si="180"/>
        <v xml:space="preserve"> </v>
      </c>
      <c r="AE482" t="str">
        <f t="shared" si="164"/>
        <v xml:space="preserve"> </v>
      </c>
      <c r="AF482" t="str">
        <f t="shared" si="165"/>
        <v xml:space="preserve"> </v>
      </c>
      <c r="AG482">
        <f t="shared" si="181"/>
        <v>5.0753370389499217</v>
      </c>
      <c r="AH482" t="str">
        <f t="shared" si="182"/>
        <v xml:space="preserve"> </v>
      </c>
      <c r="AI482" t="str">
        <f t="shared" si="166"/>
        <v xml:space="preserve"> </v>
      </c>
      <c r="AJ482" t="str">
        <f t="shared" si="167"/>
        <v xml:space="preserve"> </v>
      </c>
      <c r="AK482" t="str">
        <f t="shared" si="183"/>
        <v xml:space="preserve"> </v>
      </c>
      <c r="AL482" t="str">
        <f t="shared" si="184"/>
        <v xml:space="preserve"> </v>
      </c>
      <c r="AM482" t="str">
        <f t="shared" si="168"/>
        <v xml:space="preserve"> </v>
      </c>
      <c r="AN482" t="str">
        <f t="shared" si="169"/>
        <v xml:space="preserve"> </v>
      </c>
      <c r="AO482" t="s">
        <v>439</v>
      </c>
      <c r="AP482" t="s">
        <v>1254</v>
      </c>
      <c r="AQ482" t="e">
        <v>#VALUE!</v>
      </c>
      <c r="AR482">
        <v>-45.237671782905629</v>
      </c>
      <c r="AS482">
        <v>-3.2513877874702612</v>
      </c>
      <c r="AT482" t="e">
        <v>#VALUE!</v>
      </c>
      <c r="AU482">
        <v>45.237671782905629</v>
      </c>
      <c r="AV482" t="s">
        <v>1820</v>
      </c>
    </row>
    <row r="483" spans="1:48" x14ac:dyDescent="0.25">
      <c r="A483">
        <v>4.8600000000000002E-9</v>
      </c>
      <c r="B483" t="s">
        <v>225</v>
      </c>
      <c r="C483">
        <v>8</v>
      </c>
      <c r="D483" s="2">
        <v>1</v>
      </c>
      <c r="E483">
        <v>24</v>
      </c>
      <c r="F483">
        <v>33</v>
      </c>
      <c r="G483">
        <v>61</v>
      </c>
      <c r="H483">
        <v>57.99</v>
      </c>
      <c r="I483">
        <v>239838.74048621999</v>
      </c>
      <c r="J483">
        <v>12.018652849740933</v>
      </c>
      <c r="K483">
        <v>11.753141467369275</v>
      </c>
      <c r="L483">
        <v>7.3279501297062826</v>
      </c>
      <c r="M483">
        <v>7.2440700709260462</v>
      </c>
      <c r="N483">
        <v>4.9340000000000002</v>
      </c>
      <c r="O483">
        <v>2.577962577962571</v>
      </c>
      <c r="P483">
        <v>4.2834971546818412</v>
      </c>
      <c r="Q483" s="36" t="str">
        <f t="shared" si="170"/>
        <v xml:space="preserve"> </v>
      </c>
      <c r="R483" t="str">
        <f t="shared" si="171"/>
        <v xml:space="preserve"> </v>
      </c>
      <c r="S483" s="37" t="str">
        <f t="shared" si="172"/>
        <v/>
      </c>
      <c r="T483" s="37" t="str">
        <f t="shared" si="173"/>
        <v/>
      </c>
      <c r="U483" s="37" t="str">
        <f t="shared" si="174"/>
        <v/>
      </c>
      <c r="V483" s="37">
        <f t="shared" si="175"/>
        <v>-0.35315107693154268</v>
      </c>
      <c r="W483" s="37" t="str">
        <f t="shared" si="176"/>
        <v/>
      </c>
      <c r="X483" s="37">
        <f t="shared" si="177"/>
        <v>-0.4373075624787085</v>
      </c>
      <c r="Y483" t="str">
        <f t="shared" si="161"/>
        <v xml:space="preserve"> </v>
      </c>
      <c r="Z483" s="1" t="str">
        <f t="shared" si="178"/>
        <v xml:space="preserve"> </v>
      </c>
      <c r="AA483" t="str">
        <f t="shared" si="162"/>
        <v xml:space="preserve"> </v>
      </c>
      <c r="AB483" s="1" t="str">
        <f t="shared" si="179"/>
        <v xml:space="preserve"> </v>
      </c>
      <c r="AC483" t="str">
        <f t="shared" si="163"/>
        <v xml:space="preserve"> </v>
      </c>
      <c r="AD483" s="1" t="str">
        <f t="shared" si="180"/>
        <v xml:space="preserve"> </v>
      </c>
      <c r="AE483" t="str">
        <f t="shared" si="164"/>
        <v xml:space="preserve"> </v>
      </c>
      <c r="AF483" t="str">
        <f t="shared" si="165"/>
        <v xml:space="preserve"> </v>
      </c>
      <c r="AG483">
        <f t="shared" si="181"/>
        <v>4.2834971595418416</v>
      </c>
      <c r="AH483" t="str">
        <f t="shared" si="182"/>
        <v xml:space="preserve"> </v>
      </c>
      <c r="AI483" t="str">
        <f t="shared" si="166"/>
        <v xml:space="preserve"> </v>
      </c>
      <c r="AJ483" t="str">
        <f t="shared" si="167"/>
        <v xml:space="preserve"> </v>
      </c>
      <c r="AK483" t="str">
        <f t="shared" si="183"/>
        <v xml:space="preserve"> </v>
      </c>
      <c r="AL483" t="str">
        <f t="shared" si="184"/>
        <v xml:space="preserve"> </v>
      </c>
      <c r="AM483" t="str">
        <f t="shared" si="168"/>
        <v xml:space="preserve"> </v>
      </c>
      <c r="AN483" t="str">
        <f t="shared" si="169"/>
        <v xml:space="preserve"> </v>
      </c>
      <c r="AO483" t="s">
        <v>225</v>
      </c>
      <c r="AP483" t="s">
        <v>1262</v>
      </c>
      <c r="AQ483">
        <v>35.315107693154268</v>
      </c>
      <c r="AR483">
        <v>43.73075624787085</v>
      </c>
      <c r="AS483">
        <v>5.1905500948439265</v>
      </c>
      <c r="AT483">
        <v>-35.315107693154268</v>
      </c>
      <c r="AU483">
        <v>-43.73075624787085</v>
      </c>
      <c r="AV483" t="s">
        <v>1821</v>
      </c>
    </row>
    <row r="484" spans="1:48" x14ac:dyDescent="0.25">
      <c r="A484">
        <v>4.8699999999999999E-9</v>
      </c>
      <c r="B484" t="s">
        <v>1225</v>
      </c>
      <c r="C484">
        <v>7</v>
      </c>
      <c r="D484" s="2">
        <v>1</v>
      </c>
      <c r="E484">
        <v>4</v>
      </c>
      <c r="F484">
        <v>12</v>
      </c>
      <c r="G484">
        <v>91</v>
      </c>
      <c r="H484">
        <v>74.290000000000006</v>
      </c>
      <c r="I484">
        <v>14242.22683096</v>
      </c>
      <c r="J484">
        <v>17.768476441042814</v>
      </c>
      <c r="K484">
        <v>15.796300233893261</v>
      </c>
      <c r="L484">
        <v>11.551460551635664</v>
      </c>
      <c r="M484">
        <v>11.369145833333333</v>
      </c>
      <c r="N484">
        <v>4.7030000000000003</v>
      </c>
      <c r="O484">
        <v>12.781774580335739</v>
      </c>
      <c r="P484">
        <v>0.6770763225198545</v>
      </c>
      <c r="Q484" s="36" t="str">
        <f t="shared" si="170"/>
        <v xml:space="preserve"> </v>
      </c>
      <c r="R484" t="str">
        <f t="shared" si="171"/>
        <v xml:space="preserve"> </v>
      </c>
      <c r="S484" s="37">
        <f t="shared" si="172"/>
        <v>0.22492933587013456</v>
      </c>
      <c r="T484" s="37" t="str">
        <f t="shared" si="173"/>
        <v/>
      </c>
      <c r="U484" s="37" t="str">
        <f t="shared" si="174"/>
        <v/>
      </c>
      <c r="V484" s="37" t="str">
        <f t="shared" si="175"/>
        <v/>
      </c>
      <c r="W484" s="37" t="str">
        <f t="shared" si="176"/>
        <v/>
      </c>
      <c r="X484" s="37" t="str">
        <f t="shared" si="177"/>
        <v/>
      </c>
      <c r="Y484" t="str">
        <f t="shared" si="161"/>
        <v xml:space="preserve"> </v>
      </c>
      <c r="Z484" s="1" t="str">
        <f t="shared" si="178"/>
        <v xml:space="preserve"> </v>
      </c>
      <c r="AA484" t="str">
        <f t="shared" si="162"/>
        <v xml:space="preserve"> </v>
      </c>
      <c r="AB484" s="1" t="str">
        <f t="shared" si="179"/>
        <v xml:space="preserve"> </v>
      </c>
      <c r="AC484" t="str">
        <f t="shared" si="163"/>
        <v xml:space="preserve"> </v>
      </c>
      <c r="AD484" s="1" t="str">
        <f t="shared" si="180"/>
        <v xml:space="preserve"> </v>
      </c>
      <c r="AE484" t="str">
        <f t="shared" si="164"/>
        <v xml:space="preserve"> </v>
      </c>
      <c r="AF484" t="str">
        <f t="shared" si="165"/>
        <v xml:space="preserve"> </v>
      </c>
      <c r="AG484" t="str">
        <f t="shared" si="181"/>
        <v xml:space="preserve"> </v>
      </c>
      <c r="AH484" t="str">
        <f t="shared" si="182"/>
        <v xml:space="preserve"> </v>
      </c>
      <c r="AI484" t="str">
        <f t="shared" si="166"/>
        <v xml:space="preserve"> </v>
      </c>
      <c r="AJ484" t="str">
        <f t="shared" si="167"/>
        <v xml:space="preserve"> </v>
      </c>
      <c r="AK484" t="str">
        <f t="shared" si="183"/>
        <v xml:space="preserve"> </v>
      </c>
      <c r="AL484" t="str">
        <f t="shared" si="184"/>
        <v xml:space="preserve"> </v>
      </c>
      <c r="AM484" t="str">
        <f t="shared" si="168"/>
        <v xml:space="preserve"> </v>
      </c>
      <c r="AN484" t="str">
        <f t="shared" si="169"/>
        <v xml:space="preserve"> </v>
      </c>
      <c r="AO484" t="s">
        <v>1225</v>
      </c>
      <c r="AP484" t="s">
        <v>1244</v>
      </c>
      <c r="AQ484">
        <v>4.3693166434743302</v>
      </c>
      <c r="AR484">
        <v>11.299621590199838</v>
      </c>
      <c r="AS484">
        <v>22.492933100013456</v>
      </c>
      <c r="AT484">
        <v>-4.3693166434743302</v>
      </c>
      <c r="AU484">
        <v>-11.299621590199838</v>
      </c>
      <c r="AV484" t="s">
        <v>1822</v>
      </c>
    </row>
    <row r="485" spans="1:48" x14ac:dyDescent="0.25">
      <c r="A485">
        <v>4.8799999999999997E-9</v>
      </c>
      <c r="B485" t="s">
        <v>529</v>
      </c>
      <c r="C485">
        <v>0</v>
      </c>
      <c r="D485" s="2">
        <v>8</v>
      </c>
      <c r="E485">
        <v>9</v>
      </c>
      <c r="F485">
        <v>17</v>
      </c>
      <c r="G485">
        <v>210</v>
      </c>
      <c r="H485">
        <v>210.07</v>
      </c>
      <c r="I485">
        <v>13535.729576389998</v>
      </c>
      <c r="J485">
        <v>23.866166780277212</v>
      </c>
      <c r="K485">
        <v>22.409857051418815</v>
      </c>
      <c r="L485">
        <v>17.821574050009044</v>
      </c>
      <c r="M485">
        <v>17.516570979214023</v>
      </c>
      <c r="N485">
        <v>9.3740000000000006</v>
      </c>
      <c r="O485">
        <v>4.2714126807564003</v>
      </c>
      <c r="P485">
        <v>0</v>
      </c>
      <c r="Q485" s="36" t="str">
        <f t="shared" si="170"/>
        <v xml:space="preserve"> </v>
      </c>
      <c r="R485" t="str">
        <f t="shared" si="171"/>
        <v xml:space="preserve"> </v>
      </c>
      <c r="S485" s="37" t="str">
        <f t="shared" si="172"/>
        <v/>
      </c>
      <c r="T485" s="37" t="str">
        <f t="shared" si="173"/>
        <v/>
      </c>
      <c r="U485" s="37" t="str">
        <f t="shared" si="174"/>
        <v/>
      </c>
      <c r="V485" s="37" t="str">
        <f t="shared" si="175"/>
        <v/>
      </c>
      <c r="W485" s="37" t="str">
        <f t="shared" si="176"/>
        <v/>
      </c>
      <c r="X485" s="37" t="str">
        <f t="shared" si="177"/>
        <v/>
      </c>
      <c r="Y485" t="str">
        <f t="shared" si="161"/>
        <v xml:space="preserve"> </v>
      </c>
      <c r="Z485" s="1" t="str">
        <f t="shared" si="178"/>
        <v xml:space="preserve"> </v>
      </c>
      <c r="AA485" t="str">
        <f t="shared" si="162"/>
        <v xml:space="preserve"> </v>
      </c>
      <c r="AB485" s="1" t="str">
        <f t="shared" si="179"/>
        <v xml:space="preserve"> </v>
      </c>
      <c r="AC485" t="str">
        <f t="shared" si="163"/>
        <v xml:space="preserve"> </v>
      </c>
      <c r="AD485" s="1" t="str">
        <f t="shared" si="180"/>
        <v xml:space="preserve"> </v>
      </c>
      <c r="AE485" t="str">
        <f t="shared" si="164"/>
        <v xml:space="preserve"> </v>
      </c>
      <c r="AF485" t="str">
        <f t="shared" si="165"/>
        <v xml:space="preserve"> </v>
      </c>
      <c r="AG485" t="str">
        <f t="shared" si="181"/>
        <v xml:space="preserve"> </v>
      </c>
      <c r="AH485" t="str">
        <f t="shared" si="182"/>
        <v xml:space="preserve"> </v>
      </c>
      <c r="AI485" t="str">
        <f t="shared" si="166"/>
        <v xml:space="preserve"> </v>
      </c>
      <c r="AJ485" t="str">
        <f t="shared" si="167"/>
        <v xml:space="preserve"> </v>
      </c>
      <c r="AK485" t="str">
        <f t="shared" si="183"/>
        <v xml:space="preserve"> </v>
      </c>
      <c r="AL485" t="str">
        <f t="shared" si="184"/>
        <v xml:space="preserve"> </v>
      </c>
      <c r="AM485" t="str">
        <f t="shared" si="168"/>
        <v xml:space="preserve"> </v>
      </c>
      <c r="AN485" t="str">
        <f t="shared" si="169"/>
        <v xml:space="preserve"> </v>
      </c>
      <c r="AO485" t="s">
        <v>529</v>
      </c>
      <c r="AP485" t="s">
        <v>1313</v>
      </c>
      <c r="AQ485">
        <v>-28.44870779279789</v>
      </c>
      <c r="AR485">
        <v>-36.84679569547955</v>
      </c>
      <c r="AS485">
        <v>-3.3322225924692361E-2</v>
      </c>
      <c r="AT485">
        <v>28.44870779279789</v>
      </c>
      <c r="AU485">
        <v>36.84679569547955</v>
      </c>
      <c r="AV485" t="s">
        <v>1823</v>
      </c>
    </row>
    <row r="486" spans="1:48" x14ac:dyDescent="0.25">
      <c r="A486">
        <v>4.8899999999999995E-9</v>
      </c>
      <c r="B486" t="s">
        <v>524</v>
      </c>
      <c r="C486">
        <v>1</v>
      </c>
      <c r="D486" s="2">
        <v>4</v>
      </c>
      <c r="E486">
        <v>19</v>
      </c>
      <c r="F486">
        <v>24</v>
      </c>
      <c r="G486">
        <v>57</v>
      </c>
      <c r="H486">
        <v>49.03</v>
      </c>
      <c r="I486">
        <v>43433.795424720003</v>
      </c>
      <c r="J486">
        <v>8.225130011742996</v>
      </c>
      <c r="K486">
        <v>8.3811965811965798</v>
      </c>
      <c r="L486">
        <v>7.1536714340031002</v>
      </c>
      <c r="M486">
        <v>7.6428132716520016</v>
      </c>
      <c r="N486">
        <v>5.8500000000000005</v>
      </c>
      <c r="O486">
        <v>-2.3372287145242017</v>
      </c>
      <c r="P486">
        <v>3.7650418111360398</v>
      </c>
      <c r="Q486" s="36" t="str">
        <f t="shared" si="170"/>
        <v xml:space="preserve"> </v>
      </c>
      <c r="R486" t="str">
        <f t="shared" si="171"/>
        <v xml:space="preserve"> </v>
      </c>
      <c r="S486" s="37">
        <f t="shared" si="172"/>
        <v>0.16255354353980625</v>
      </c>
      <c r="T486" s="37" t="str">
        <f t="shared" si="173"/>
        <v/>
      </c>
      <c r="U486" s="37" t="str">
        <f t="shared" si="174"/>
        <v/>
      </c>
      <c r="V486" s="37">
        <f t="shared" si="175"/>
        <v>-0.55732006268001255</v>
      </c>
      <c r="W486" s="37" t="str">
        <f t="shared" si="176"/>
        <v/>
      </c>
      <c r="X486" s="37">
        <f t="shared" si="177"/>
        <v>-0.45068992758183801</v>
      </c>
      <c r="Y486" t="str">
        <f t="shared" si="161"/>
        <v xml:space="preserve"> </v>
      </c>
      <c r="Z486" s="1" t="str">
        <f t="shared" si="178"/>
        <v xml:space="preserve"> </v>
      </c>
      <c r="AA486" t="str">
        <f t="shared" si="162"/>
        <v xml:space="preserve"> </v>
      </c>
      <c r="AB486" s="1" t="str">
        <f t="shared" si="179"/>
        <v xml:space="preserve"> </v>
      </c>
      <c r="AC486" t="str">
        <f t="shared" si="163"/>
        <v xml:space="preserve"> </v>
      </c>
      <c r="AD486" s="1" t="str">
        <f t="shared" si="180"/>
        <v xml:space="preserve"> </v>
      </c>
      <c r="AE486" t="str">
        <f t="shared" si="164"/>
        <v xml:space="preserve"> </v>
      </c>
      <c r="AF486" t="str">
        <f t="shared" si="165"/>
        <v xml:space="preserve"> </v>
      </c>
      <c r="AG486">
        <f t="shared" si="181"/>
        <v>3.7650418160260397</v>
      </c>
      <c r="AH486" t="str">
        <f t="shared" si="182"/>
        <v xml:space="preserve"> </v>
      </c>
      <c r="AI486" t="str">
        <f t="shared" si="166"/>
        <v xml:space="preserve"> </v>
      </c>
      <c r="AJ486" t="str">
        <f t="shared" si="167"/>
        <v xml:space="preserve"> </v>
      </c>
      <c r="AK486" t="str">
        <f t="shared" si="183"/>
        <v xml:space="preserve"> </v>
      </c>
      <c r="AL486" t="str">
        <f t="shared" si="184"/>
        <v xml:space="preserve"> </v>
      </c>
      <c r="AM486" t="str">
        <f t="shared" si="168"/>
        <v xml:space="preserve"> </v>
      </c>
      <c r="AN486" t="str">
        <f t="shared" si="169"/>
        <v xml:space="preserve"> </v>
      </c>
      <c r="AO486" t="s">
        <v>524</v>
      </c>
      <c r="AP486" t="s">
        <v>1239</v>
      </c>
      <c r="AQ486">
        <v>55.732006268001257</v>
      </c>
      <c r="AR486">
        <v>45.068992758183803</v>
      </c>
      <c r="AS486">
        <v>16.255353864980627</v>
      </c>
      <c r="AT486">
        <v>-55.732006268001257</v>
      </c>
      <c r="AU486">
        <v>-45.068992758183803</v>
      </c>
      <c r="AV486" t="s">
        <v>1824</v>
      </c>
    </row>
    <row r="487" spans="1:48" x14ac:dyDescent="0.25">
      <c r="A487">
        <v>4.8999999999999992E-9</v>
      </c>
      <c r="B487" t="s">
        <v>936</v>
      </c>
      <c r="C487">
        <v>0</v>
      </c>
      <c r="D487" s="2">
        <v>0</v>
      </c>
      <c r="E487">
        <v>2</v>
      </c>
      <c r="F487">
        <v>2</v>
      </c>
      <c r="G487">
        <v>327</v>
      </c>
      <c r="H487">
        <v>349.92</v>
      </c>
      <c r="I487">
        <v>17610.637991040003</v>
      </c>
      <c r="J487">
        <v>22.53913043478261</v>
      </c>
      <c r="K487">
        <v>20.610201437153965</v>
      </c>
      <c r="L487">
        <v>12.632831410965398</v>
      </c>
      <c r="M487">
        <v>10.437753263707572</v>
      </c>
      <c r="N487">
        <v>15.525</v>
      </c>
      <c r="O487">
        <v>40.752493200362657</v>
      </c>
      <c r="P487" t="s">
        <v>137</v>
      </c>
      <c r="Q487" s="36" t="str">
        <f t="shared" si="170"/>
        <v xml:space="preserve"> </v>
      </c>
      <c r="R487" t="str">
        <f t="shared" si="171"/>
        <v xml:space="preserve"> </v>
      </c>
      <c r="S487" s="37" t="str">
        <f t="shared" si="172"/>
        <v/>
      </c>
      <c r="T487" s="37" t="str">
        <f t="shared" si="173"/>
        <v/>
      </c>
      <c r="U487" s="37" t="str">
        <f t="shared" si="174"/>
        <v/>
      </c>
      <c r="V487" s="37" t="str">
        <f t="shared" si="175"/>
        <v/>
      </c>
      <c r="W487" s="37" t="str">
        <f t="shared" si="176"/>
        <v/>
      </c>
      <c r="X487" s="37" t="str">
        <f t="shared" si="177"/>
        <v/>
      </c>
      <c r="Y487" t="str">
        <f t="shared" si="161"/>
        <v xml:space="preserve"> </v>
      </c>
      <c r="Z487" s="1" t="str">
        <f t="shared" si="178"/>
        <v xml:space="preserve"> </v>
      </c>
      <c r="AA487" t="str">
        <f t="shared" si="162"/>
        <v xml:space="preserve"> </v>
      </c>
      <c r="AB487" s="1" t="str">
        <f t="shared" si="179"/>
        <v xml:space="preserve"> </v>
      </c>
      <c r="AC487" t="str">
        <f t="shared" si="163"/>
        <v xml:space="preserve"> </v>
      </c>
      <c r="AD487" s="1" t="str">
        <f t="shared" si="180"/>
        <v xml:space="preserve"> </v>
      </c>
      <c r="AE487" t="str">
        <f t="shared" si="164"/>
        <v xml:space="preserve"> </v>
      </c>
      <c r="AF487" t="str">
        <f t="shared" si="165"/>
        <v xml:space="preserve"> </v>
      </c>
      <c r="AG487" t="str">
        <f t="shared" si="181"/>
        <v xml:space="preserve"> </v>
      </c>
      <c r="AH487" t="str">
        <f t="shared" si="182"/>
        <v xml:space="preserve"> </v>
      </c>
      <c r="AI487" t="str">
        <f t="shared" si="166"/>
        <v xml:space="preserve"> </v>
      </c>
      <c r="AJ487" t="str">
        <f t="shared" si="167"/>
        <v xml:space="preserve"> </v>
      </c>
      <c r="AK487" t="str">
        <f t="shared" si="183"/>
        <v xml:space="preserve"> </v>
      </c>
      <c r="AL487" t="str">
        <f t="shared" si="184"/>
        <v xml:space="preserve"> </v>
      </c>
      <c r="AM487" t="str">
        <f t="shared" si="168"/>
        <v xml:space="preserve"> </v>
      </c>
      <c r="AN487" t="str">
        <f t="shared" si="169"/>
        <v xml:space="preserve"> </v>
      </c>
      <c r="AO487" t="s">
        <v>936</v>
      </c>
      <c r="AP487" t="s">
        <v>1313</v>
      </c>
      <c r="AQ487">
        <v>-21.306542679222872</v>
      </c>
      <c r="AR487">
        <v>2.9960824840305822</v>
      </c>
      <c r="AS487">
        <v>-6.5500685871056286</v>
      </c>
      <c r="AT487">
        <v>21.306542679222872</v>
      </c>
      <c r="AU487">
        <v>-2.9960824840305822</v>
      </c>
      <c r="AV487" t="s">
        <v>1825</v>
      </c>
    </row>
    <row r="488" spans="1:48" x14ac:dyDescent="0.25">
      <c r="A488">
        <v>4.909999999999999E-9</v>
      </c>
      <c r="B488" t="s">
        <v>635</v>
      </c>
      <c r="C488">
        <v>18</v>
      </c>
      <c r="D488" s="2">
        <v>1</v>
      </c>
      <c r="E488">
        <v>12</v>
      </c>
      <c r="F488">
        <v>31</v>
      </c>
      <c r="G488">
        <v>82</v>
      </c>
      <c r="H488">
        <v>63.56</v>
      </c>
      <c r="I488">
        <v>19000.088428160001</v>
      </c>
      <c r="J488">
        <v>13.156696336162284</v>
      </c>
      <c r="K488">
        <v>19.968583097706563</v>
      </c>
      <c r="L488">
        <v>6.7454423268756232</v>
      </c>
      <c r="M488">
        <v>7.561008680300132</v>
      </c>
      <c r="N488">
        <v>3.1830000000000003</v>
      </c>
      <c r="O488">
        <v>-34.235537190082638</v>
      </c>
      <c r="P488">
        <v>3.146633102580239</v>
      </c>
      <c r="Q488" s="36" t="str">
        <f t="shared" si="170"/>
        <v xml:space="preserve"> </v>
      </c>
      <c r="R488" t="str">
        <f t="shared" si="171"/>
        <v xml:space="preserve"> </v>
      </c>
      <c r="S488" s="37">
        <f t="shared" si="172"/>
        <v>0.29011957696789797</v>
      </c>
      <c r="T488" s="37" t="str">
        <f t="shared" si="173"/>
        <v/>
      </c>
      <c r="U488" s="37" t="str">
        <f t="shared" si="174"/>
        <v/>
      </c>
      <c r="V488" s="37" t="str">
        <f t="shared" si="175"/>
        <v/>
      </c>
      <c r="W488" s="37" t="str">
        <f t="shared" si="176"/>
        <v/>
      </c>
      <c r="X488" s="37">
        <f t="shared" si="177"/>
        <v>-0.48203667903222047</v>
      </c>
      <c r="Y488" t="str">
        <f t="shared" si="161"/>
        <v xml:space="preserve"> </v>
      </c>
      <c r="Z488" s="1" t="str">
        <f t="shared" si="178"/>
        <v xml:space="preserve"> </v>
      </c>
      <c r="AA488" t="str">
        <f t="shared" si="162"/>
        <v xml:space="preserve"> </v>
      </c>
      <c r="AB488" s="1" t="str">
        <f t="shared" si="179"/>
        <v xml:space="preserve"> </v>
      </c>
      <c r="AC488" t="str">
        <f t="shared" si="163"/>
        <v xml:space="preserve"> </v>
      </c>
      <c r="AD488" s="1" t="str">
        <f t="shared" si="180"/>
        <v xml:space="preserve"> </v>
      </c>
      <c r="AE488" t="str">
        <f t="shared" si="164"/>
        <v xml:space="preserve"> </v>
      </c>
      <c r="AF488" t="str">
        <f t="shared" si="165"/>
        <v xml:space="preserve"> </v>
      </c>
      <c r="AG488">
        <f t="shared" si="181"/>
        <v>3.1466331074902389</v>
      </c>
      <c r="AH488" t="str">
        <f t="shared" si="182"/>
        <v xml:space="preserve"> </v>
      </c>
      <c r="AI488" t="str">
        <f t="shared" si="166"/>
        <v xml:space="preserve"> </v>
      </c>
      <c r="AJ488" t="str">
        <f t="shared" si="167"/>
        <v xml:space="preserve"> </v>
      </c>
      <c r="AK488" t="str">
        <f t="shared" si="183"/>
        <v xml:space="preserve"> </v>
      </c>
      <c r="AL488" t="str">
        <f t="shared" si="184"/>
        <v xml:space="preserve"> </v>
      </c>
      <c r="AM488" t="str">
        <f t="shared" si="168"/>
        <v xml:space="preserve"> </v>
      </c>
      <c r="AN488" t="str">
        <f t="shared" si="169"/>
        <v xml:space="preserve"> </v>
      </c>
      <c r="AO488" t="s">
        <v>635</v>
      </c>
      <c r="AP488" t="s">
        <v>1293</v>
      </c>
      <c r="AQ488">
        <v>29.190110051570905</v>
      </c>
      <c r="AR488">
        <v>48.203667903222048</v>
      </c>
      <c r="AS488">
        <v>29.011957205789795</v>
      </c>
      <c r="AT488">
        <v>-29.190110051570905</v>
      </c>
      <c r="AU488">
        <v>-48.203667903222048</v>
      </c>
      <c r="AV488" t="s">
        <v>1826</v>
      </c>
    </row>
    <row r="489" spans="1:48" x14ac:dyDescent="0.25">
      <c r="A489">
        <v>4.9199999999999987E-9</v>
      </c>
      <c r="B489" t="s">
        <v>446</v>
      </c>
      <c r="C489">
        <v>2</v>
      </c>
      <c r="D489" s="2">
        <v>6</v>
      </c>
      <c r="E489">
        <v>8</v>
      </c>
      <c r="F489">
        <v>16</v>
      </c>
      <c r="G489">
        <v>95</v>
      </c>
      <c r="H489">
        <v>101.82</v>
      </c>
      <c r="I489">
        <v>32117.652282899995</v>
      </c>
      <c r="J489">
        <v>28.860544217687071</v>
      </c>
      <c r="K489">
        <v>27.224598930481282</v>
      </c>
      <c r="L489">
        <v>17.512430120863492</v>
      </c>
      <c r="M489">
        <v>16.230380350981573</v>
      </c>
      <c r="N489">
        <v>3.74</v>
      </c>
      <c r="O489">
        <v>4.4692737430167631</v>
      </c>
      <c r="P489">
        <v>2.4749558043606368</v>
      </c>
      <c r="Q489" s="36" t="str">
        <f t="shared" si="170"/>
        <v xml:space="preserve"> </v>
      </c>
      <c r="R489" t="str">
        <f t="shared" si="171"/>
        <v xml:space="preserve"> </v>
      </c>
      <c r="S489" s="37" t="str">
        <f t="shared" si="172"/>
        <v/>
      </c>
      <c r="T489" s="37" t="str">
        <f t="shared" si="173"/>
        <v/>
      </c>
      <c r="U489" s="37" t="str">
        <f t="shared" si="174"/>
        <v/>
      </c>
      <c r="V489" s="37" t="str">
        <f t="shared" si="175"/>
        <v/>
      </c>
      <c r="W489" s="37" t="str">
        <f t="shared" si="176"/>
        <v/>
      </c>
      <c r="X489" s="37" t="str">
        <f t="shared" si="177"/>
        <v/>
      </c>
      <c r="Y489" t="str">
        <f t="shared" si="161"/>
        <v xml:space="preserve"> </v>
      </c>
      <c r="Z489" s="1" t="str">
        <f t="shared" si="178"/>
        <v xml:space="preserve"> </v>
      </c>
      <c r="AA489" t="str">
        <f t="shared" si="162"/>
        <v xml:space="preserve"> </v>
      </c>
      <c r="AB489" s="1" t="str">
        <f t="shared" si="179"/>
        <v xml:space="preserve"> </v>
      </c>
      <c r="AC489" t="str">
        <f t="shared" si="163"/>
        <v xml:space="preserve"> </v>
      </c>
      <c r="AD489" s="1" t="str">
        <f t="shared" si="180"/>
        <v xml:space="preserve"> </v>
      </c>
      <c r="AE489" t="str">
        <f t="shared" si="164"/>
        <v xml:space="preserve"> </v>
      </c>
      <c r="AF489" t="str">
        <f t="shared" si="165"/>
        <v xml:space="preserve"> </v>
      </c>
      <c r="AG489">
        <f t="shared" si="181"/>
        <v>2.4749558092806367</v>
      </c>
      <c r="AH489" t="str">
        <f t="shared" si="182"/>
        <v xml:space="preserve"> </v>
      </c>
      <c r="AI489" t="str">
        <f t="shared" si="166"/>
        <v xml:space="preserve"> </v>
      </c>
      <c r="AJ489" t="str">
        <f t="shared" si="167"/>
        <v xml:space="preserve"> </v>
      </c>
      <c r="AK489" t="str">
        <f t="shared" si="183"/>
        <v xml:space="preserve"> </v>
      </c>
      <c r="AL489" t="str">
        <f t="shared" si="184"/>
        <v xml:space="preserve"> </v>
      </c>
      <c r="AM489" t="str">
        <f t="shared" si="168"/>
        <v xml:space="preserve"> </v>
      </c>
      <c r="AN489" t="str">
        <f t="shared" si="169"/>
        <v xml:space="preserve"> </v>
      </c>
      <c r="AO489" t="s">
        <v>446</v>
      </c>
      <c r="AP489" t="s">
        <v>1250</v>
      </c>
      <c r="AQ489">
        <v>-55.328656046362809</v>
      </c>
      <c r="AR489">
        <v>-34.472967435777768</v>
      </c>
      <c r="AS489">
        <v>-6.6980946768807614</v>
      </c>
      <c r="AT489">
        <v>55.328656046362809</v>
      </c>
      <c r="AU489">
        <v>34.472967435777768</v>
      </c>
      <c r="AV489" t="s">
        <v>1827</v>
      </c>
    </row>
    <row r="490" spans="1:48" x14ac:dyDescent="0.25">
      <c r="A490">
        <v>4.9299999999999985E-9</v>
      </c>
      <c r="B490" t="s">
        <v>937</v>
      </c>
      <c r="C490">
        <v>10</v>
      </c>
      <c r="D490" s="2">
        <v>1</v>
      </c>
      <c r="E490">
        <v>10</v>
      </c>
      <c r="F490">
        <v>21</v>
      </c>
      <c r="G490">
        <v>90</v>
      </c>
      <c r="H490">
        <v>86.63</v>
      </c>
      <c r="I490">
        <v>35547.012733829994</v>
      </c>
      <c r="J490">
        <v>33.306420607458669</v>
      </c>
      <c r="K490" t="s">
        <v>1238</v>
      </c>
      <c r="L490">
        <v>22.544396600566571</v>
      </c>
      <c r="M490">
        <v>21.622999548964518</v>
      </c>
      <c r="N490">
        <v>1.76</v>
      </c>
      <c r="O490">
        <v>-0.22675736961451265</v>
      </c>
      <c r="P490">
        <v>4.0978875678171534</v>
      </c>
      <c r="Q490" s="36" t="str">
        <f t="shared" si="170"/>
        <v xml:space="preserve"> </v>
      </c>
      <c r="R490" t="str">
        <f t="shared" si="171"/>
        <v xml:space="preserve"> </v>
      </c>
      <c r="S490" s="37" t="str">
        <f t="shared" si="172"/>
        <v/>
      </c>
      <c r="T490" s="37" t="str">
        <f t="shared" si="173"/>
        <v/>
      </c>
      <c r="U490" s="37" t="str">
        <f t="shared" si="174"/>
        <v/>
      </c>
      <c r="V490" s="37" t="str">
        <f t="shared" si="175"/>
        <v/>
      </c>
      <c r="W490" s="37" t="str">
        <f t="shared" si="176"/>
        <v/>
      </c>
      <c r="X490" s="37" t="str">
        <f t="shared" si="177"/>
        <v/>
      </c>
      <c r="Y490" t="str">
        <f t="shared" ref="Y490:Y511" si="185">IF(ISERROR((RANK(U490,U$7:U$391,0)))=TRUE," ",((RANK(U490,U$7:U$391,0))))</f>
        <v xml:space="preserve"> </v>
      </c>
      <c r="Z490" s="1" t="str">
        <f t="shared" si="178"/>
        <v xml:space="preserve"> </v>
      </c>
      <c r="AA490" t="str">
        <f t="shared" ref="AA490:AA511" si="186">IF(ISERROR((RANK(W490,W$7:W$391,0)))=TRUE," ",((RANK(W490,W$7:W$391,0))))</f>
        <v xml:space="preserve"> </v>
      </c>
      <c r="AB490" s="1" t="str">
        <f t="shared" si="179"/>
        <v xml:space="preserve"> </v>
      </c>
      <c r="AC490" t="str">
        <f t="shared" ref="AC490:AC511" si="187">IF(ISERROR((RANK(S490,S$7:S$391,0)))=TRUE," ",((RANK(S490,S$7:S$391,0))))</f>
        <v xml:space="preserve"> </v>
      </c>
      <c r="AD490" s="1" t="str">
        <f t="shared" si="180"/>
        <v xml:space="preserve"> </v>
      </c>
      <c r="AE490" t="str">
        <f t="shared" ref="AE490:AE511" si="188">IF(ISERROR((RANK(Q490,Q$7:Q$391,0)))=TRUE," ",((RANK(Q490,Q$7:Q$391,0))))</f>
        <v xml:space="preserve"> </v>
      </c>
      <c r="AF490" t="str">
        <f t="shared" ref="AF490:AF511" si="189">IF(ISERROR((RANK(R490,R$7:R$391,0)))=TRUE," ",((RANK(R490,R$7:R$391,0))))</f>
        <v xml:space="preserve"> </v>
      </c>
      <c r="AG490">
        <f t="shared" si="181"/>
        <v>4.0978875727471538</v>
      </c>
      <c r="AH490" t="str">
        <f t="shared" si="182"/>
        <v xml:space="preserve"> </v>
      </c>
      <c r="AI490" t="str">
        <f t="shared" ref="AI490:AI511" si="190">IF(ISERROR((RANK(AG490,AG$7:AG$391,0)))=TRUE," ",((RANK(AG490,AG$7:AG$391,0))))</f>
        <v xml:space="preserve"> </v>
      </c>
      <c r="AJ490" t="str">
        <f t="shared" ref="AJ490:AJ511" si="191">IF(ISERROR((RANK(AH490,AH$7:AH$391,0)))=TRUE," ",((RANK(AH490,AH$7:AH$391,0))))</f>
        <v xml:space="preserve"> </v>
      </c>
      <c r="AK490" t="str">
        <f t="shared" si="183"/>
        <v xml:space="preserve"> </v>
      </c>
      <c r="AL490" t="str">
        <f t="shared" si="184"/>
        <v xml:space="preserve"> </v>
      </c>
      <c r="AM490" t="str">
        <f t="shared" ref="AM490:AM511" si="192">IF(ISERROR((RANK(AK490,AK$7:AK$391,0)))=TRUE," ",((RANK(AK490,AK$7:AK$391,0))))</f>
        <v xml:space="preserve"> </v>
      </c>
      <c r="AN490" t="str">
        <f t="shared" ref="AN490:AN511" si="193">IF(ISERROR((RANK(AL490,AL$7:AL$391,0)))=TRUE," ",((RANK(AL490,AL$7:AL$391,0))))</f>
        <v xml:space="preserve"> </v>
      </c>
      <c r="AO490" t="s">
        <v>937</v>
      </c>
      <c r="AP490" t="s">
        <v>1254</v>
      </c>
      <c r="AQ490">
        <v>-79.256548720966762</v>
      </c>
      <c r="AR490">
        <v>-73.112006101056565</v>
      </c>
      <c r="AS490">
        <v>3.8901073531109276</v>
      </c>
      <c r="AT490">
        <v>79.256548720966762</v>
      </c>
      <c r="AU490">
        <v>73.112006101056565</v>
      </c>
      <c r="AV490" t="s">
        <v>1828</v>
      </c>
    </row>
    <row r="491" spans="1:48" x14ac:dyDescent="0.25">
      <c r="A491">
        <v>4.9399999999999982E-9</v>
      </c>
      <c r="B491" t="s">
        <v>392</v>
      </c>
      <c r="C491">
        <v>6</v>
      </c>
      <c r="D491" s="2">
        <v>8</v>
      </c>
      <c r="E491">
        <v>17</v>
      </c>
      <c r="F491">
        <v>31</v>
      </c>
      <c r="G491">
        <v>51</v>
      </c>
      <c r="H491">
        <v>46.39</v>
      </c>
      <c r="I491">
        <v>191794.81599999999</v>
      </c>
      <c r="J491">
        <v>10.380398299395837</v>
      </c>
      <c r="K491">
        <v>11.386843397152676</v>
      </c>
      <c r="L491" t="s">
        <v>1238</v>
      </c>
      <c r="M491" t="s">
        <v>1238</v>
      </c>
      <c r="N491">
        <v>4.0739999999999998</v>
      </c>
      <c r="O491">
        <v>-1.3559322033898318</v>
      </c>
      <c r="P491">
        <v>4.5182151325716751</v>
      </c>
      <c r="Q491" s="36" t="str">
        <f t="shared" si="170"/>
        <v xml:space="preserve"> </v>
      </c>
      <c r="R491" t="str">
        <f t="shared" si="171"/>
        <v xml:space="preserve"> </v>
      </c>
      <c r="S491" s="37" t="str">
        <f t="shared" si="172"/>
        <v/>
      </c>
      <c r="T491" s="37" t="str">
        <f t="shared" si="173"/>
        <v/>
      </c>
      <c r="U491" s="37" t="str">
        <f t="shared" si="174"/>
        <v/>
      </c>
      <c r="V491" s="37">
        <f t="shared" si="175"/>
        <v>-0.44132262201661154</v>
      </c>
      <c r="W491" s="37" t="str">
        <f t="shared" si="176"/>
        <v xml:space="preserve"> </v>
      </c>
      <c r="X491" s="37" t="str">
        <f t="shared" si="177"/>
        <v xml:space="preserve"> </v>
      </c>
      <c r="Y491" t="str">
        <f t="shared" si="185"/>
        <v xml:space="preserve"> </v>
      </c>
      <c r="Z491" s="1" t="str">
        <f t="shared" si="178"/>
        <v xml:space="preserve"> </v>
      </c>
      <c r="AA491" t="str">
        <f t="shared" si="186"/>
        <v xml:space="preserve"> </v>
      </c>
      <c r="AB491" s="1" t="str">
        <f t="shared" si="179"/>
        <v xml:space="preserve"> </v>
      </c>
      <c r="AC491" t="str">
        <f t="shared" si="187"/>
        <v xml:space="preserve"> </v>
      </c>
      <c r="AD491" s="1" t="str">
        <f t="shared" si="180"/>
        <v xml:space="preserve"> </v>
      </c>
      <c r="AE491" t="str">
        <f t="shared" si="188"/>
        <v xml:space="preserve"> </v>
      </c>
      <c r="AF491" t="str">
        <f t="shared" si="189"/>
        <v xml:space="preserve"> </v>
      </c>
      <c r="AG491">
        <f t="shared" si="181"/>
        <v>4.5182151375116755</v>
      </c>
      <c r="AH491" t="str">
        <f t="shared" si="182"/>
        <v xml:space="preserve"> </v>
      </c>
      <c r="AI491" t="str">
        <f t="shared" si="190"/>
        <v xml:space="preserve"> </v>
      </c>
      <c r="AJ491" t="str">
        <f t="shared" si="191"/>
        <v xml:space="preserve"> </v>
      </c>
      <c r="AK491" t="str">
        <f t="shared" si="183"/>
        <v xml:space="preserve"> </v>
      </c>
      <c r="AL491" t="str">
        <f t="shared" si="184"/>
        <v xml:space="preserve"> </v>
      </c>
      <c r="AM491" t="str">
        <f t="shared" si="192"/>
        <v xml:space="preserve"> </v>
      </c>
      <c r="AN491" t="str">
        <f t="shared" si="193"/>
        <v xml:space="preserve"> </v>
      </c>
      <c r="AO491" t="s">
        <v>392</v>
      </c>
      <c r="AP491" t="s">
        <v>1246</v>
      </c>
      <c r="AQ491">
        <v>44.132262201661156</v>
      </c>
      <c r="AR491" t="e">
        <v>#VALUE!</v>
      </c>
      <c r="AS491">
        <v>9.9374865272688027</v>
      </c>
      <c r="AT491">
        <v>-44.132262201661156</v>
      </c>
      <c r="AU491" t="e">
        <v>#VALUE!</v>
      </c>
      <c r="AV491" t="s">
        <v>1829</v>
      </c>
    </row>
    <row r="492" spans="1:48" x14ac:dyDescent="0.25">
      <c r="A492">
        <v>4.949999999999998E-9</v>
      </c>
      <c r="B492" t="s">
        <v>444</v>
      </c>
      <c r="C492">
        <v>4</v>
      </c>
      <c r="D492" s="2">
        <v>1</v>
      </c>
      <c r="E492">
        <v>4</v>
      </c>
      <c r="F492">
        <v>9</v>
      </c>
      <c r="G492">
        <v>161</v>
      </c>
      <c r="H492">
        <v>140.77000000000001</v>
      </c>
      <c r="I492">
        <v>8837.6128150100012</v>
      </c>
      <c r="J492">
        <v>9.1665038744546461</v>
      </c>
      <c r="K492">
        <v>8.508824951644101</v>
      </c>
      <c r="L492">
        <v>6.3382166109667031</v>
      </c>
      <c r="M492">
        <v>6.0129699389384683</v>
      </c>
      <c r="N492">
        <v>16.544</v>
      </c>
      <c r="O492">
        <v>3.400000000000003</v>
      </c>
      <c r="P492">
        <v>3.5376855864175609</v>
      </c>
      <c r="Q492" s="36" t="str">
        <f t="shared" si="170"/>
        <v xml:space="preserve"> </v>
      </c>
      <c r="R492" t="str">
        <f t="shared" si="171"/>
        <v xml:space="preserve"> </v>
      </c>
      <c r="S492" s="37" t="str">
        <f t="shared" si="172"/>
        <v/>
      </c>
      <c r="T492" s="37" t="str">
        <f t="shared" si="173"/>
        <v/>
      </c>
      <c r="U492" s="37" t="str">
        <f t="shared" si="174"/>
        <v/>
      </c>
      <c r="V492" s="37">
        <f t="shared" si="175"/>
        <v>-0.50665492766756803</v>
      </c>
      <c r="W492" s="37" t="str">
        <f t="shared" si="176"/>
        <v/>
      </c>
      <c r="X492" s="37">
        <f t="shared" si="177"/>
        <v>-0.51330638292625164</v>
      </c>
      <c r="Y492" t="str">
        <f t="shared" si="185"/>
        <v xml:space="preserve"> </v>
      </c>
      <c r="Z492" s="1" t="str">
        <f t="shared" si="178"/>
        <v xml:space="preserve"> </v>
      </c>
      <c r="AA492" t="str">
        <f t="shared" si="186"/>
        <v xml:space="preserve"> </v>
      </c>
      <c r="AB492" s="1" t="str">
        <f t="shared" si="179"/>
        <v xml:space="preserve"> </v>
      </c>
      <c r="AC492" t="str">
        <f t="shared" si="187"/>
        <v xml:space="preserve"> </v>
      </c>
      <c r="AD492" s="1" t="str">
        <f t="shared" si="180"/>
        <v xml:space="preserve"> </v>
      </c>
      <c r="AE492" t="str">
        <f t="shared" si="188"/>
        <v xml:space="preserve"> </v>
      </c>
      <c r="AF492" t="str">
        <f t="shared" si="189"/>
        <v xml:space="preserve"> </v>
      </c>
      <c r="AG492">
        <f t="shared" si="181"/>
        <v>3.5376855913675609</v>
      </c>
      <c r="AH492" t="str">
        <f t="shared" si="182"/>
        <v xml:space="preserve"> </v>
      </c>
      <c r="AI492" t="str">
        <f t="shared" si="190"/>
        <v xml:space="preserve"> </v>
      </c>
      <c r="AJ492" t="str">
        <f t="shared" si="191"/>
        <v xml:space="preserve"> </v>
      </c>
      <c r="AK492" t="str">
        <f t="shared" si="183"/>
        <v xml:space="preserve"> </v>
      </c>
      <c r="AL492" t="str">
        <f t="shared" si="184"/>
        <v xml:space="preserve"> </v>
      </c>
      <c r="AM492" t="str">
        <f t="shared" si="192"/>
        <v xml:space="preserve"> </v>
      </c>
      <c r="AN492" t="str">
        <f t="shared" si="193"/>
        <v xml:space="preserve"> </v>
      </c>
      <c r="AO492" t="s">
        <v>444</v>
      </c>
      <c r="AP492" t="s">
        <v>1248</v>
      </c>
      <c r="AQ492">
        <v>50.665492766756806</v>
      </c>
      <c r="AR492">
        <v>51.330638292625167</v>
      </c>
      <c r="AS492">
        <v>14.370959721531573</v>
      </c>
      <c r="AT492">
        <v>-50.665492766756806</v>
      </c>
      <c r="AU492">
        <v>-51.330638292625167</v>
      </c>
      <c r="AV492" t="s">
        <v>1830</v>
      </c>
    </row>
    <row r="493" spans="1:48" x14ac:dyDescent="0.25">
      <c r="A493">
        <v>4.9599999999999978E-9</v>
      </c>
      <c r="B493" t="s">
        <v>351</v>
      </c>
      <c r="C493">
        <v>12</v>
      </c>
      <c r="D493" s="2">
        <v>2</v>
      </c>
      <c r="E493">
        <v>4</v>
      </c>
      <c r="F493">
        <v>18</v>
      </c>
      <c r="G493">
        <v>227.5</v>
      </c>
      <c r="H493">
        <v>205.54</v>
      </c>
      <c r="I493">
        <v>26426.833991240001</v>
      </c>
      <c r="J493">
        <v>18.824068138107883</v>
      </c>
      <c r="K493">
        <v>17.101256344121808</v>
      </c>
      <c r="L493">
        <v>13.555681436978336</v>
      </c>
      <c r="M493">
        <v>12.542717529700736</v>
      </c>
      <c r="N493">
        <v>12.019</v>
      </c>
      <c r="O493">
        <v>9.6624087591240801</v>
      </c>
      <c r="P493">
        <v>1.3501021698939379</v>
      </c>
      <c r="Q493" s="36" t="str">
        <f t="shared" si="170"/>
        <v xml:space="preserve"> </v>
      </c>
      <c r="R493" t="str">
        <f t="shared" si="171"/>
        <v xml:space="preserve"> </v>
      </c>
      <c r="S493" s="37" t="str">
        <f t="shared" si="172"/>
        <v/>
      </c>
      <c r="T493" s="37" t="str">
        <f t="shared" si="173"/>
        <v/>
      </c>
      <c r="U493" s="37" t="str">
        <f t="shared" si="174"/>
        <v/>
      </c>
      <c r="V493" s="37" t="str">
        <f t="shared" si="175"/>
        <v/>
      </c>
      <c r="W493" s="37" t="str">
        <f t="shared" si="176"/>
        <v/>
      </c>
      <c r="X493" s="37" t="str">
        <f t="shared" si="177"/>
        <v/>
      </c>
      <c r="Y493" t="str">
        <f t="shared" si="185"/>
        <v xml:space="preserve"> </v>
      </c>
      <c r="Z493" s="1" t="str">
        <f t="shared" si="178"/>
        <v xml:space="preserve"> </v>
      </c>
      <c r="AA493" t="str">
        <f t="shared" si="186"/>
        <v xml:space="preserve"> </v>
      </c>
      <c r="AB493" s="1" t="str">
        <f t="shared" si="179"/>
        <v xml:space="preserve"> </v>
      </c>
      <c r="AC493" t="str">
        <f t="shared" si="187"/>
        <v xml:space="preserve"> </v>
      </c>
      <c r="AD493" s="1" t="str">
        <f t="shared" si="180"/>
        <v xml:space="preserve"> </v>
      </c>
      <c r="AE493" t="str">
        <f t="shared" si="188"/>
        <v xml:space="preserve"> </v>
      </c>
      <c r="AF493" t="str">
        <f t="shared" si="189"/>
        <v xml:space="preserve"> </v>
      </c>
      <c r="AG493" t="str">
        <f t="shared" si="181"/>
        <v xml:space="preserve"> </v>
      </c>
      <c r="AH493" t="str">
        <f t="shared" si="182"/>
        <v xml:space="preserve"> </v>
      </c>
      <c r="AI493" t="str">
        <f t="shared" si="190"/>
        <v xml:space="preserve"> </v>
      </c>
      <c r="AJ493" t="str">
        <f t="shared" si="191"/>
        <v xml:space="preserve"> </v>
      </c>
      <c r="AK493" t="str">
        <f t="shared" si="183"/>
        <v xml:space="preserve"> </v>
      </c>
      <c r="AL493" t="str">
        <f t="shared" si="184"/>
        <v xml:space="preserve"> </v>
      </c>
      <c r="AM493" t="str">
        <f t="shared" si="192"/>
        <v xml:space="preserve"> </v>
      </c>
      <c r="AN493" t="str">
        <f t="shared" si="193"/>
        <v xml:space="preserve"> </v>
      </c>
      <c r="AO493" t="s">
        <v>351</v>
      </c>
      <c r="AP493" t="s">
        <v>1246</v>
      </c>
      <c r="AQ493">
        <v>-1.3119220193202441</v>
      </c>
      <c r="AR493">
        <v>-4.0902202529207843</v>
      </c>
      <c r="AS493">
        <v>10.684051766079605</v>
      </c>
      <c r="AT493">
        <v>1.3119220193202441</v>
      </c>
      <c r="AU493">
        <v>4.0902202529207843</v>
      </c>
      <c r="AV493" t="s">
        <v>1831</v>
      </c>
    </row>
    <row r="494" spans="1:48" x14ac:dyDescent="0.25">
      <c r="A494">
        <v>4.9699999999999975E-9</v>
      </c>
      <c r="B494" t="s">
        <v>497</v>
      </c>
      <c r="C494">
        <v>8</v>
      </c>
      <c r="D494" s="2">
        <v>1</v>
      </c>
      <c r="E494">
        <v>7</v>
      </c>
      <c r="F494">
        <v>16</v>
      </c>
      <c r="G494">
        <v>132</v>
      </c>
      <c r="H494">
        <v>123.99</v>
      </c>
      <c r="I494">
        <v>52659.638904419997</v>
      </c>
      <c r="J494">
        <v>28.347050754458163</v>
      </c>
      <c r="K494">
        <v>26.954347826086952</v>
      </c>
      <c r="L494">
        <v>14.158891321134707</v>
      </c>
      <c r="M494">
        <v>13.54096284395821</v>
      </c>
      <c r="N494">
        <v>4.6000000000000005</v>
      </c>
      <c r="O494">
        <v>4.5454545454545494</v>
      </c>
      <c r="P494">
        <v>1.7614323735785145</v>
      </c>
      <c r="Q494" s="36" t="str">
        <f t="shared" si="170"/>
        <v xml:space="preserve"> </v>
      </c>
      <c r="R494" t="str">
        <f t="shared" si="171"/>
        <v xml:space="preserve"> </v>
      </c>
      <c r="S494" s="37" t="str">
        <f t="shared" si="172"/>
        <v/>
      </c>
      <c r="T494" s="37" t="str">
        <f t="shared" si="173"/>
        <v/>
      </c>
      <c r="U494" s="37" t="str">
        <f t="shared" si="174"/>
        <v/>
      </c>
      <c r="V494" s="37" t="str">
        <f t="shared" si="175"/>
        <v/>
      </c>
      <c r="W494" s="37" t="str">
        <f t="shared" si="176"/>
        <v/>
      </c>
      <c r="X494" s="37" t="str">
        <f t="shared" si="177"/>
        <v/>
      </c>
      <c r="Y494" t="str">
        <f t="shared" si="185"/>
        <v xml:space="preserve"> </v>
      </c>
      <c r="Z494" s="1" t="str">
        <f t="shared" si="178"/>
        <v xml:space="preserve"> </v>
      </c>
      <c r="AA494" t="str">
        <f t="shared" si="186"/>
        <v xml:space="preserve"> </v>
      </c>
      <c r="AB494" s="1" t="str">
        <f t="shared" si="179"/>
        <v xml:space="preserve"> </v>
      </c>
      <c r="AC494" t="str">
        <f t="shared" si="187"/>
        <v xml:space="preserve"> </v>
      </c>
      <c r="AD494" s="1" t="str">
        <f t="shared" si="180"/>
        <v xml:space="preserve"> </v>
      </c>
      <c r="AE494" t="str">
        <f t="shared" si="188"/>
        <v xml:space="preserve"> </v>
      </c>
      <c r="AF494" t="str">
        <f t="shared" si="189"/>
        <v xml:space="preserve"> </v>
      </c>
      <c r="AG494" t="str">
        <f t="shared" si="181"/>
        <v xml:space="preserve"> </v>
      </c>
      <c r="AH494" t="str">
        <f t="shared" si="182"/>
        <v xml:space="preserve"> </v>
      </c>
      <c r="AI494" t="str">
        <f t="shared" si="190"/>
        <v xml:space="preserve"> </v>
      </c>
      <c r="AJ494" t="str">
        <f t="shared" si="191"/>
        <v xml:space="preserve"> </v>
      </c>
      <c r="AK494" t="str">
        <f t="shared" si="183"/>
        <v xml:space="preserve"> </v>
      </c>
      <c r="AL494" t="str">
        <f t="shared" si="184"/>
        <v xml:space="preserve"> </v>
      </c>
      <c r="AM494" t="str">
        <f t="shared" si="192"/>
        <v xml:space="preserve"> </v>
      </c>
      <c r="AN494" t="str">
        <f t="shared" si="193"/>
        <v xml:space="preserve"> </v>
      </c>
      <c r="AO494" t="s">
        <v>497</v>
      </c>
      <c r="AP494" t="s">
        <v>1244</v>
      </c>
      <c r="AQ494">
        <v>-52.565012750854258</v>
      </c>
      <c r="AR494">
        <v>-8.7220972996398416</v>
      </c>
      <c r="AS494">
        <v>6.4601984030970394</v>
      </c>
      <c r="AT494">
        <v>52.565012750854258</v>
      </c>
      <c r="AU494">
        <v>8.7220972996398416</v>
      </c>
      <c r="AV494" t="s">
        <v>1832</v>
      </c>
    </row>
    <row r="495" spans="1:48" x14ac:dyDescent="0.25">
      <c r="A495">
        <v>4.9799999999999973E-9</v>
      </c>
      <c r="B495" t="s">
        <v>445</v>
      </c>
      <c r="C495">
        <v>17</v>
      </c>
      <c r="D495" s="2">
        <v>0</v>
      </c>
      <c r="E495">
        <v>10</v>
      </c>
      <c r="F495">
        <v>27</v>
      </c>
      <c r="G495">
        <v>27</v>
      </c>
      <c r="H495">
        <v>20.399999999999999</v>
      </c>
      <c r="I495">
        <v>24725.796254399997</v>
      </c>
      <c r="J495">
        <v>22.442244224422438</v>
      </c>
      <c r="K495">
        <v>19.465648854961831</v>
      </c>
      <c r="L495">
        <v>9.9753398948476466</v>
      </c>
      <c r="M495">
        <v>9.7611950838574462</v>
      </c>
      <c r="N495">
        <v>1.048</v>
      </c>
      <c r="O495">
        <v>5.8585858585858634</v>
      </c>
      <c r="P495">
        <v>7.8431372549019613</v>
      </c>
      <c r="Q495" s="36" t="str">
        <f t="shared" si="170"/>
        <v xml:space="preserve"> </v>
      </c>
      <c r="R495" t="str">
        <f t="shared" si="171"/>
        <v xml:space="preserve"> </v>
      </c>
      <c r="S495" s="37">
        <f t="shared" si="172"/>
        <v>0.32352941674470609</v>
      </c>
      <c r="T495" s="37" t="str">
        <f t="shared" si="173"/>
        <v/>
      </c>
      <c r="U495" s="37" t="str">
        <f t="shared" si="174"/>
        <v/>
      </c>
      <c r="V495" s="37" t="str">
        <f t="shared" si="175"/>
        <v/>
      </c>
      <c r="W495" s="37" t="str">
        <f t="shared" si="176"/>
        <v/>
      </c>
      <c r="X495" s="37" t="str">
        <f t="shared" si="177"/>
        <v/>
      </c>
      <c r="Y495" t="str">
        <f t="shared" si="185"/>
        <v xml:space="preserve"> </v>
      </c>
      <c r="Z495" s="1" t="str">
        <f t="shared" si="178"/>
        <v xml:space="preserve"> </v>
      </c>
      <c r="AA495" t="str">
        <f t="shared" si="186"/>
        <v xml:space="preserve"> </v>
      </c>
      <c r="AB495" s="1" t="str">
        <f t="shared" si="179"/>
        <v xml:space="preserve"> </v>
      </c>
      <c r="AC495" t="str">
        <f t="shared" si="187"/>
        <v xml:space="preserve"> </v>
      </c>
      <c r="AD495" s="1" t="str">
        <f t="shared" si="180"/>
        <v xml:space="preserve"> </v>
      </c>
      <c r="AE495" t="str">
        <f t="shared" si="188"/>
        <v xml:space="preserve"> </v>
      </c>
      <c r="AF495" t="str">
        <f t="shared" si="189"/>
        <v xml:space="preserve"> </v>
      </c>
      <c r="AG495">
        <f t="shared" si="181"/>
        <v>7.8431372598819618</v>
      </c>
      <c r="AH495" t="str">
        <f t="shared" si="182"/>
        <v xml:space="preserve"> </v>
      </c>
      <c r="AI495" t="str">
        <f t="shared" si="190"/>
        <v xml:space="preserve"> </v>
      </c>
      <c r="AJ495" t="str">
        <f t="shared" si="191"/>
        <v xml:space="preserve"> </v>
      </c>
      <c r="AK495" t="str">
        <f t="shared" si="183"/>
        <v xml:space="preserve"> </v>
      </c>
      <c r="AL495" t="str">
        <f t="shared" si="184"/>
        <v xml:space="preserve"> </v>
      </c>
      <c r="AM495" t="str">
        <f t="shared" si="192"/>
        <v xml:space="preserve"> </v>
      </c>
      <c r="AN495" t="str">
        <f t="shared" si="193"/>
        <v xml:space="preserve"> </v>
      </c>
      <c r="AO495" t="s">
        <v>445</v>
      </c>
      <c r="AP495" t="s">
        <v>1295</v>
      </c>
      <c r="AQ495">
        <v>-20.785097042884271</v>
      </c>
      <c r="AR495">
        <v>23.402203601511307</v>
      </c>
      <c r="AS495">
        <v>32.352941176470608</v>
      </c>
      <c r="AT495">
        <v>20.785097042884271</v>
      </c>
      <c r="AU495">
        <v>-23.402203601511307</v>
      </c>
      <c r="AV495" t="s">
        <v>1833</v>
      </c>
    </row>
    <row r="496" spans="1:48" x14ac:dyDescent="0.25">
      <c r="A496">
        <v>4.989999999999997E-9</v>
      </c>
      <c r="B496" t="s">
        <v>255</v>
      </c>
      <c r="C496">
        <v>21</v>
      </c>
      <c r="D496" s="2">
        <v>1</v>
      </c>
      <c r="E496">
        <v>14</v>
      </c>
      <c r="F496">
        <v>36</v>
      </c>
      <c r="G496">
        <v>130</v>
      </c>
      <c r="H496">
        <v>116.32</v>
      </c>
      <c r="I496">
        <v>330020.18855551997</v>
      </c>
      <c r="J496">
        <v>24.038024385203553</v>
      </c>
      <c r="K496">
        <v>23.324644074593941</v>
      </c>
      <c r="L496">
        <v>11.695213259837697</v>
      </c>
      <c r="M496">
        <v>11.66235652120805</v>
      </c>
      <c r="N496">
        <v>5.1740000000000004</v>
      </c>
      <c r="O496">
        <v>4.9492900608519408</v>
      </c>
      <c r="P496">
        <v>1.8483493810178817</v>
      </c>
      <c r="Q496" s="36" t="str">
        <f t="shared" si="170"/>
        <v xml:space="preserve"> </v>
      </c>
      <c r="R496" t="str">
        <f t="shared" si="171"/>
        <v xml:space="preserve"> </v>
      </c>
      <c r="S496" s="37" t="str">
        <f t="shared" si="172"/>
        <v/>
      </c>
      <c r="T496" s="37" t="str">
        <f t="shared" si="173"/>
        <v/>
      </c>
      <c r="U496" s="37" t="str">
        <f t="shared" si="174"/>
        <v/>
      </c>
      <c r="V496" s="37" t="str">
        <f t="shared" si="175"/>
        <v/>
      </c>
      <c r="W496" s="37" t="str">
        <f t="shared" si="176"/>
        <v/>
      </c>
      <c r="X496" s="37" t="str">
        <f t="shared" si="177"/>
        <v/>
      </c>
      <c r="Y496" t="str">
        <f t="shared" si="185"/>
        <v xml:space="preserve"> </v>
      </c>
      <c r="Z496" s="1" t="str">
        <f t="shared" si="178"/>
        <v xml:space="preserve"> </v>
      </c>
      <c r="AA496" t="str">
        <f t="shared" si="186"/>
        <v xml:space="preserve"> </v>
      </c>
      <c r="AB496" s="1" t="str">
        <f t="shared" si="179"/>
        <v xml:space="preserve"> </v>
      </c>
      <c r="AC496" t="str">
        <f t="shared" si="187"/>
        <v xml:space="preserve"> </v>
      </c>
      <c r="AD496" s="1" t="str">
        <f t="shared" si="180"/>
        <v xml:space="preserve"> </v>
      </c>
      <c r="AE496" t="str">
        <f t="shared" si="188"/>
        <v xml:space="preserve"> </v>
      </c>
      <c r="AF496" t="str">
        <f t="shared" si="189"/>
        <v xml:space="preserve"> </v>
      </c>
      <c r="AG496" t="str">
        <f t="shared" si="181"/>
        <v xml:space="preserve"> </v>
      </c>
      <c r="AH496" t="str">
        <f t="shared" si="182"/>
        <v xml:space="preserve"> </v>
      </c>
      <c r="AI496" t="str">
        <f t="shared" si="190"/>
        <v xml:space="preserve"> </v>
      </c>
      <c r="AJ496" t="str">
        <f t="shared" si="191"/>
        <v xml:space="preserve"> </v>
      </c>
      <c r="AK496" t="str">
        <f t="shared" si="183"/>
        <v xml:space="preserve"> </v>
      </c>
      <c r="AL496" t="str">
        <f t="shared" si="184"/>
        <v xml:space="preserve"> </v>
      </c>
      <c r="AM496" t="str">
        <f t="shared" si="192"/>
        <v xml:space="preserve"> </v>
      </c>
      <c r="AN496" t="str">
        <f t="shared" si="193"/>
        <v xml:space="preserve"> </v>
      </c>
      <c r="AO496" t="s">
        <v>255</v>
      </c>
      <c r="AP496" t="s">
        <v>1239</v>
      </c>
      <c r="AQ496">
        <v>-29.373652610303978</v>
      </c>
      <c r="AR496">
        <v>10.195785451214935</v>
      </c>
      <c r="AS496">
        <v>11.760660247592858</v>
      </c>
      <c r="AT496">
        <v>29.373652610303978</v>
      </c>
      <c r="AU496">
        <v>-10.195785451214935</v>
      </c>
      <c r="AV496" t="s">
        <v>1834</v>
      </c>
    </row>
    <row r="497" spans="1:48" x14ac:dyDescent="0.25">
      <c r="A497">
        <v>4.9999999999999968E-9</v>
      </c>
      <c r="B497" t="s">
        <v>634</v>
      </c>
      <c r="C497">
        <v>9</v>
      </c>
      <c r="D497" s="2">
        <v>1</v>
      </c>
      <c r="E497">
        <v>5</v>
      </c>
      <c r="F497">
        <v>15</v>
      </c>
      <c r="G497">
        <v>46.5</v>
      </c>
      <c r="H497">
        <v>37.57</v>
      </c>
      <c r="I497">
        <v>9710.2021766100006</v>
      </c>
      <c r="J497">
        <v>9.5427990855981708</v>
      </c>
      <c r="K497">
        <v>11.450777202072539</v>
      </c>
      <c r="L497">
        <v>6.1726996281217579</v>
      </c>
      <c r="M497">
        <v>6.6571032423915746</v>
      </c>
      <c r="N497">
        <v>3.2810000000000001</v>
      </c>
      <c r="O497">
        <v>-17.562814070351752</v>
      </c>
      <c r="P497">
        <v>4.9347883949960076</v>
      </c>
      <c r="Q497" s="36" t="str">
        <f t="shared" si="170"/>
        <v xml:space="preserve"> </v>
      </c>
      <c r="R497" t="str">
        <f t="shared" si="171"/>
        <v xml:space="preserve"> </v>
      </c>
      <c r="S497" s="37">
        <f t="shared" si="172"/>
        <v>0.23768965099414421</v>
      </c>
      <c r="T497" s="37" t="str">
        <f t="shared" si="173"/>
        <v/>
      </c>
      <c r="U497" s="37" t="str">
        <f t="shared" si="174"/>
        <v/>
      </c>
      <c r="V497" s="37">
        <f t="shared" si="175"/>
        <v>-0.48640256202167509</v>
      </c>
      <c r="W497" s="37" t="str">
        <f t="shared" si="176"/>
        <v/>
      </c>
      <c r="X497" s="37">
        <f t="shared" si="177"/>
        <v>-0.5260159610319538</v>
      </c>
      <c r="Y497" t="str">
        <f t="shared" si="185"/>
        <v xml:space="preserve"> </v>
      </c>
      <c r="Z497" s="1" t="str">
        <f t="shared" si="178"/>
        <v xml:space="preserve"> </v>
      </c>
      <c r="AA497" t="str">
        <f t="shared" si="186"/>
        <v xml:space="preserve"> </v>
      </c>
      <c r="AB497" s="1" t="str">
        <f t="shared" si="179"/>
        <v xml:space="preserve"> </v>
      </c>
      <c r="AC497" t="str">
        <f t="shared" si="187"/>
        <v xml:space="preserve"> </v>
      </c>
      <c r="AD497" s="1" t="str">
        <f t="shared" si="180"/>
        <v xml:space="preserve"> </v>
      </c>
      <c r="AE497" t="str">
        <f t="shared" si="188"/>
        <v xml:space="preserve"> </v>
      </c>
      <c r="AF497" t="str">
        <f t="shared" si="189"/>
        <v xml:space="preserve"> </v>
      </c>
      <c r="AG497">
        <f t="shared" si="181"/>
        <v>4.934788399996008</v>
      </c>
      <c r="AH497" t="str">
        <f t="shared" si="182"/>
        <v xml:space="preserve"> </v>
      </c>
      <c r="AI497" t="str">
        <f t="shared" si="190"/>
        <v xml:space="preserve"> </v>
      </c>
      <c r="AJ497" t="str">
        <f t="shared" si="191"/>
        <v xml:space="preserve"> </v>
      </c>
      <c r="AK497" t="str">
        <f t="shared" si="183"/>
        <v xml:space="preserve"> </v>
      </c>
      <c r="AL497" t="str">
        <f t="shared" si="184"/>
        <v xml:space="preserve"> </v>
      </c>
      <c r="AM497" t="str">
        <f t="shared" si="192"/>
        <v xml:space="preserve"> </v>
      </c>
      <c r="AN497" t="str">
        <f t="shared" si="193"/>
        <v xml:space="preserve"> </v>
      </c>
      <c r="AO497" t="s">
        <v>634</v>
      </c>
      <c r="AP497" t="s">
        <v>1242</v>
      </c>
      <c r="AQ497">
        <v>48.640256202167507</v>
      </c>
      <c r="AR497">
        <v>52.601596103195384</v>
      </c>
      <c r="AS497">
        <v>23.768964599414421</v>
      </c>
      <c r="AT497">
        <v>-48.640256202167507</v>
      </c>
      <c r="AU497">
        <v>-52.601596103195384</v>
      </c>
      <c r="AV497" t="s">
        <v>1835</v>
      </c>
    </row>
    <row r="498" spans="1:48" x14ac:dyDescent="0.25">
      <c r="A498">
        <v>5.0099999999999966E-9</v>
      </c>
      <c r="B498" t="s">
        <v>558</v>
      </c>
      <c r="C498">
        <v>1</v>
      </c>
      <c r="D498" s="2">
        <v>7</v>
      </c>
      <c r="E498">
        <v>14</v>
      </c>
      <c r="F498">
        <v>22</v>
      </c>
      <c r="G498">
        <v>25</v>
      </c>
      <c r="H498">
        <v>25.11</v>
      </c>
      <c r="I498">
        <v>10373.50348911</v>
      </c>
      <c r="J498">
        <v>14.218573046432615</v>
      </c>
      <c r="K498">
        <v>12.669021190716448</v>
      </c>
      <c r="L498">
        <v>9.4821340511860157</v>
      </c>
      <c r="M498">
        <v>8.9680723331682728</v>
      </c>
      <c r="N498">
        <v>1.982</v>
      </c>
      <c r="O498">
        <v>14.566473988439308</v>
      </c>
      <c r="P498">
        <v>3.4886499402628433</v>
      </c>
      <c r="Q498" s="36" t="str">
        <f t="shared" si="170"/>
        <v xml:space="preserve"> </v>
      </c>
      <c r="R498" t="str">
        <f t="shared" si="171"/>
        <v xml:space="preserve"> </v>
      </c>
      <c r="S498" s="37" t="str">
        <f t="shared" si="172"/>
        <v/>
      </c>
      <c r="T498" s="37" t="str">
        <f t="shared" si="173"/>
        <v/>
      </c>
      <c r="U498" s="37" t="str">
        <f t="shared" si="174"/>
        <v/>
      </c>
      <c r="V498" s="37" t="str">
        <f t="shared" si="175"/>
        <v/>
      </c>
      <c r="W498" s="37" t="str">
        <f t="shared" si="176"/>
        <v/>
      </c>
      <c r="X498" s="37" t="str">
        <f t="shared" si="177"/>
        <v/>
      </c>
      <c r="Y498" t="str">
        <f t="shared" si="185"/>
        <v xml:space="preserve"> </v>
      </c>
      <c r="Z498" s="1" t="str">
        <f t="shared" si="178"/>
        <v xml:space="preserve"> </v>
      </c>
      <c r="AA498" t="str">
        <f t="shared" si="186"/>
        <v xml:space="preserve"> </v>
      </c>
      <c r="AB498" s="1" t="str">
        <f t="shared" si="179"/>
        <v xml:space="preserve"> </v>
      </c>
      <c r="AC498" t="str">
        <f t="shared" si="187"/>
        <v xml:space="preserve"> </v>
      </c>
      <c r="AD498" s="1" t="str">
        <f t="shared" si="180"/>
        <v xml:space="preserve"> </v>
      </c>
      <c r="AE498" t="str">
        <f t="shared" si="188"/>
        <v xml:space="preserve"> </v>
      </c>
      <c r="AF498" t="str">
        <f t="shared" si="189"/>
        <v xml:space="preserve"> </v>
      </c>
      <c r="AG498">
        <f t="shared" si="181"/>
        <v>3.4886499452728432</v>
      </c>
      <c r="AH498" t="str">
        <f t="shared" si="182"/>
        <v xml:space="preserve"> </v>
      </c>
      <c r="AI498" t="str">
        <f t="shared" si="190"/>
        <v xml:space="preserve"> </v>
      </c>
      <c r="AJ498" t="str">
        <f t="shared" si="191"/>
        <v xml:space="preserve"> </v>
      </c>
      <c r="AK498" t="str">
        <f t="shared" si="183"/>
        <v xml:space="preserve"> </v>
      </c>
      <c r="AL498" t="str">
        <f t="shared" si="184"/>
        <v xml:space="preserve"> </v>
      </c>
      <c r="AM498" t="str">
        <f t="shared" si="192"/>
        <v xml:space="preserve"> </v>
      </c>
      <c r="AN498" t="str">
        <f t="shared" si="193"/>
        <v xml:space="preserve"> </v>
      </c>
      <c r="AO498" t="s">
        <v>558</v>
      </c>
      <c r="AP498" t="s">
        <v>1293</v>
      </c>
      <c r="AQ498">
        <v>23.475045184840472</v>
      </c>
      <c r="AR498">
        <v>27.189390924807565</v>
      </c>
      <c r="AS498">
        <v>-0.43807248108322927</v>
      </c>
      <c r="AT498">
        <v>-23.475045184840472</v>
      </c>
      <c r="AU498">
        <v>-27.189390924807565</v>
      </c>
      <c r="AV498" t="s">
        <v>1836</v>
      </c>
    </row>
    <row r="499" spans="1:48" x14ac:dyDescent="0.25">
      <c r="A499">
        <v>5.0199999999999963E-9</v>
      </c>
      <c r="B499" t="s">
        <v>443</v>
      </c>
      <c r="C499">
        <v>9</v>
      </c>
      <c r="D499" s="2">
        <v>1</v>
      </c>
      <c r="E499">
        <v>3</v>
      </c>
      <c r="F499">
        <v>13</v>
      </c>
      <c r="G499">
        <v>32</v>
      </c>
      <c r="H499">
        <v>29.76</v>
      </c>
      <c r="I499">
        <v>22186.64544</v>
      </c>
      <c r="J499" t="s">
        <v>1238</v>
      </c>
      <c r="K499" t="s">
        <v>1238</v>
      </c>
      <c r="L499">
        <v>21.818562033173706</v>
      </c>
      <c r="M499">
        <v>18.402809797106137</v>
      </c>
      <c r="N499">
        <v>0.66100000000000003</v>
      </c>
      <c r="O499">
        <v>69.487179487179489</v>
      </c>
      <c r="P499">
        <v>4.573252688172043</v>
      </c>
      <c r="Q499" s="36" t="str">
        <f t="shared" si="170"/>
        <v xml:space="preserve"> </v>
      </c>
      <c r="R499" t="str">
        <f t="shared" si="171"/>
        <v xml:space="preserve"> </v>
      </c>
      <c r="S499" s="37" t="str">
        <f t="shared" si="172"/>
        <v/>
      </c>
      <c r="T499" s="37" t="str">
        <f t="shared" si="173"/>
        <v/>
      </c>
      <c r="U499" s="37" t="str">
        <f t="shared" si="174"/>
        <v xml:space="preserve"> </v>
      </c>
      <c r="V499" s="37" t="str">
        <f t="shared" si="175"/>
        <v xml:space="preserve"> </v>
      </c>
      <c r="W499" s="37" t="str">
        <f t="shared" si="176"/>
        <v/>
      </c>
      <c r="X499" s="37" t="str">
        <f t="shared" si="177"/>
        <v/>
      </c>
      <c r="Y499" t="str">
        <f t="shared" si="185"/>
        <v xml:space="preserve"> </v>
      </c>
      <c r="Z499" s="1" t="str">
        <f t="shared" si="178"/>
        <v xml:space="preserve"> </v>
      </c>
      <c r="AA499" t="str">
        <f t="shared" si="186"/>
        <v xml:space="preserve"> </v>
      </c>
      <c r="AB499" s="1" t="str">
        <f t="shared" si="179"/>
        <v xml:space="preserve"> </v>
      </c>
      <c r="AC499" t="str">
        <f t="shared" si="187"/>
        <v xml:space="preserve"> </v>
      </c>
      <c r="AD499" s="1" t="str">
        <f t="shared" si="180"/>
        <v xml:space="preserve"> </v>
      </c>
      <c r="AE499" t="str">
        <f t="shared" si="188"/>
        <v xml:space="preserve"> </v>
      </c>
      <c r="AF499" t="str">
        <f t="shared" si="189"/>
        <v xml:space="preserve"> </v>
      </c>
      <c r="AG499">
        <f t="shared" si="181"/>
        <v>4.5732526931920434</v>
      </c>
      <c r="AH499" t="str">
        <f t="shared" si="182"/>
        <v xml:space="preserve"> </v>
      </c>
      <c r="AI499" t="str">
        <f t="shared" si="190"/>
        <v xml:space="preserve"> </v>
      </c>
      <c r="AJ499" t="str">
        <f t="shared" si="191"/>
        <v xml:space="preserve"> </v>
      </c>
      <c r="AK499">
        <f t="shared" si="183"/>
        <v>69.487179492199488</v>
      </c>
      <c r="AL499" t="str">
        <f t="shared" si="184"/>
        <v xml:space="preserve"> </v>
      </c>
      <c r="AM499" t="str">
        <f t="shared" si="192"/>
        <v xml:space="preserve"> </v>
      </c>
      <c r="AN499" t="str">
        <f t="shared" si="193"/>
        <v xml:space="preserve"> </v>
      </c>
      <c r="AO499" t="s">
        <v>443</v>
      </c>
      <c r="AP499" t="s">
        <v>1254</v>
      </c>
      <c r="AQ499" t="e">
        <v>#VALUE!</v>
      </c>
      <c r="AR499">
        <v>-67.53852900672112</v>
      </c>
      <c r="AS499">
        <v>7.5268817204301008</v>
      </c>
      <c r="AT499" t="e">
        <v>#VALUE!</v>
      </c>
      <c r="AU499">
        <v>67.53852900672112</v>
      </c>
      <c r="AV499" t="s">
        <v>1837</v>
      </c>
    </row>
    <row r="500" spans="1:48" x14ac:dyDescent="0.25">
      <c r="A500">
        <v>5.0299999999999961E-9</v>
      </c>
      <c r="B500" t="s">
        <v>608</v>
      </c>
      <c r="C500">
        <v>11</v>
      </c>
      <c r="D500" s="2">
        <v>0</v>
      </c>
      <c r="E500">
        <v>8</v>
      </c>
      <c r="F500">
        <v>19</v>
      </c>
      <c r="G500">
        <v>152.5</v>
      </c>
      <c r="H500">
        <v>120.17</v>
      </c>
      <c r="I500">
        <v>12900.803003020001</v>
      </c>
      <c r="J500">
        <v>28.714456391875743</v>
      </c>
      <c r="K500">
        <v>34.265754205873968</v>
      </c>
      <c r="L500">
        <v>12.154042074074074</v>
      </c>
      <c r="M500">
        <v>12.442207281288653</v>
      </c>
      <c r="N500">
        <v>3.5070000000000001</v>
      </c>
      <c r="O500">
        <v>34.367816091954033</v>
      </c>
      <c r="P500">
        <v>3.5549638012815183</v>
      </c>
      <c r="Q500" s="36" t="str">
        <f t="shared" si="170"/>
        <v xml:space="preserve"> </v>
      </c>
      <c r="R500" t="str">
        <f t="shared" si="171"/>
        <v xml:space="preserve"> </v>
      </c>
      <c r="S500" s="37">
        <f t="shared" si="172"/>
        <v>0.26903553802492391</v>
      </c>
      <c r="T500" s="37" t="str">
        <f t="shared" si="173"/>
        <v/>
      </c>
      <c r="U500" s="37" t="str">
        <f t="shared" si="174"/>
        <v/>
      </c>
      <c r="V500" s="37" t="str">
        <f t="shared" si="175"/>
        <v/>
      </c>
      <c r="W500" s="37" t="str">
        <f t="shared" si="176"/>
        <v/>
      </c>
      <c r="X500" s="37" t="str">
        <f t="shared" si="177"/>
        <v/>
      </c>
      <c r="Y500" t="str">
        <f t="shared" si="185"/>
        <v xml:space="preserve"> </v>
      </c>
      <c r="Z500" s="1" t="str">
        <f t="shared" si="178"/>
        <v xml:space="preserve"> </v>
      </c>
      <c r="AA500" t="str">
        <f t="shared" si="186"/>
        <v xml:space="preserve"> </v>
      </c>
      <c r="AB500" s="1" t="str">
        <f t="shared" si="179"/>
        <v xml:space="preserve"> </v>
      </c>
      <c r="AC500" t="str">
        <f t="shared" si="187"/>
        <v xml:space="preserve"> </v>
      </c>
      <c r="AD500" s="1" t="str">
        <f t="shared" si="180"/>
        <v xml:space="preserve"> </v>
      </c>
      <c r="AE500" t="str">
        <f t="shared" si="188"/>
        <v xml:space="preserve"> </v>
      </c>
      <c r="AF500" t="str">
        <f t="shared" si="189"/>
        <v xml:space="preserve"> </v>
      </c>
      <c r="AG500">
        <f t="shared" si="181"/>
        <v>3.5549638063115183</v>
      </c>
      <c r="AH500" t="str">
        <f t="shared" si="182"/>
        <v xml:space="preserve"> </v>
      </c>
      <c r="AI500" t="str">
        <f t="shared" si="190"/>
        <v xml:space="preserve"> </v>
      </c>
      <c r="AJ500" t="str">
        <f t="shared" si="191"/>
        <v xml:space="preserve"> </v>
      </c>
      <c r="AK500" t="str">
        <f t="shared" si="183"/>
        <v xml:space="preserve"> </v>
      </c>
      <c r="AL500" t="str">
        <f t="shared" si="184"/>
        <v xml:space="preserve"> </v>
      </c>
      <c r="AM500" t="str">
        <f t="shared" si="192"/>
        <v xml:space="preserve"> </v>
      </c>
      <c r="AN500" t="str">
        <f t="shared" si="193"/>
        <v xml:space="preserve"> </v>
      </c>
      <c r="AO500" t="s">
        <v>608</v>
      </c>
      <c r="AP500" t="s">
        <v>1248</v>
      </c>
      <c r="AQ500">
        <v>-54.542405257851968</v>
      </c>
      <c r="AR500">
        <v>6.6725695543019103</v>
      </c>
      <c r="AS500">
        <v>26.903553299492387</v>
      </c>
      <c r="AT500">
        <v>54.542405257851968</v>
      </c>
      <c r="AU500">
        <v>-6.6725695543019103</v>
      </c>
      <c r="AV500" t="s">
        <v>1838</v>
      </c>
    </row>
    <row r="501" spans="1:48" x14ac:dyDescent="0.25">
      <c r="A501">
        <v>5.0399999999999958E-9</v>
      </c>
      <c r="B501" t="s">
        <v>669</v>
      </c>
      <c r="C501">
        <v>17</v>
      </c>
      <c r="D501" s="2">
        <v>0</v>
      </c>
      <c r="E501">
        <v>11</v>
      </c>
      <c r="F501">
        <v>28</v>
      </c>
      <c r="G501">
        <v>63</v>
      </c>
      <c r="H501">
        <v>39.39</v>
      </c>
      <c r="I501">
        <v>4010.3014146</v>
      </c>
      <c r="J501">
        <v>9.5098985997102847</v>
      </c>
      <c r="K501">
        <v>7.941532258064516</v>
      </c>
      <c r="L501">
        <v>4.1135741976651596</v>
      </c>
      <c r="M501">
        <v>3.6785210518484082</v>
      </c>
      <c r="N501">
        <v>4.96</v>
      </c>
      <c r="O501">
        <v>11.210762331838566</v>
      </c>
      <c r="P501">
        <v>2.0157400355420156</v>
      </c>
      <c r="Q501" s="36" t="str">
        <f t="shared" si="170"/>
        <v xml:space="preserve"> </v>
      </c>
      <c r="R501" t="str">
        <f t="shared" si="171"/>
        <v xml:space="preserve"> </v>
      </c>
      <c r="S501" s="37">
        <f t="shared" si="172"/>
        <v>0.59939071334159943</v>
      </c>
      <c r="T501" s="37" t="str">
        <f t="shared" si="173"/>
        <v/>
      </c>
      <c r="U501" s="37" t="str">
        <f t="shared" si="174"/>
        <v/>
      </c>
      <c r="V501" s="37">
        <f t="shared" si="175"/>
        <v>-0.48817327993249882</v>
      </c>
      <c r="W501" s="37" t="str">
        <f t="shared" si="176"/>
        <v/>
      </c>
      <c r="X501" s="37">
        <f t="shared" si="177"/>
        <v>-0.68413034324215904</v>
      </c>
      <c r="Y501" t="str">
        <f t="shared" si="185"/>
        <v xml:space="preserve"> </v>
      </c>
      <c r="Z501" s="1" t="str">
        <f t="shared" si="178"/>
        <v xml:space="preserve"> </v>
      </c>
      <c r="AA501" t="str">
        <f t="shared" si="186"/>
        <v xml:space="preserve"> </v>
      </c>
      <c r="AB501" s="1" t="str">
        <f t="shared" si="179"/>
        <v xml:space="preserve"> </v>
      </c>
      <c r="AC501" t="str">
        <f t="shared" si="187"/>
        <v xml:space="preserve"> </v>
      </c>
      <c r="AD501" s="1" t="str">
        <f t="shared" si="180"/>
        <v xml:space="preserve"> </v>
      </c>
      <c r="AE501" t="str">
        <f t="shared" si="188"/>
        <v xml:space="preserve"> </v>
      </c>
      <c r="AF501" t="str">
        <f t="shared" si="189"/>
        <v xml:space="preserve"> </v>
      </c>
      <c r="AG501">
        <f t="shared" si="181"/>
        <v>2.0157400405820156</v>
      </c>
      <c r="AH501" t="str">
        <f t="shared" si="182"/>
        <v xml:space="preserve"> </v>
      </c>
      <c r="AI501" t="str">
        <f t="shared" si="190"/>
        <v xml:space="preserve"> </v>
      </c>
      <c r="AJ501" t="str">
        <f t="shared" si="191"/>
        <v xml:space="preserve"> </v>
      </c>
      <c r="AK501" t="str">
        <f t="shared" si="183"/>
        <v xml:space="preserve"> </v>
      </c>
      <c r="AL501" t="str">
        <f t="shared" si="184"/>
        <v xml:space="preserve"> </v>
      </c>
      <c r="AM501" t="str">
        <f t="shared" si="192"/>
        <v xml:space="preserve"> </v>
      </c>
      <c r="AN501" t="str">
        <f t="shared" si="193"/>
        <v xml:space="preserve"> </v>
      </c>
      <c r="AO501" t="s">
        <v>669</v>
      </c>
      <c r="AP501" t="s">
        <v>1295</v>
      </c>
      <c r="AQ501">
        <v>48.817327993249883</v>
      </c>
      <c r="AR501">
        <v>68.4130343242159</v>
      </c>
      <c r="AS501">
        <v>59.939070830159949</v>
      </c>
      <c r="AT501">
        <v>-48.817327993249883</v>
      </c>
      <c r="AU501">
        <v>-68.4130343242159</v>
      </c>
      <c r="AV501" t="s">
        <v>1839</v>
      </c>
    </row>
    <row r="502" spans="1:48" x14ac:dyDescent="0.25">
      <c r="A502">
        <v>5.0499999999999956E-9</v>
      </c>
      <c r="B502" t="s">
        <v>938</v>
      </c>
      <c r="C502">
        <v>4</v>
      </c>
      <c r="D502" s="2">
        <v>1</v>
      </c>
      <c r="E502">
        <v>11</v>
      </c>
      <c r="F502">
        <v>16</v>
      </c>
      <c r="G502">
        <v>67.25</v>
      </c>
      <c r="H502">
        <v>70.37</v>
      </c>
      <c r="I502">
        <v>36920.959218880002</v>
      </c>
      <c r="J502">
        <v>26.869033982436044</v>
      </c>
      <c r="K502">
        <v>25.19513068385249</v>
      </c>
      <c r="L502">
        <v>14.134787371821476</v>
      </c>
      <c r="M502">
        <v>13.060945463430764</v>
      </c>
      <c r="N502">
        <v>2.7930000000000001</v>
      </c>
      <c r="O502">
        <v>5.7954545454545459</v>
      </c>
      <c r="P502">
        <v>2.4428023305385818</v>
      </c>
      <c r="Q502" s="36" t="str">
        <f t="shared" si="170"/>
        <v xml:space="preserve"> </v>
      </c>
      <c r="R502" t="str">
        <f t="shared" si="171"/>
        <v xml:space="preserve"> </v>
      </c>
      <c r="S502" s="37" t="str">
        <f t="shared" si="172"/>
        <v/>
      </c>
      <c r="T502" s="37" t="str">
        <f t="shared" si="173"/>
        <v/>
      </c>
      <c r="U502" s="37" t="str">
        <f t="shared" si="174"/>
        <v/>
      </c>
      <c r="V502" s="37" t="str">
        <f t="shared" si="175"/>
        <v/>
      </c>
      <c r="W502" s="37" t="str">
        <f t="shared" si="176"/>
        <v/>
      </c>
      <c r="X502" s="37" t="str">
        <f t="shared" si="177"/>
        <v/>
      </c>
      <c r="Y502" t="str">
        <f t="shared" si="185"/>
        <v xml:space="preserve"> </v>
      </c>
      <c r="Z502" s="1" t="str">
        <f t="shared" si="178"/>
        <v xml:space="preserve"> </v>
      </c>
      <c r="AA502" t="str">
        <f t="shared" si="186"/>
        <v xml:space="preserve"> </v>
      </c>
      <c r="AB502" s="1" t="str">
        <f t="shared" si="179"/>
        <v xml:space="preserve"> </v>
      </c>
      <c r="AC502" t="str">
        <f t="shared" si="187"/>
        <v xml:space="preserve"> </v>
      </c>
      <c r="AD502" s="1" t="str">
        <f t="shared" si="180"/>
        <v xml:space="preserve"> </v>
      </c>
      <c r="AE502" t="str">
        <f t="shared" si="188"/>
        <v xml:space="preserve"> </v>
      </c>
      <c r="AF502" t="str">
        <f t="shared" si="189"/>
        <v xml:space="preserve"> </v>
      </c>
      <c r="AG502">
        <f t="shared" si="181"/>
        <v>2.4428023355885817</v>
      </c>
      <c r="AH502" t="str">
        <f t="shared" si="182"/>
        <v xml:space="preserve"> </v>
      </c>
      <c r="AI502" t="str">
        <f t="shared" si="190"/>
        <v xml:space="preserve"> </v>
      </c>
      <c r="AJ502" t="str">
        <f t="shared" si="191"/>
        <v xml:space="preserve"> </v>
      </c>
      <c r="AK502" t="str">
        <f t="shared" si="183"/>
        <v xml:space="preserve"> </v>
      </c>
      <c r="AL502" t="str">
        <f t="shared" si="184"/>
        <v xml:space="preserve"> </v>
      </c>
      <c r="AM502" t="str">
        <f t="shared" si="192"/>
        <v xml:space="preserve"> </v>
      </c>
      <c r="AN502" t="str">
        <f t="shared" si="193"/>
        <v xml:space="preserve"> </v>
      </c>
      <c r="AO502" t="s">
        <v>938</v>
      </c>
      <c r="AP502" t="s">
        <v>1250</v>
      </c>
      <c r="AQ502">
        <v>-44.610264667085175</v>
      </c>
      <c r="AR502">
        <v>-8.5370099320557067</v>
      </c>
      <c r="AS502">
        <v>-4.4337075458291908</v>
      </c>
      <c r="AT502">
        <v>44.610264667085175</v>
      </c>
      <c r="AU502">
        <v>8.5370099320557067</v>
      </c>
      <c r="AV502" t="s">
        <v>1840</v>
      </c>
    </row>
    <row r="503" spans="1:48" x14ac:dyDescent="0.25">
      <c r="A503">
        <v>5.0599999999999953E-9</v>
      </c>
      <c r="B503" t="s">
        <v>501</v>
      </c>
      <c r="C503">
        <v>9</v>
      </c>
      <c r="D503" s="2">
        <v>2</v>
      </c>
      <c r="E503">
        <v>16</v>
      </c>
      <c r="F503">
        <v>27</v>
      </c>
      <c r="G503">
        <v>100</v>
      </c>
      <c r="H503">
        <v>85.18</v>
      </c>
      <c r="I503">
        <v>21195.898265980002</v>
      </c>
      <c r="J503">
        <v>22.58218451749735</v>
      </c>
      <c r="K503">
        <v>25.126843657817112</v>
      </c>
      <c r="L503">
        <v>18.929623643762369</v>
      </c>
      <c r="M503">
        <v>20.945301030589107</v>
      </c>
      <c r="N503">
        <v>3.39</v>
      </c>
      <c r="O503">
        <v>-2.5862068965517198</v>
      </c>
      <c r="P503">
        <v>1.7351490960319325</v>
      </c>
      <c r="Q503" s="36" t="str">
        <f t="shared" si="170"/>
        <v xml:space="preserve"> </v>
      </c>
      <c r="R503" t="str">
        <f t="shared" si="171"/>
        <v xml:space="preserve"> </v>
      </c>
      <c r="S503" s="37">
        <f t="shared" si="172"/>
        <v>0.17398450846455507</v>
      </c>
      <c r="T503" s="37" t="str">
        <f t="shared" si="173"/>
        <v/>
      </c>
      <c r="U503" s="37" t="str">
        <f t="shared" si="174"/>
        <v/>
      </c>
      <c r="V503" s="37" t="str">
        <f t="shared" si="175"/>
        <v/>
      </c>
      <c r="W503" s="37" t="str">
        <f t="shared" si="176"/>
        <v/>
      </c>
      <c r="X503" s="37" t="str">
        <f t="shared" si="177"/>
        <v/>
      </c>
      <c r="Y503" t="str">
        <f t="shared" si="185"/>
        <v xml:space="preserve"> </v>
      </c>
      <c r="Z503" s="1" t="str">
        <f t="shared" si="178"/>
        <v xml:space="preserve"> </v>
      </c>
      <c r="AA503" t="str">
        <f t="shared" si="186"/>
        <v xml:space="preserve"> </v>
      </c>
      <c r="AB503" s="1" t="str">
        <f t="shared" si="179"/>
        <v xml:space="preserve"> </v>
      </c>
      <c r="AC503" t="str">
        <f t="shared" si="187"/>
        <v xml:space="preserve"> </v>
      </c>
      <c r="AD503" s="1" t="str">
        <f t="shared" si="180"/>
        <v xml:space="preserve"> </v>
      </c>
      <c r="AE503" t="str">
        <f t="shared" si="188"/>
        <v xml:space="preserve"> </v>
      </c>
      <c r="AF503" t="str">
        <f t="shared" si="189"/>
        <v xml:space="preserve"> </v>
      </c>
      <c r="AG503" t="str">
        <f t="shared" si="181"/>
        <v xml:space="preserve"> </v>
      </c>
      <c r="AH503" t="str">
        <f t="shared" si="182"/>
        <v xml:space="preserve"> </v>
      </c>
      <c r="AI503" t="str">
        <f t="shared" si="190"/>
        <v xml:space="preserve"> </v>
      </c>
      <c r="AJ503" t="str">
        <f t="shared" si="191"/>
        <v xml:space="preserve"> </v>
      </c>
      <c r="AK503" t="str">
        <f t="shared" si="183"/>
        <v xml:space="preserve"> </v>
      </c>
      <c r="AL503" t="str">
        <f t="shared" si="184"/>
        <v xml:space="preserve"> </v>
      </c>
      <c r="AM503" t="str">
        <f t="shared" si="192"/>
        <v xml:space="preserve"> </v>
      </c>
      <c r="AN503" t="str">
        <f t="shared" si="193"/>
        <v xml:space="preserve"> </v>
      </c>
      <c r="AO503" t="s">
        <v>501</v>
      </c>
      <c r="AP503" t="s">
        <v>1293</v>
      </c>
      <c r="AQ503">
        <v>-21.538261553092596</v>
      </c>
      <c r="AR503">
        <v>-45.355193211396113</v>
      </c>
      <c r="AS503">
        <v>17.398450340455508</v>
      </c>
      <c r="AT503">
        <v>21.538261553092596</v>
      </c>
      <c r="AU503">
        <v>45.355193211396113</v>
      </c>
      <c r="AV503" t="s">
        <v>1841</v>
      </c>
    </row>
    <row r="504" spans="1:48" x14ac:dyDescent="0.25">
      <c r="A504">
        <v>5.0699999999999951E-9</v>
      </c>
      <c r="B504" t="s">
        <v>235</v>
      </c>
      <c r="C504">
        <v>4</v>
      </c>
      <c r="D504">
        <v>6</v>
      </c>
      <c r="E504">
        <v>18</v>
      </c>
      <c r="F504">
        <v>28</v>
      </c>
      <c r="G504">
        <v>70.5</v>
      </c>
      <c r="H504">
        <v>56.36</v>
      </c>
      <c r="I504">
        <v>238465.13787976</v>
      </c>
      <c r="J504">
        <v>24.054630815194194</v>
      </c>
      <c r="K504">
        <v>17.656641604010023</v>
      </c>
      <c r="L504">
        <v>7.709176915540632</v>
      </c>
      <c r="M504">
        <v>6.6797205279554639</v>
      </c>
      <c r="N504">
        <v>3.1920000000000002</v>
      </c>
      <c r="O504">
        <v>30.819672131147552</v>
      </c>
      <c r="P504">
        <v>6.344925479063166</v>
      </c>
      <c r="Q504" s="36" t="str">
        <f t="shared" si="170"/>
        <v xml:space="preserve"> </v>
      </c>
      <c r="R504" t="str">
        <f t="shared" si="171"/>
        <v xml:space="preserve"> </v>
      </c>
      <c r="S504" s="37">
        <f t="shared" si="172"/>
        <v>0.2508871590799362</v>
      </c>
      <c r="T504" s="37" t="str">
        <f t="shared" si="173"/>
        <v/>
      </c>
      <c r="U504" s="37" t="str">
        <f t="shared" si="174"/>
        <v/>
      </c>
      <c r="V504" s="37" t="str">
        <f t="shared" si="175"/>
        <v/>
      </c>
      <c r="W504" s="37" t="str">
        <f t="shared" si="176"/>
        <v/>
      </c>
      <c r="X504" s="37">
        <f t="shared" si="177"/>
        <v>-0.40803424244068909</v>
      </c>
      <c r="Y504" t="str">
        <f t="shared" si="185"/>
        <v xml:space="preserve"> </v>
      </c>
      <c r="Z504" s="1" t="str">
        <f t="shared" si="178"/>
        <v xml:space="preserve"> </v>
      </c>
      <c r="AA504" t="str">
        <f t="shared" si="186"/>
        <v xml:space="preserve"> </v>
      </c>
      <c r="AB504" s="1" t="str">
        <f t="shared" si="179"/>
        <v xml:space="preserve"> </v>
      </c>
      <c r="AC504" t="str">
        <f t="shared" si="187"/>
        <v xml:space="preserve"> </v>
      </c>
      <c r="AD504" s="1" t="str">
        <f t="shared" si="180"/>
        <v xml:space="preserve"> </v>
      </c>
      <c r="AE504" t="str">
        <f t="shared" si="188"/>
        <v xml:space="preserve"> </v>
      </c>
      <c r="AF504" t="str">
        <f t="shared" si="189"/>
        <v xml:space="preserve"> </v>
      </c>
      <c r="AG504">
        <f t="shared" si="181"/>
        <v>6.3449254841331664</v>
      </c>
      <c r="AH504" t="str">
        <f t="shared" si="182"/>
        <v xml:space="preserve"> </v>
      </c>
      <c r="AI504" t="str">
        <f t="shared" si="190"/>
        <v xml:space="preserve"> </v>
      </c>
      <c r="AJ504" t="str">
        <f t="shared" si="191"/>
        <v xml:space="preserve"> </v>
      </c>
      <c r="AK504" t="str">
        <f t="shared" si="183"/>
        <v xml:space="preserve"> </v>
      </c>
      <c r="AL504" t="str">
        <f t="shared" si="184"/>
        <v xml:space="preserve"> </v>
      </c>
      <c r="AM504" t="str">
        <f t="shared" si="192"/>
        <v xml:space="preserve"> </v>
      </c>
      <c r="AN504" t="str">
        <f t="shared" si="193"/>
        <v xml:space="preserve"> </v>
      </c>
      <c r="AO504" t="s">
        <v>235</v>
      </c>
      <c r="AP504" t="s">
        <v>1295</v>
      </c>
      <c r="AQ504">
        <v>-29.463029111062887</v>
      </c>
      <c r="AR504">
        <v>40.803424244068907</v>
      </c>
      <c r="AS504">
        <v>25.088715400993621</v>
      </c>
      <c r="AT504">
        <v>29.463029111062887</v>
      </c>
      <c r="AU504">
        <v>-40.803424244068907</v>
      </c>
      <c r="AV504" t="s">
        <v>1842</v>
      </c>
    </row>
    <row r="505" spans="1:48" x14ac:dyDescent="0.25">
      <c r="A505">
        <v>5.0799999999999949E-9</v>
      </c>
      <c r="B505" t="s">
        <v>502</v>
      </c>
      <c r="C505">
        <v>7</v>
      </c>
      <c r="D505">
        <v>1</v>
      </c>
      <c r="E505">
        <v>9</v>
      </c>
      <c r="F505">
        <v>17</v>
      </c>
      <c r="G505">
        <v>65</v>
      </c>
      <c r="H505">
        <v>54.72</v>
      </c>
      <c r="I505">
        <v>12170.476679039999</v>
      </c>
      <c r="J505">
        <v>22.234863876472978</v>
      </c>
      <c r="K505">
        <v>20.014630577907827</v>
      </c>
      <c r="L505">
        <v>15.147500711361722</v>
      </c>
      <c r="M505">
        <v>13.929806655810648</v>
      </c>
      <c r="N505">
        <v>2.4609999999999999</v>
      </c>
      <c r="O505">
        <v>22.437810945273611</v>
      </c>
      <c r="P505">
        <v>0.69444444444444442</v>
      </c>
      <c r="Q505" s="36" t="str">
        <f t="shared" si="170"/>
        <v xml:space="preserve"> </v>
      </c>
      <c r="R505" t="str">
        <f t="shared" si="171"/>
        <v xml:space="preserve"> </v>
      </c>
      <c r="S505" s="37">
        <f t="shared" si="172"/>
        <v>0.18786550215602341</v>
      </c>
      <c r="T505" s="37" t="str">
        <f t="shared" si="173"/>
        <v/>
      </c>
      <c r="U505" s="37" t="str">
        <f t="shared" si="174"/>
        <v/>
      </c>
      <c r="V505" s="37" t="str">
        <f t="shared" si="175"/>
        <v/>
      </c>
      <c r="W505" s="37" t="str">
        <f t="shared" si="176"/>
        <v/>
      </c>
      <c r="X505" s="37" t="str">
        <f t="shared" si="177"/>
        <v/>
      </c>
      <c r="Y505" t="str">
        <f t="shared" si="185"/>
        <v xml:space="preserve"> </v>
      </c>
      <c r="Z505" s="1" t="str">
        <f t="shared" si="178"/>
        <v xml:space="preserve"> </v>
      </c>
      <c r="AA505" t="str">
        <f t="shared" si="186"/>
        <v xml:space="preserve"> </v>
      </c>
      <c r="AB505" s="1" t="str">
        <f t="shared" si="179"/>
        <v xml:space="preserve"> </v>
      </c>
      <c r="AC505" t="str">
        <f t="shared" si="187"/>
        <v xml:space="preserve"> </v>
      </c>
      <c r="AD505" s="1" t="str">
        <f t="shared" si="180"/>
        <v xml:space="preserve"> </v>
      </c>
      <c r="AE505" t="str">
        <f t="shared" si="188"/>
        <v xml:space="preserve"> </v>
      </c>
      <c r="AF505" t="str">
        <f t="shared" si="189"/>
        <v xml:space="preserve"> </v>
      </c>
      <c r="AG505" t="str">
        <f t="shared" si="181"/>
        <v xml:space="preserve"> </v>
      </c>
      <c r="AH505" t="str">
        <f t="shared" si="182"/>
        <v xml:space="preserve"> </v>
      </c>
      <c r="AI505" t="str">
        <f t="shared" si="190"/>
        <v xml:space="preserve"> </v>
      </c>
      <c r="AJ505" t="str">
        <f t="shared" si="191"/>
        <v xml:space="preserve"> </v>
      </c>
      <c r="AK505" t="str">
        <f t="shared" si="183"/>
        <v xml:space="preserve"> </v>
      </c>
      <c r="AL505" t="str">
        <f t="shared" si="184"/>
        <v xml:space="preserve"> </v>
      </c>
      <c r="AM505" t="str">
        <f t="shared" si="192"/>
        <v xml:space="preserve"> </v>
      </c>
      <c r="AN505" t="str">
        <f t="shared" si="193"/>
        <v xml:space="preserve"> </v>
      </c>
      <c r="AO505" t="s">
        <v>502</v>
      </c>
      <c r="AP505" t="s">
        <v>1313</v>
      </c>
      <c r="AQ505">
        <v>-19.668967336720389</v>
      </c>
      <c r="AR505">
        <v>-16.313347481436224</v>
      </c>
      <c r="AS505">
        <v>18.78654970760234</v>
      </c>
      <c r="AT505">
        <v>19.668967336720389</v>
      </c>
      <c r="AU505">
        <v>16.313347481436224</v>
      </c>
      <c r="AV505" t="s">
        <v>1843</v>
      </c>
    </row>
    <row r="506" spans="1:48" x14ac:dyDescent="0.25">
      <c r="A506">
        <v>5.0899999999999946E-9</v>
      </c>
      <c r="B506" t="s">
        <v>447</v>
      </c>
      <c r="C506">
        <v>2</v>
      </c>
      <c r="D506">
        <v>1</v>
      </c>
      <c r="E506">
        <v>4</v>
      </c>
      <c r="F506">
        <v>7</v>
      </c>
      <c r="G506">
        <v>38</v>
      </c>
      <c r="H506">
        <v>34.86</v>
      </c>
      <c r="I506">
        <v>7536.3227784600003</v>
      </c>
      <c r="J506">
        <v>10.384271671134941</v>
      </c>
      <c r="K506">
        <v>9.5480690221857021</v>
      </c>
      <c r="L506">
        <v>6.241994227413076</v>
      </c>
      <c r="M506">
        <v>6.1049223699327095</v>
      </c>
      <c r="N506">
        <v>3.6510000000000002</v>
      </c>
      <c r="O506">
        <v>2.8450704225352106</v>
      </c>
      <c r="P506">
        <v>2.877223178427998</v>
      </c>
      <c r="Q506" s="36" t="str">
        <f t="shared" si="170"/>
        <v xml:space="preserve"> </v>
      </c>
      <c r="R506" t="str">
        <f t="shared" si="171"/>
        <v xml:space="preserve"> </v>
      </c>
      <c r="S506" s="37" t="str">
        <f t="shared" si="172"/>
        <v/>
      </c>
      <c r="T506" s="37" t="str">
        <f t="shared" si="173"/>
        <v/>
      </c>
      <c r="U506" s="37" t="str">
        <f t="shared" si="174"/>
        <v/>
      </c>
      <c r="V506" s="37">
        <f t="shared" si="175"/>
        <v>-0.44111415552960953</v>
      </c>
      <c r="W506" s="37" t="str">
        <f t="shared" si="176"/>
        <v/>
      </c>
      <c r="X506" s="37">
        <f t="shared" si="177"/>
        <v>-0.52069502594203998</v>
      </c>
      <c r="Y506" t="str">
        <f t="shared" si="185"/>
        <v xml:space="preserve"> </v>
      </c>
      <c r="Z506" s="1" t="str">
        <f t="shared" si="178"/>
        <v xml:space="preserve"> </v>
      </c>
      <c r="AA506" t="str">
        <f t="shared" si="186"/>
        <v xml:space="preserve"> </v>
      </c>
      <c r="AB506" s="1" t="str">
        <f t="shared" si="179"/>
        <v xml:space="preserve"> </v>
      </c>
      <c r="AC506" t="str">
        <f t="shared" si="187"/>
        <v xml:space="preserve"> </v>
      </c>
      <c r="AD506" s="1" t="str">
        <f t="shared" si="180"/>
        <v xml:space="preserve"> </v>
      </c>
      <c r="AE506" t="str">
        <f t="shared" si="188"/>
        <v xml:space="preserve"> </v>
      </c>
      <c r="AF506" t="str">
        <f t="shared" si="189"/>
        <v xml:space="preserve"> </v>
      </c>
      <c r="AG506">
        <f t="shared" si="181"/>
        <v>2.877223183517998</v>
      </c>
      <c r="AH506" t="str">
        <f t="shared" si="182"/>
        <v xml:space="preserve"> </v>
      </c>
      <c r="AI506" t="str">
        <f t="shared" si="190"/>
        <v xml:space="preserve"> </v>
      </c>
      <c r="AJ506" t="str">
        <f t="shared" si="191"/>
        <v xml:space="preserve"> </v>
      </c>
      <c r="AK506" t="str">
        <f t="shared" si="183"/>
        <v xml:space="preserve"> </v>
      </c>
      <c r="AL506" t="str">
        <f t="shared" si="184"/>
        <v xml:space="preserve"> </v>
      </c>
      <c r="AM506" t="str">
        <f t="shared" si="192"/>
        <v xml:space="preserve"> </v>
      </c>
      <c r="AN506" t="str">
        <f t="shared" si="193"/>
        <v xml:space="preserve"> </v>
      </c>
      <c r="AO506" t="s">
        <v>447</v>
      </c>
      <c r="AP506" t="s">
        <v>1293</v>
      </c>
      <c r="AQ506">
        <v>44.111415552960956</v>
      </c>
      <c r="AR506">
        <v>52.069502594203996</v>
      </c>
      <c r="AS506">
        <v>9.0074584050487729</v>
      </c>
      <c r="AT506">
        <v>-44.111415552960956</v>
      </c>
      <c r="AU506">
        <v>-52.069502594203996</v>
      </c>
      <c r="AV506" t="s">
        <v>1844</v>
      </c>
    </row>
    <row r="507" spans="1:48" x14ac:dyDescent="0.25">
      <c r="A507">
        <v>5.0999999999999944E-9</v>
      </c>
      <c r="B507" t="s">
        <v>625</v>
      </c>
      <c r="C507">
        <v>7</v>
      </c>
      <c r="D507">
        <v>2</v>
      </c>
      <c r="E507">
        <v>11</v>
      </c>
      <c r="F507">
        <v>20</v>
      </c>
      <c r="G507">
        <v>81</v>
      </c>
      <c r="H507">
        <v>86.43</v>
      </c>
      <c r="I507">
        <v>15564.21682053</v>
      </c>
      <c r="J507">
        <v>28.628684995031467</v>
      </c>
      <c r="K507">
        <v>28.254331480876104</v>
      </c>
      <c r="L507">
        <v>17.420999112013192</v>
      </c>
      <c r="M507">
        <v>17.112244979335177</v>
      </c>
      <c r="N507">
        <v>3.0590000000000002</v>
      </c>
      <c r="O507">
        <v>1.291390728476826</v>
      </c>
      <c r="P507">
        <v>1.2183269698021519</v>
      </c>
      <c r="Q507" s="36" t="str">
        <f t="shared" si="170"/>
        <v xml:space="preserve"> </v>
      </c>
      <c r="R507" t="str">
        <f t="shared" si="171"/>
        <v xml:space="preserve"> </v>
      </c>
      <c r="S507" s="37" t="str">
        <f t="shared" si="172"/>
        <v/>
      </c>
      <c r="T507" s="37" t="str">
        <f t="shared" si="173"/>
        <v/>
      </c>
      <c r="U507" s="37" t="str">
        <f t="shared" si="174"/>
        <v/>
      </c>
      <c r="V507" s="37" t="str">
        <f t="shared" si="175"/>
        <v/>
      </c>
      <c r="W507" s="37" t="str">
        <f t="shared" si="176"/>
        <v/>
      </c>
      <c r="X507" s="37" t="str">
        <f t="shared" si="177"/>
        <v/>
      </c>
      <c r="Y507" t="str">
        <f t="shared" si="185"/>
        <v xml:space="preserve"> </v>
      </c>
      <c r="Z507" s="1" t="str">
        <f t="shared" si="178"/>
        <v xml:space="preserve"> </v>
      </c>
      <c r="AA507" t="str">
        <f t="shared" si="186"/>
        <v xml:space="preserve"> </v>
      </c>
      <c r="AB507" s="1" t="str">
        <f t="shared" si="179"/>
        <v xml:space="preserve"> </v>
      </c>
      <c r="AC507" t="str">
        <f t="shared" si="187"/>
        <v xml:space="preserve"> </v>
      </c>
      <c r="AD507" s="1" t="str">
        <f t="shared" si="180"/>
        <v xml:space="preserve"> </v>
      </c>
      <c r="AE507" t="str">
        <f t="shared" si="188"/>
        <v xml:space="preserve"> </v>
      </c>
      <c r="AF507" t="str">
        <f t="shared" si="189"/>
        <v xml:space="preserve"> </v>
      </c>
      <c r="AG507" t="str">
        <f t="shared" si="181"/>
        <v xml:space="preserve"> </v>
      </c>
      <c r="AH507" t="str">
        <f t="shared" si="182"/>
        <v xml:space="preserve"> </v>
      </c>
      <c r="AI507" t="str">
        <f t="shared" si="190"/>
        <v xml:space="preserve"> </v>
      </c>
      <c r="AJ507" t="str">
        <f t="shared" si="191"/>
        <v xml:space="preserve"> </v>
      </c>
      <c r="AK507" t="str">
        <f t="shared" si="183"/>
        <v xml:space="preserve"> </v>
      </c>
      <c r="AL507" t="str">
        <f t="shared" si="184"/>
        <v xml:space="preserve"> </v>
      </c>
      <c r="AM507" t="str">
        <f t="shared" si="192"/>
        <v xml:space="preserve"> </v>
      </c>
      <c r="AN507" t="str">
        <f t="shared" si="193"/>
        <v xml:space="preserve"> </v>
      </c>
      <c r="AO507" t="s">
        <v>625</v>
      </c>
      <c r="AP507" t="s">
        <v>1244</v>
      </c>
      <c r="AQ507">
        <v>-54.080780012723139</v>
      </c>
      <c r="AR507">
        <v>-33.770894737077953</v>
      </c>
      <c r="AS507">
        <v>-6.2825407844498526</v>
      </c>
      <c r="AT507">
        <v>54.080780012723139</v>
      </c>
      <c r="AU507">
        <v>33.770894737077953</v>
      </c>
      <c r="AV507" t="s">
        <v>1845</v>
      </c>
    </row>
    <row r="508" spans="1:48" x14ac:dyDescent="0.25">
      <c r="A508">
        <v>5.1099999999999941E-9</v>
      </c>
      <c r="B508" t="s">
        <v>562</v>
      </c>
      <c r="C508">
        <v>7</v>
      </c>
      <c r="D508">
        <v>1</v>
      </c>
      <c r="E508">
        <v>20</v>
      </c>
      <c r="F508">
        <v>28</v>
      </c>
      <c r="G508">
        <v>108.5</v>
      </c>
      <c r="H508">
        <v>100.25</v>
      </c>
      <c r="I508">
        <v>30157.437780499997</v>
      </c>
      <c r="J508">
        <v>27.036138079827399</v>
      </c>
      <c r="K508">
        <v>25.567457281305789</v>
      </c>
      <c r="L508">
        <v>19.464212567803031</v>
      </c>
      <c r="M508">
        <v>18.965444726170883</v>
      </c>
      <c r="N508">
        <v>3.9210000000000003</v>
      </c>
      <c r="O508">
        <v>10.450704225352112</v>
      </c>
      <c r="P508">
        <v>1.8633416458852869</v>
      </c>
      <c r="Q508" s="36" t="str">
        <f t="shared" si="170"/>
        <v xml:space="preserve"> </v>
      </c>
      <c r="R508" t="str">
        <f t="shared" si="171"/>
        <v xml:space="preserve"> </v>
      </c>
      <c r="S508" s="37" t="str">
        <f t="shared" si="172"/>
        <v/>
      </c>
      <c r="T508" s="37" t="str">
        <f t="shared" si="173"/>
        <v/>
      </c>
      <c r="U508" s="37" t="str">
        <f t="shared" si="174"/>
        <v/>
      </c>
      <c r="V508" s="37" t="str">
        <f t="shared" si="175"/>
        <v/>
      </c>
      <c r="W508" s="37" t="str">
        <f t="shared" si="176"/>
        <v/>
      </c>
      <c r="X508" s="37" t="str">
        <f t="shared" si="177"/>
        <v/>
      </c>
      <c r="Y508" t="str">
        <f t="shared" si="185"/>
        <v xml:space="preserve"> </v>
      </c>
      <c r="Z508" s="1" t="str">
        <f t="shared" si="178"/>
        <v xml:space="preserve"> </v>
      </c>
      <c r="AA508" t="str">
        <f t="shared" si="186"/>
        <v xml:space="preserve"> </v>
      </c>
      <c r="AB508" s="1" t="str">
        <f t="shared" si="179"/>
        <v xml:space="preserve"> </v>
      </c>
      <c r="AC508" t="str">
        <f t="shared" si="187"/>
        <v xml:space="preserve"> </v>
      </c>
      <c r="AD508" s="1" t="str">
        <f t="shared" si="180"/>
        <v xml:space="preserve"> </v>
      </c>
      <c r="AE508" t="str">
        <f t="shared" si="188"/>
        <v xml:space="preserve"> </v>
      </c>
      <c r="AF508" t="str">
        <f t="shared" si="189"/>
        <v xml:space="preserve"> </v>
      </c>
      <c r="AG508" t="str">
        <f t="shared" si="181"/>
        <v xml:space="preserve"> </v>
      </c>
      <c r="AH508" t="str">
        <f t="shared" si="182"/>
        <v xml:space="preserve"> </v>
      </c>
      <c r="AI508" t="str">
        <f t="shared" si="190"/>
        <v xml:space="preserve"> </v>
      </c>
      <c r="AJ508" t="str">
        <f t="shared" si="191"/>
        <v xml:space="preserve"> </v>
      </c>
      <c r="AK508" t="str">
        <f t="shared" si="183"/>
        <v xml:space="preserve"> </v>
      </c>
      <c r="AL508" t="str">
        <f t="shared" si="184"/>
        <v xml:space="preserve"> </v>
      </c>
      <c r="AM508" t="str">
        <f t="shared" si="192"/>
        <v xml:space="preserve"> </v>
      </c>
      <c r="AN508" t="str">
        <f t="shared" si="193"/>
        <v xml:space="preserve"> </v>
      </c>
      <c r="AO508" t="s">
        <v>562</v>
      </c>
      <c r="AP508" t="s">
        <v>1248</v>
      </c>
      <c r="AQ508">
        <v>-45.509625908226738</v>
      </c>
      <c r="AR508">
        <v>-49.460149432657708</v>
      </c>
      <c r="AS508">
        <v>8.2294264339152221</v>
      </c>
      <c r="AT508">
        <v>45.509625908226738</v>
      </c>
      <c r="AU508">
        <v>49.460149432657708</v>
      </c>
      <c r="AV508" t="s">
        <v>1846</v>
      </c>
    </row>
    <row r="509" spans="1:48" x14ac:dyDescent="0.25">
      <c r="A509">
        <v>5.1199999999999939E-9</v>
      </c>
      <c r="B509" t="s">
        <v>602</v>
      </c>
      <c r="C509">
        <v>23</v>
      </c>
      <c r="D509">
        <v>1</v>
      </c>
      <c r="E509">
        <v>6</v>
      </c>
      <c r="F509">
        <v>30</v>
      </c>
      <c r="G509">
        <v>175</v>
      </c>
      <c r="H509">
        <v>154.33000000000001</v>
      </c>
      <c r="I509">
        <v>31854.274687180005</v>
      </c>
      <c r="J509">
        <v>19.700025529742149</v>
      </c>
      <c r="K509">
        <v>18.553738879538354</v>
      </c>
      <c r="L509">
        <v>14.935783188116615</v>
      </c>
      <c r="M509">
        <v>14.47964958950603</v>
      </c>
      <c r="N509">
        <v>8.3179999999999996</v>
      </c>
      <c r="O509">
        <v>5.69250317662007</v>
      </c>
      <c r="P509">
        <v>0.66740102378021116</v>
      </c>
      <c r="Q509" s="36">
        <f t="shared" si="170"/>
        <v>76.666666671786672</v>
      </c>
      <c r="R509" t="str">
        <f t="shared" si="171"/>
        <v xml:space="preserve"> </v>
      </c>
      <c r="S509" s="37" t="str">
        <f t="shared" si="172"/>
        <v/>
      </c>
      <c r="T509" s="37" t="str">
        <f t="shared" si="173"/>
        <v/>
      </c>
      <c r="U509" s="37" t="str">
        <f t="shared" si="174"/>
        <v/>
      </c>
      <c r="V509" s="37" t="str">
        <f t="shared" si="175"/>
        <v/>
      </c>
      <c r="W509" s="37" t="str">
        <f t="shared" si="176"/>
        <v/>
      </c>
      <c r="X509" s="37" t="str">
        <f t="shared" si="177"/>
        <v/>
      </c>
      <c r="Y509" t="str">
        <f t="shared" si="185"/>
        <v xml:space="preserve"> </v>
      </c>
      <c r="Z509" s="1" t="str">
        <f t="shared" si="178"/>
        <v xml:space="preserve"> </v>
      </c>
      <c r="AA509" t="str">
        <f t="shared" si="186"/>
        <v xml:space="preserve"> </v>
      </c>
      <c r="AB509" s="1" t="str">
        <f t="shared" si="179"/>
        <v xml:space="preserve"> </v>
      </c>
      <c r="AC509" t="str">
        <f t="shared" si="187"/>
        <v xml:space="preserve"> </v>
      </c>
      <c r="AD509" s="1" t="str">
        <f t="shared" si="180"/>
        <v xml:space="preserve"> </v>
      </c>
      <c r="AE509" t="str">
        <f t="shared" si="188"/>
        <v xml:space="preserve"> </v>
      </c>
      <c r="AF509" t="str">
        <f t="shared" si="189"/>
        <v xml:space="preserve"> </v>
      </c>
      <c r="AG509" t="str">
        <f t="shared" si="181"/>
        <v xml:space="preserve"> </v>
      </c>
      <c r="AH509" t="str">
        <f t="shared" si="182"/>
        <v xml:space="preserve"> </v>
      </c>
      <c r="AI509" t="str">
        <f t="shared" si="190"/>
        <v xml:space="preserve"> </v>
      </c>
      <c r="AJ509" t="str">
        <f t="shared" si="191"/>
        <v xml:space="preserve"> </v>
      </c>
      <c r="AK509" t="str">
        <f t="shared" si="183"/>
        <v xml:space="preserve"> </v>
      </c>
      <c r="AL509" t="str">
        <f t="shared" si="184"/>
        <v xml:space="preserve"> </v>
      </c>
      <c r="AM509" t="str">
        <f t="shared" si="192"/>
        <v xml:space="preserve"> </v>
      </c>
      <c r="AN509" t="str">
        <f t="shared" si="193"/>
        <v xml:space="preserve"> </v>
      </c>
      <c r="AO509" t="s">
        <v>602</v>
      </c>
      <c r="AP509" t="s">
        <v>1313</v>
      </c>
      <c r="AQ509">
        <v>-6.0263613372400826</v>
      </c>
      <c r="AR509">
        <v>-14.687628868289293</v>
      </c>
      <c r="AS509">
        <v>13.393377826734909</v>
      </c>
      <c r="AT509">
        <v>6.0263613372400826</v>
      </c>
      <c r="AU509">
        <v>14.687628868289293</v>
      </c>
      <c r="AV509" t="s">
        <v>1847</v>
      </c>
    </row>
    <row r="510" spans="1:48" x14ac:dyDescent="0.25">
      <c r="A510">
        <v>5.1299999999999937E-9</v>
      </c>
      <c r="B510" t="s">
        <v>503</v>
      </c>
      <c r="C510">
        <v>7</v>
      </c>
      <c r="D510">
        <v>0</v>
      </c>
      <c r="E510">
        <v>16</v>
      </c>
      <c r="F510">
        <v>23</v>
      </c>
      <c r="G510">
        <v>52</v>
      </c>
      <c r="H510">
        <v>43.76</v>
      </c>
      <c r="I510">
        <v>7222.8943199999994</v>
      </c>
      <c r="J510">
        <v>10.153132250580045</v>
      </c>
      <c r="K510">
        <v>9.9999999999999982</v>
      </c>
      <c r="L510" t="s">
        <v>1238</v>
      </c>
      <c r="M510" t="s">
        <v>1238</v>
      </c>
      <c r="N510">
        <v>4.3760000000000003</v>
      </c>
      <c r="O510">
        <v>0.32095369096745147</v>
      </c>
      <c r="P510">
        <v>3.2609689213893973</v>
      </c>
      <c r="Q510" s="36" t="str">
        <f t="shared" si="170"/>
        <v xml:space="preserve"> </v>
      </c>
      <c r="R510" t="str">
        <f t="shared" si="171"/>
        <v xml:space="preserve"> </v>
      </c>
      <c r="S510" s="37">
        <f t="shared" si="172"/>
        <v>0.18829982231464351</v>
      </c>
      <c r="T510" s="37" t="str">
        <f t="shared" si="173"/>
        <v/>
      </c>
      <c r="U510" s="37" t="str">
        <f t="shared" si="174"/>
        <v/>
      </c>
      <c r="V510" s="37">
        <f t="shared" si="175"/>
        <v>-0.45355417581589519</v>
      </c>
      <c r="W510" s="37" t="str">
        <f t="shared" si="176"/>
        <v xml:space="preserve"> </v>
      </c>
      <c r="X510" s="37" t="str">
        <f t="shared" si="177"/>
        <v xml:space="preserve"> </v>
      </c>
      <c r="Y510" t="str">
        <f t="shared" si="185"/>
        <v xml:space="preserve"> </v>
      </c>
      <c r="Z510" s="1" t="str">
        <f t="shared" si="178"/>
        <v xml:space="preserve"> </v>
      </c>
      <c r="AA510" t="str">
        <f t="shared" si="186"/>
        <v xml:space="preserve"> </v>
      </c>
      <c r="AB510" s="1" t="str">
        <f t="shared" si="179"/>
        <v xml:space="preserve"> </v>
      </c>
      <c r="AC510" t="str">
        <f t="shared" si="187"/>
        <v xml:space="preserve"> </v>
      </c>
      <c r="AD510" s="1" t="str">
        <f t="shared" si="180"/>
        <v xml:space="preserve"> </v>
      </c>
      <c r="AE510" t="str">
        <f t="shared" si="188"/>
        <v xml:space="preserve"> </v>
      </c>
      <c r="AF510" t="str">
        <f t="shared" si="189"/>
        <v xml:space="preserve"> </v>
      </c>
      <c r="AG510">
        <f t="shared" si="181"/>
        <v>3.2609689265193973</v>
      </c>
      <c r="AH510" t="str">
        <f t="shared" si="182"/>
        <v xml:space="preserve"> </v>
      </c>
      <c r="AI510" t="str">
        <f t="shared" si="190"/>
        <v xml:space="preserve"> </v>
      </c>
      <c r="AJ510" t="str">
        <f t="shared" si="191"/>
        <v xml:space="preserve"> </v>
      </c>
      <c r="AK510" t="str">
        <f t="shared" si="183"/>
        <v xml:space="preserve"> </v>
      </c>
      <c r="AL510" t="str">
        <f t="shared" si="184"/>
        <v xml:space="preserve"> </v>
      </c>
      <c r="AM510" t="str">
        <f t="shared" si="192"/>
        <v xml:space="preserve"> </v>
      </c>
      <c r="AN510" t="str">
        <f t="shared" si="193"/>
        <v xml:space="preserve"> </v>
      </c>
      <c r="AO510" t="s">
        <v>503</v>
      </c>
      <c r="AP510" t="s">
        <v>1246</v>
      </c>
      <c r="AQ510">
        <v>45.355417581589521</v>
      </c>
      <c r="AR510" t="e">
        <v>#VALUE!</v>
      </c>
      <c r="AS510">
        <v>18.829981718464349</v>
      </c>
      <c r="AT510">
        <v>-45.355417581589521</v>
      </c>
      <c r="AU510" t="e">
        <v>#VALUE!</v>
      </c>
      <c r="AV510" t="s">
        <v>1848</v>
      </c>
    </row>
    <row r="511" spans="1:48" x14ac:dyDescent="0.25">
      <c r="A511">
        <v>5.1399999999999934E-9</v>
      </c>
      <c r="B511" t="s">
        <v>670</v>
      </c>
      <c r="C511">
        <v>10</v>
      </c>
      <c r="D511">
        <v>1</v>
      </c>
      <c r="E511">
        <v>7</v>
      </c>
      <c r="F511">
        <v>18</v>
      </c>
      <c r="G511">
        <v>150</v>
      </c>
      <c r="H511">
        <v>138.38999999999999</v>
      </c>
      <c r="I511">
        <v>65726.108648549998</v>
      </c>
      <c r="J511">
        <v>38.324563832733311</v>
      </c>
      <c r="K511">
        <v>34.771356783919593</v>
      </c>
      <c r="L511">
        <v>26.929076026530687</v>
      </c>
      <c r="M511">
        <v>24.440200952219566</v>
      </c>
      <c r="N511">
        <v>3.98</v>
      </c>
      <c r="O511">
        <v>9.3406593406593359</v>
      </c>
      <c r="P511">
        <v>0.57807645061059332</v>
      </c>
      <c r="Q511" s="36" t="str">
        <f t="shared" si="170"/>
        <v xml:space="preserve"> </v>
      </c>
      <c r="R511" t="str">
        <f t="shared" si="171"/>
        <v xml:space="preserve"> </v>
      </c>
      <c r="S511" s="37" t="str">
        <f t="shared" si="172"/>
        <v/>
      </c>
      <c r="T511" s="37" t="str">
        <f t="shared" si="173"/>
        <v/>
      </c>
      <c r="U511" s="37" t="str">
        <f t="shared" si="174"/>
        <v/>
      </c>
      <c r="V511" s="37" t="str">
        <f t="shared" si="175"/>
        <v/>
      </c>
      <c r="W511" s="37" t="str">
        <f t="shared" si="176"/>
        <v/>
      </c>
      <c r="X511" s="37" t="str">
        <f t="shared" si="177"/>
        <v/>
      </c>
      <c r="Y511" t="str">
        <f t="shared" si="185"/>
        <v xml:space="preserve"> </v>
      </c>
      <c r="Z511" s="1" t="str">
        <f t="shared" si="178"/>
        <v xml:space="preserve"> </v>
      </c>
      <c r="AA511" t="str">
        <f t="shared" si="186"/>
        <v xml:space="preserve"> </v>
      </c>
      <c r="AB511" s="1" t="str">
        <f t="shared" si="179"/>
        <v xml:space="preserve"> </v>
      </c>
      <c r="AC511" t="str">
        <f t="shared" si="187"/>
        <v xml:space="preserve"> </v>
      </c>
      <c r="AD511" s="1" t="str">
        <f t="shared" si="180"/>
        <v xml:space="preserve"> </v>
      </c>
      <c r="AE511" t="str">
        <f t="shared" si="188"/>
        <v xml:space="preserve"> </v>
      </c>
      <c r="AF511" t="str">
        <f t="shared" si="189"/>
        <v xml:space="preserve"> </v>
      </c>
      <c r="AG511" t="str">
        <f t="shared" si="181"/>
        <v xml:space="preserve"> </v>
      </c>
      <c r="AH511" t="str">
        <f t="shared" si="182"/>
        <v xml:space="preserve"> </v>
      </c>
      <c r="AI511" t="str">
        <f t="shared" si="190"/>
        <v xml:space="preserve"> </v>
      </c>
      <c r="AJ511" t="str">
        <f t="shared" si="191"/>
        <v xml:space="preserve"> </v>
      </c>
      <c r="AK511" t="str">
        <f t="shared" si="183"/>
        <v xml:space="preserve"> </v>
      </c>
      <c r="AL511" t="str">
        <f t="shared" si="184"/>
        <v xml:space="preserve"> </v>
      </c>
      <c r="AM511" t="str">
        <f t="shared" si="192"/>
        <v xml:space="preserve"> </v>
      </c>
      <c r="AN511" t="str">
        <f t="shared" si="193"/>
        <v xml:space="preserve"> </v>
      </c>
      <c r="AO511" t="s">
        <v>670</v>
      </c>
      <c r="AP511" t="s">
        <v>1313</v>
      </c>
      <c r="AQ511">
        <v>-106.26440543880302</v>
      </c>
      <c r="AR511">
        <v>-106.78071167730612</v>
      </c>
      <c r="AS511">
        <v>8.3893344894862452</v>
      </c>
      <c r="AT511">
        <v>106.26440543880302</v>
      </c>
      <c r="AU511">
        <v>106.78071167730612</v>
      </c>
      <c r="AV511" t="s">
        <v>1849</v>
      </c>
    </row>
  </sheetData>
  <mergeCells count="1">
    <mergeCell ref="C4:F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868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1192</v>
      </c>
      <c r="P2" s="2" t="s">
        <v>25</v>
      </c>
    </row>
    <row r="3" spans="1:48" x14ac:dyDescent="0.25">
      <c r="B3" s="24">
        <f ca="1">NOW()</f>
        <v>43886.338026851852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1" t="s">
        <v>12</v>
      </c>
      <c r="D4" s="191"/>
      <c r="E4" s="191"/>
      <c r="F4" s="191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880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868</v>
      </c>
      <c r="C6" s="31"/>
      <c r="D6" s="31"/>
      <c r="E6" s="31"/>
      <c r="F6" s="31"/>
      <c r="G6" s="32"/>
      <c r="H6" s="32"/>
      <c r="I6" s="33"/>
      <c r="J6" s="32">
        <v>14.145652656513882</v>
      </c>
      <c r="K6" s="32">
        <v>12.581003716330153</v>
      </c>
      <c r="L6" s="32">
        <v>8.0543387558239843</v>
      </c>
      <c r="M6" s="32">
        <v>7.4931591611909143</v>
      </c>
      <c r="N6" s="32"/>
      <c r="O6" s="32"/>
      <c r="P6" s="32">
        <v>3.1507806453889611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939</v>
      </c>
      <c r="C7" s="4">
        <v>15</v>
      </c>
      <c r="D7" s="4">
        <v>6</v>
      </c>
      <c r="E7" s="4">
        <v>7</v>
      </c>
      <c r="F7" s="4">
        <v>28</v>
      </c>
      <c r="G7" s="4">
        <v>44</v>
      </c>
      <c r="H7" s="4">
        <v>38.67</v>
      </c>
      <c r="I7" s="34">
        <v>7684.4903884665282</v>
      </c>
      <c r="J7" s="35">
        <v>12.88141239173884</v>
      </c>
      <c r="K7" s="35">
        <v>21.627516778523489</v>
      </c>
      <c r="L7" s="35">
        <v>5.0717732464768943</v>
      </c>
      <c r="M7" s="35">
        <v>6.2535484719332315</v>
      </c>
      <c r="N7" s="4">
        <v>1.788</v>
      </c>
      <c r="O7" s="4">
        <v>-36.707964601769916</v>
      </c>
      <c r="P7" s="35">
        <v>6.2089475045254723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-0.3703054465135871</v>
      </c>
      <c r="Y7" s="1" t="str">
        <f t="shared" ref="Y7:Y36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ref="AA7:AA36" si="1">IF(ISERROR((RANK(W7,W$7:W$184,0)))=TRUE," ",((RANK(W7,W$7:W$184,0))))</f>
        <v xml:space="preserve"> </v>
      </c>
      <c r="AB7" s="1">
        <f>IF(ISERROR((RANK(X7,X$7:X$184,1)))=TRUE," ",((RANK(X7,X$7:X$184,1))))</f>
        <v>4</v>
      </c>
      <c r="AC7" s="1" t="str">
        <f t="shared" ref="AC7:AC36" si="2">IF(ISERROR((RANK(S7,S$7:S$184,0)))=TRUE," ",((RANK(S7,S$7:S$184,0))))</f>
        <v xml:space="preserve"> </v>
      </c>
      <c r="AD7" s="1" t="str">
        <f>IF(ISERROR((RANK(T7,T$7:T$184,1)))=TRUE," ",((RANK(T7,T$7:T$184,1))))</f>
        <v xml:space="preserve"> </v>
      </c>
      <c r="AE7" s="1" t="str">
        <f>IF(ISERROR((RANK(Q7,Q$7:Q$184,0)))=TRUE," ",((RANK(Q7,Q$7:Q$184,0))))</f>
        <v xml:space="preserve"> </v>
      </c>
      <c r="AF7" s="1" t="str">
        <f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6.2089475046254723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1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6" si="3">IF(ISERROR((RANK(AK7,AK$7:AK$184,0)))=TRUE," ",((RANK(AK7,AK$7:AK$184,0))))</f>
        <v xml:space="preserve"> </v>
      </c>
      <c r="AN7" s="1" t="str">
        <f t="shared" ref="AN7:AN36" si="4">IF(ISERROR((RANK(AL7,AL$7:AL$184,0)))=TRUE," ",((RANK(AL7,AL$7:AL$184,0))))</f>
        <v xml:space="preserve"> </v>
      </c>
      <c r="AO7" t="s">
        <v>939</v>
      </c>
      <c r="AP7" t="s">
        <v>1242</v>
      </c>
      <c r="AQ7" s="22">
        <v>8.9373060082376341</v>
      </c>
      <c r="AR7" s="21">
        <v>37.03054465135871</v>
      </c>
      <c r="AS7">
        <v>13.783294543573831</v>
      </c>
      <c r="AT7">
        <v>-8.9373060082376341</v>
      </c>
      <c r="AU7">
        <v>-37.03054465135871</v>
      </c>
      <c r="AV7" t="s">
        <v>1850</v>
      </c>
    </row>
    <row r="8" spans="1:48" x14ac:dyDescent="0.25">
      <c r="A8" s="14">
        <v>1.1000000000000001E-10</v>
      </c>
      <c r="B8" t="s">
        <v>692</v>
      </c>
      <c r="C8" s="4">
        <v>14</v>
      </c>
      <c r="D8" s="4">
        <v>4</v>
      </c>
      <c r="E8" s="4">
        <v>24</v>
      </c>
      <c r="F8" s="4">
        <v>42</v>
      </c>
      <c r="G8" s="4">
        <v>312.5</v>
      </c>
      <c r="H8" s="4">
        <v>265.05</v>
      </c>
      <c r="I8" s="34">
        <v>57688.654966059628</v>
      </c>
      <c r="J8" s="35">
        <v>27.131743269526051</v>
      </c>
      <c r="K8" s="35">
        <v>24.61688492616328</v>
      </c>
      <c r="L8" s="35">
        <v>15.312099729898192</v>
      </c>
      <c r="M8" s="35">
        <v>14.409920354559082</v>
      </c>
      <c r="N8" s="4">
        <v>9.7690000000000001</v>
      </c>
      <c r="O8" s="4">
        <v>15.732733088496614</v>
      </c>
      <c r="P8" s="35">
        <v>1.6174306734578381</v>
      </c>
      <c r="Q8" s="36" t="str">
        <f t="shared" ref="Q8:Q36" si="5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36" si="6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36" si="7">IF(ISERROR((IF((G8/H8-1)&gt;($S$5/100),(G8/H8-1)+A8,"")))=TRUE," ",((IF((G8/H8-1)&gt;($S$5/100),(G8/H8-1)+A8,""))))</f>
        <v>0.17902282599190911</v>
      </c>
      <c r="T8" s="37" t="str">
        <f t="shared" ref="T8:T36" si="8">IF(ISERROR((IF((G8/H8-1)&lt;($T$5/100),(G8/H8-1)+A8,"")))=TRUE," ",((IF((G8/H8-1)&lt;($T$5/100),(G8/H8-1)+A8,""))))</f>
        <v/>
      </c>
      <c r="U8" s="37" t="str">
        <f t="shared" ref="U8:U36" si="9">IF(ISERROR((IF(((J8/$J$6-1))&gt;($U$5/100),((J8/$J$6-1)),"")))=TRUE," ",((IF(((J8/$J$6-1))&gt;($U$5/100),((J8/$J$6-1)),""))))</f>
        <v/>
      </c>
      <c r="V8" s="37" t="str">
        <f t="shared" ref="V8:V36" si="10">IF(ISERROR((IF(((J8/$J$6-1))&lt;($V$5/100),((J8/$J$6-1)),"")))=TRUE," ",((IF(((J8/$J$6-1))&lt;($V$5/100),((J8/$J$6-1)),""))))</f>
        <v/>
      </c>
      <c r="W8" s="37" t="str">
        <f t="shared" ref="W8:W36" si="11">IF(ISERROR((IF(((L8/$L$6-1))&gt;($W$5/100),((L8/$L$6-1)),"")))=TRUE," ",((IF(((L8/$L$6-1))&gt;($W$5/100),((L8/$L$6-1)),""))))</f>
        <v/>
      </c>
      <c r="X8" s="37" t="str">
        <f t="shared" ref="X8:X36" si="12">IF(ISERROR((IF(((L8/$L$6-1))&lt;($X$5/100),((L8/$L$6-1)),"")))=TRUE," ",((IF(((L8/$L$6-1))&lt;($X$5/100),((L8/$L$6-1)),""))))</f>
        <v/>
      </c>
      <c r="Y8" s="1" t="str">
        <f t="shared" si="0"/>
        <v xml:space="preserve"> </v>
      </c>
      <c r="Z8" s="1" t="str">
        <f t="shared" ref="Z8:Z36" si="13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36" si="14">IF(ISERROR((RANK(X8,X$7:X$184,1)))=TRUE," ",((RANK(X8,X$7:X$184,1))))</f>
        <v xml:space="preserve"> </v>
      </c>
      <c r="AC8" s="1">
        <f t="shared" si="2"/>
        <v>13</v>
      </c>
      <c r="AD8" s="1" t="str">
        <f t="shared" ref="AD8:AD36" si="15">IF(ISERROR((RANK(T8,T$7:T$184,1)))=TRUE," ",((RANK(T8,T$7:T$184,1))))</f>
        <v xml:space="preserve"> </v>
      </c>
      <c r="AE8" s="1" t="str">
        <f>IF(ISERROR((RANK(Q8,Q$7:Q$184,0)))=TRUE," ",((RANK(Q8,Q$7:Q$184,0))))</f>
        <v xml:space="preserve"> </v>
      </c>
      <c r="AF8" s="1" t="str">
        <f t="shared" ref="AF8:AF36" si="16">IF(ISERROR((RANK(R8,R$7:R$184,0)))=TRUE," ",((RANK(R8,R$7:R$184,0))))</f>
        <v xml:space="preserve"> </v>
      </c>
      <c r="AG8" s="38" t="str">
        <f t="shared" ref="AG8:AG36" si="17">IF(ISERROR((IF((AND(P8&gt;$AG$6,P8&lt;$AG$5))=TRUE,P8+A8," ")))=TRUE," ",((IF((AND(P8&gt;$AG$6,P8&lt;$AG$5))=TRUE,P8+A8," "))))</f>
        <v xml:space="preserve"> </v>
      </c>
      <c r="AH8" s="38" t="str">
        <f t="shared" ref="AH8:AH36" si="18">IF(ISERROR(((IF(P8&lt;$AH$5,P8+A8," "))))=TRUE," ",((IF(P8&lt;$AH$5,P8+A8," "))))</f>
        <v xml:space="preserve"> </v>
      </c>
      <c r="AI8" s="1" t="str">
        <f t="shared" ref="AI8:AI36" si="19">IF(ISERROR((RANK(AG8,AG$7:AG$184,0)))=TRUE," ",((RANK(AG8,AG$7:AG$184,0))))</f>
        <v xml:space="preserve"> </v>
      </c>
      <c r="AJ8" s="1" t="str">
        <f t="shared" ref="AJ8:AJ36" si="20">IF(ISERROR((RANK(AH8,AH$7:AH$184,0)))=TRUE," ",((RANK(AH8,AH$7:AH$184,0))))</f>
        <v xml:space="preserve"> </v>
      </c>
      <c r="AK8" s="25" t="str">
        <f t="shared" ref="AK8:AK36" si="21">IF(ISERROR((IF((AND(O8&lt;$AK$5,O8&gt;$AK$6))=TRUE,O8+A8," ")))=TRUE," ",((IF((AND(O8&lt;$AK$5,O8&gt;$AK$6))=TRUE,O8+A8," "))))</f>
        <v xml:space="preserve"> </v>
      </c>
      <c r="AL8" s="25" t="str">
        <f t="shared" ref="AL8:AL36" si="22">IF(ISERROR((IF(O8&lt;$AL$5,O8+A8," ")))=TRUE," ",((IF(O8&lt;$AL$5,O8+A8," "))))</f>
        <v xml:space="preserve"> </v>
      </c>
      <c r="AM8" s="1" t="str">
        <f t="shared" si="3"/>
        <v xml:space="preserve"> </v>
      </c>
      <c r="AN8" s="1" t="str">
        <f t="shared" si="4"/>
        <v xml:space="preserve"> </v>
      </c>
      <c r="AO8" t="s">
        <v>692</v>
      </c>
      <c r="AP8" t="s">
        <v>1248</v>
      </c>
      <c r="AQ8" s="22">
        <v>-91.802696760211006</v>
      </c>
      <c r="AR8" s="21">
        <v>-90.109954325253796</v>
      </c>
      <c r="AS8">
        <v>17.902282588190911</v>
      </c>
      <c r="AT8">
        <v>91.802696760211006</v>
      </c>
      <c r="AU8">
        <v>90.109954325253796</v>
      </c>
      <c r="AV8" t="s">
        <v>1851</v>
      </c>
    </row>
    <row r="9" spans="1:48" x14ac:dyDescent="0.25">
      <c r="A9" s="14">
        <v>1.2E-10</v>
      </c>
      <c r="B9" t="s">
        <v>674</v>
      </c>
      <c r="C9" s="4">
        <v>20</v>
      </c>
      <c r="D9" s="4">
        <v>1</v>
      </c>
      <c r="E9" s="4">
        <v>11</v>
      </c>
      <c r="F9" s="4">
        <v>32</v>
      </c>
      <c r="G9" s="4">
        <v>249.5</v>
      </c>
      <c r="H9" s="4">
        <v>222.75</v>
      </c>
      <c r="I9" s="34">
        <v>100916.82306376513</v>
      </c>
      <c r="J9" s="35">
        <v>11.982248520710058</v>
      </c>
      <c r="K9" s="35">
        <v>11.003803784024106</v>
      </c>
      <c r="L9" s="35" t="s">
        <v>1238</v>
      </c>
      <c r="M9" s="35" t="s">
        <v>1238</v>
      </c>
      <c r="N9" s="4">
        <v>20.243000000000002</v>
      </c>
      <c r="O9" s="4">
        <v>7.5039830058417429</v>
      </c>
      <c r="P9" s="35">
        <v>4.5961840628507291</v>
      </c>
      <c r="Q9" s="36" t="str">
        <f t="shared" si="5"/>
        <v xml:space="preserve"> </v>
      </c>
      <c r="R9" s="36" t="str">
        <f t="shared" si="6"/>
        <v xml:space="preserve"> </v>
      </c>
      <c r="S9" s="37" t="str">
        <f t="shared" si="7"/>
        <v/>
      </c>
      <c r="T9" s="37" t="str">
        <f t="shared" si="8"/>
        <v/>
      </c>
      <c r="U9" s="37" t="str">
        <f t="shared" si="9"/>
        <v/>
      </c>
      <c r="V9" s="37" t="str">
        <f t="shared" si="10"/>
        <v/>
      </c>
      <c r="W9" s="37" t="str">
        <f t="shared" si="11"/>
        <v xml:space="preserve"> </v>
      </c>
      <c r="X9" s="37" t="str">
        <f t="shared" si="12"/>
        <v xml:space="preserve"> </v>
      </c>
      <c r="Y9" s="1" t="str">
        <f t="shared" si="0"/>
        <v xml:space="preserve"> </v>
      </c>
      <c r="Z9" s="1" t="str">
        <f t="shared" si="13"/>
        <v xml:space="preserve"> </v>
      </c>
      <c r="AA9" s="1" t="str">
        <f t="shared" si="1"/>
        <v xml:space="preserve"> </v>
      </c>
      <c r="AB9" s="1" t="str">
        <f t="shared" si="14"/>
        <v xml:space="preserve"> </v>
      </c>
      <c r="AC9" s="1" t="str">
        <f t="shared" si="2"/>
        <v xml:space="preserve"> </v>
      </c>
      <c r="AD9" s="1" t="str">
        <f t="shared" si="15"/>
        <v xml:space="preserve"> </v>
      </c>
      <c r="AE9" s="1" t="str">
        <f t="shared" ref="AE9:AE36" si="23">IF(ISERROR((RANK(Q9,Q$7:Q$184,0)))=TRUE," ",((RANK(Q9,Q$7:Q$184,0))))</f>
        <v xml:space="preserve"> </v>
      </c>
      <c r="AF9" s="1" t="str">
        <f t="shared" si="16"/>
        <v xml:space="preserve"> </v>
      </c>
      <c r="AG9" s="38">
        <f t="shared" si="17"/>
        <v>4.5961840629707291</v>
      </c>
      <c r="AH9" s="38" t="str">
        <f t="shared" si="18"/>
        <v xml:space="preserve"> </v>
      </c>
      <c r="AI9" s="1">
        <f t="shared" si="19"/>
        <v>5</v>
      </c>
      <c r="AJ9" s="1" t="str">
        <f t="shared" si="20"/>
        <v xml:space="preserve"> </v>
      </c>
      <c r="AK9" s="25" t="str">
        <f t="shared" si="21"/>
        <v xml:space="preserve"> </v>
      </c>
      <c r="AL9" s="25" t="str">
        <f t="shared" si="22"/>
        <v xml:space="preserve"> </v>
      </c>
      <c r="AM9" s="1" t="str">
        <f t="shared" si="3"/>
        <v xml:space="preserve"> </v>
      </c>
      <c r="AN9" s="1" t="str">
        <f t="shared" si="4"/>
        <v xml:space="preserve"> </v>
      </c>
      <c r="AO9" t="s">
        <v>674</v>
      </c>
      <c r="AP9" t="s">
        <v>1246</v>
      </c>
      <c r="AQ9" s="22">
        <v>15.293773912988062</v>
      </c>
      <c r="AR9" s="21" t="e">
        <v>#VALUE!</v>
      </c>
      <c r="AS9">
        <v>12.008978675645343</v>
      </c>
      <c r="AT9">
        <v>-15.293773912988062</v>
      </c>
      <c r="AU9" t="e">
        <v>#VALUE!</v>
      </c>
      <c r="AV9" t="s">
        <v>1852</v>
      </c>
    </row>
    <row r="10" spans="1:48" x14ac:dyDescent="0.25">
      <c r="A10" s="14">
        <v>1.2999999999999999E-10</v>
      </c>
      <c r="B10" t="s">
        <v>679</v>
      </c>
      <c r="C10" s="4">
        <v>5</v>
      </c>
      <c r="D10" s="4">
        <v>1</v>
      </c>
      <c r="E10" s="4">
        <v>24</v>
      </c>
      <c r="F10" s="4">
        <v>30</v>
      </c>
      <c r="G10" s="4">
        <v>65.5</v>
      </c>
      <c r="H10" s="4">
        <v>58.73</v>
      </c>
      <c r="I10" s="34">
        <v>58575.890161994008</v>
      </c>
      <c r="J10" s="35">
        <v>15.338208409506397</v>
      </c>
      <c r="K10" s="35">
        <v>13.799342105263156</v>
      </c>
      <c r="L10" s="35">
        <v>8.9074222602048376</v>
      </c>
      <c r="M10" s="35">
        <v>8.3902772414902334</v>
      </c>
      <c r="N10" s="4">
        <v>3.8290000000000002</v>
      </c>
      <c r="O10" s="4">
        <v>-34.770017035775126</v>
      </c>
      <c r="P10" s="35">
        <v>5.6529882513195986</v>
      </c>
      <c r="Q10" s="36" t="str">
        <f t="shared" si="5"/>
        <v xml:space="preserve"> </v>
      </c>
      <c r="R10" s="36" t="str">
        <f t="shared" si="6"/>
        <v xml:space="preserve"> </v>
      </c>
      <c r="S10" s="37" t="str">
        <f t="shared" si="7"/>
        <v/>
      </c>
      <c r="T10" s="37" t="str">
        <f t="shared" si="8"/>
        <v/>
      </c>
      <c r="U10" s="37" t="str">
        <f t="shared" si="9"/>
        <v/>
      </c>
      <c r="V10" s="37" t="str">
        <f t="shared" si="10"/>
        <v/>
      </c>
      <c r="W10" s="37" t="str">
        <f t="shared" si="11"/>
        <v/>
      </c>
      <c r="X10" s="37" t="str">
        <f t="shared" si="12"/>
        <v/>
      </c>
      <c r="Y10" s="1" t="str">
        <f t="shared" si="0"/>
        <v xml:space="preserve"> </v>
      </c>
      <c r="Z10" s="1" t="str">
        <f t="shared" si="13"/>
        <v xml:space="preserve"> </v>
      </c>
      <c r="AA10" s="1" t="str">
        <f t="shared" si="1"/>
        <v xml:space="preserve"> </v>
      </c>
      <c r="AB10" s="1" t="str">
        <f t="shared" si="14"/>
        <v xml:space="preserve"> </v>
      </c>
      <c r="AC10" s="1" t="str">
        <f t="shared" si="2"/>
        <v xml:space="preserve"> </v>
      </c>
      <c r="AD10" s="1" t="str">
        <f t="shared" si="15"/>
        <v xml:space="preserve"> </v>
      </c>
      <c r="AE10" s="1" t="str">
        <f t="shared" si="23"/>
        <v xml:space="preserve"> </v>
      </c>
      <c r="AF10" s="1" t="str">
        <f t="shared" si="16"/>
        <v xml:space="preserve"> </v>
      </c>
      <c r="AG10" s="38">
        <f t="shared" si="17"/>
        <v>5.6529882514495986</v>
      </c>
      <c r="AH10" s="38" t="str">
        <f t="shared" si="18"/>
        <v xml:space="preserve"> </v>
      </c>
      <c r="AI10" s="1">
        <f t="shared" si="19"/>
        <v>3</v>
      </c>
      <c r="AJ10" s="1" t="str">
        <f t="shared" si="20"/>
        <v xml:space="preserve"> </v>
      </c>
      <c r="AK10" s="25" t="str">
        <f t="shared" si="21"/>
        <v xml:space="preserve"> </v>
      </c>
      <c r="AL10" s="25" t="str">
        <f t="shared" si="22"/>
        <v xml:space="preserve"> </v>
      </c>
      <c r="AM10" s="1" t="str">
        <f t="shared" si="3"/>
        <v xml:space="preserve"> </v>
      </c>
      <c r="AN10" s="1" t="str">
        <f t="shared" si="4"/>
        <v xml:space="preserve"> </v>
      </c>
      <c r="AO10" t="s">
        <v>679</v>
      </c>
      <c r="AP10" t="s">
        <v>1242</v>
      </c>
      <c r="AQ10" s="22">
        <v>-8.4305459914100211</v>
      </c>
      <c r="AR10" s="21">
        <v>-10.59160199543383</v>
      </c>
      <c r="AS10">
        <v>11.527328452239072</v>
      </c>
      <c r="AT10">
        <v>8.4305459914100211</v>
      </c>
      <c r="AU10">
        <v>10.59160199543383</v>
      </c>
      <c r="AV10" t="s">
        <v>1853</v>
      </c>
    </row>
    <row r="11" spans="1:48" x14ac:dyDescent="0.25">
      <c r="A11" s="14">
        <v>1.3999999999999998E-10</v>
      </c>
      <c r="B11" t="s">
        <v>676</v>
      </c>
      <c r="C11" s="4">
        <v>18</v>
      </c>
      <c r="D11" s="4">
        <v>1</v>
      </c>
      <c r="E11" s="4">
        <v>12</v>
      </c>
      <c r="F11" s="4">
        <v>31</v>
      </c>
      <c r="G11" s="4">
        <v>88</v>
      </c>
      <c r="H11" s="4">
        <v>70.5</v>
      </c>
      <c r="I11" s="34">
        <v>75210.404882374074</v>
      </c>
      <c r="J11" s="35">
        <v>10.976179355441383</v>
      </c>
      <c r="K11" s="35">
        <v>9.6049046321525893</v>
      </c>
      <c r="L11" s="35">
        <v>9.2663956372458109</v>
      </c>
      <c r="M11" s="35">
        <v>8.5009052376353793</v>
      </c>
      <c r="N11" s="4">
        <v>6.423</v>
      </c>
      <c r="O11" s="4">
        <v>8.1313131313131262</v>
      </c>
      <c r="P11" s="35">
        <v>4.3120567375886525</v>
      </c>
      <c r="Q11" s="36" t="str">
        <f t="shared" si="5"/>
        <v xml:space="preserve"> </v>
      </c>
      <c r="R11" s="36" t="str">
        <f t="shared" si="6"/>
        <v xml:space="preserve"> </v>
      </c>
      <c r="S11" s="37">
        <f t="shared" si="7"/>
        <v>0.24822695049460997</v>
      </c>
      <c r="T11" s="37" t="str">
        <f t="shared" si="8"/>
        <v/>
      </c>
      <c r="U11" s="37" t="str">
        <f t="shared" si="9"/>
        <v/>
      </c>
      <c r="V11" s="37" t="str">
        <f t="shared" si="10"/>
        <v/>
      </c>
      <c r="W11" s="37" t="str">
        <f t="shared" si="11"/>
        <v/>
      </c>
      <c r="X11" s="37" t="str">
        <f t="shared" si="12"/>
        <v/>
      </c>
      <c r="Y11" s="1" t="str">
        <f t="shared" si="0"/>
        <v xml:space="preserve"> </v>
      </c>
      <c r="Z11" s="1" t="str">
        <f t="shared" si="13"/>
        <v xml:space="preserve"> </v>
      </c>
      <c r="AA11" s="1" t="str">
        <f t="shared" si="1"/>
        <v xml:space="preserve"> </v>
      </c>
      <c r="AB11" s="1" t="str">
        <f t="shared" si="14"/>
        <v xml:space="preserve"> </v>
      </c>
      <c r="AC11" s="1">
        <f t="shared" si="2"/>
        <v>7</v>
      </c>
      <c r="AD11" s="1" t="str">
        <f t="shared" si="15"/>
        <v xml:space="preserve"> </v>
      </c>
      <c r="AE11" s="1" t="str">
        <f t="shared" si="23"/>
        <v xml:space="preserve"> </v>
      </c>
      <c r="AF11" s="1" t="str">
        <f t="shared" si="16"/>
        <v xml:space="preserve"> </v>
      </c>
      <c r="AG11" s="38">
        <f t="shared" si="17"/>
        <v>4.3120567377286525</v>
      </c>
      <c r="AH11" s="38" t="str">
        <f t="shared" si="18"/>
        <v xml:space="preserve"> </v>
      </c>
      <c r="AI11" s="1">
        <f t="shared" si="19"/>
        <v>9</v>
      </c>
      <c r="AJ11" s="1" t="str">
        <f t="shared" si="20"/>
        <v xml:space="preserve"> </v>
      </c>
      <c r="AK11" s="25" t="str">
        <f t="shared" si="21"/>
        <v xml:space="preserve"> </v>
      </c>
      <c r="AL11" s="25" t="str">
        <f t="shared" si="22"/>
        <v xml:space="preserve"> </v>
      </c>
      <c r="AM11" s="1" t="str">
        <f t="shared" si="3"/>
        <v xml:space="preserve"> </v>
      </c>
      <c r="AN11" s="1" t="str">
        <f t="shared" si="4"/>
        <v xml:space="preserve"> </v>
      </c>
      <c r="AO11" t="s">
        <v>676</v>
      </c>
      <c r="AP11" t="s">
        <v>1313</v>
      </c>
      <c r="AQ11" s="22">
        <v>22.405988454785074</v>
      </c>
      <c r="AR11" s="21">
        <v>-15.048496446035431</v>
      </c>
      <c r="AS11">
        <v>24.822695035460995</v>
      </c>
      <c r="AT11">
        <v>-22.405988454785074</v>
      </c>
      <c r="AU11">
        <v>15.048496446035431</v>
      </c>
      <c r="AV11" t="s">
        <v>1854</v>
      </c>
    </row>
    <row r="12" spans="1:48" x14ac:dyDescent="0.25">
      <c r="A12" s="14">
        <v>1.4999999999999997E-10</v>
      </c>
      <c r="B12" t="s">
        <v>686</v>
      </c>
      <c r="C12" s="4">
        <v>10</v>
      </c>
      <c r="D12" s="4">
        <v>11</v>
      </c>
      <c r="E12" s="4">
        <v>10</v>
      </c>
      <c r="F12" s="4">
        <v>31</v>
      </c>
      <c r="G12" s="4">
        <v>108</v>
      </c>
      <c r="H12" s="4">
        <v>102.75</v>
      </c>
      <c r="I12" s="34">
        <v>28117.207197876356</v>
      </c>
      <c r="J12" s="35">
        <v>30.55307760927743</v>
      </c>
      <c r="K12" s="35">
        <v>28.251306021446247</v>
      </c>
      <c r="L12" s="35">
        <v>16.683788972615158</v>
      </c>
      <c r="M12" s="35">
        <v>15.563533024625997</v>
      </c>
      <c r="N12" s="4">
        <v>3.363</v>
      </c>
      <c r="O12" s="4">
        <v>6.0883280757097813</v>
      </c>
      <c r="P12" s="35">
        <v>0.69099756690997571</v>
      </c>
      <c r="Q12" s="36" t="str">
        <f t="shared" si="5"/>
        <v xml:space="preserve"> </v>
      </c>
      <c r="R12" s="36" t="str">
        <f t="shared" si="6"/>
        <v xml:space="preserve"> </v>
      </c>
      <c r="S12" s="37" t="str">
        <f t="shared" si="7"/>
        <v/>
      </c>
      <c r="T12" s="37" t="str">
        <f t="shared" si="8"/>
        <v/>
      </c>
      <c r="U12" s="37" t="str">
        <f t="shared" si="9"/>
        <v/>
      </c>
      <c r="V12" s="37" t="str">
        <f t="shared" si="10"/>
        <v/>
      </c>
      <c r="W12" s="37" t="str">
        <f t="shared" si="11"/>
        <v/>
      </c>
      <c r="X12" s="37" t="str">
        <f t="shared" si="12"/>
        <v/>
      </c>
      <c r="Y12" s="1" t="str">
        <f t="shared" si="0"/>
        <v xml:space="preserve"> </v>
      </c>
      <c r="Z12" s="1" t="str">
        <f t="shared" si="13"/>
        <v xml:space="preserve"> </v>
      </c>
      <c r="AA12" s="1" t="str">
        <f t="shared" si="1"/>
        <v xml:space="preserve"> </v>
      </c>
      <c r="AB12" s="1" t="str">
        <f t="shared" si="14"/>
        <v xml:space="preserve"> </v>
      </c>
      <c r="AC12" s="1" t="str">
        <f t="shared" si="2"/>
        <v xml:space="preserve"> </v>
      </c>
      <c r="AD12" s="1" t="str">
        <f t="shared" si="15"/>
        <v xml:space="preserve"> </v>
      </c>
      <c r="AE12" s="1" t="str">
        <f t="shared" si="23"/>
        <v xml:space="preserve"> </v>
      </c>
      <c r="AF12" s="1" t="str">
        <f t="shared" si="16"/>
        <v xml:space="preserve"> </v>
      </c>
      <c r="AG12" s="38" t="str">
        <f t="shared" si="17"/>
        <v xml:space="preserve"> </v>
      </c>
      <c r="AH12" s="38" t="str">
        <f t="shared" si="18"/>
        <v xml:space="preserve"> </v>
      </c>
      <c r="AI12" s="1" t="str">
        <f t="shared" si="19"/>
        <v xml:space="preserve"> </v>
      </c>
      <c r="AJ12" s="1" t="str">
        <f t="shared" si="20"/>
        <v xml:space="preserve"> </v>
      </c>
      <c r="AK12" s="25" t="str">
        <f t="shared" si="21"/>
        <v xml:space="preserve"> </v>
      </c>
      <c r="AL12" s="25" t="str">
        <f t="shared" si="22"/>
        <v xml:space="preserve"> </v>
      </c>
      <c r="AM12" s="1" t="str">
        <f t="shared" si="3"/>
        <v xml:space="preserve"> </v>
      </c>
      <c r="AN12" s="1" t="str">
        <f t="shared" si="4"/>
        <v xml:space="preserve"> </v>
      </c>
      <c r="AO12" t="s">
        <v>686</v>
      </c>
      <c r="AP12" t="s">
        <v>1239</v>
      </c>
      <c r="AQ12" s="22">
        <v>-115.98916890701507</v>
      </c>
      <c r="AR12" s="21">
        <v>-107.14039325141789</v>
      </c>
      <c r="AS12">
        <v>5.1094890510948954</v>
      </c>
      <c r="AT12">
        <v>115.98916890701507</v>
      </c>
      <c r="AU12">
        <v>107.14039325141789</v>
      </c>
      <c r="AV12" t="s">
        <v>1855</v>
      </c>
    </row>
    <row r="13" spans="1:48" x14ac:dyDescent="0.25">
      <c r="A13" s="14">
        <v>1.5999999999999996E-10</v>
      </c>
      <c r="B13" t="s">
        <v>677</v>
      </c>
      <c r="C13" s="4">
        <v>11</v>
      </c>
      <c r="D13" s="4">
        <v>3</v>
      </c>
      <c r="E13" s="4">
        <v>18</v>
      </c>
      <c r="F13" s="4">
        <v>32</v>
      </c>
      <c r="G13" s="4">
        <v>75.5</v>
      </c>
      <c r="H13" s="4">
        <v>61.44</v>
      </c>
      <c r="I13" s="34">
        <v>43141.659474322681</v>
      </c>
      <c r="J13" s="35">
        <v>7.5637079896589929</v>
      </c>
      <c r="K13" s="35">
        <v>6.5549983996585937</v>
      </c>
      <c r="L13" s="35">
        <v>7.3984528624863657</v>
      </c>
      <c r="M13" s="35">
        <v>6.7827569226591278</v>
      </c>
      <c r="N13" s="4">
        <v>8.1229999999999993</v>
      </c>
      <c r="O13" s="4">
        <v>-24.926062846580415</v>
      </c>
      <c r="P13" s="35">
        <v>5.2343750000000009</v>
      </c>
      <c r="Q13" s="36" t="str">
        <f t="shared" si="5"/>
        <v xml:space="preserve"> </v>
      </c>
      <c r="R13" s="36" t="str">
        <f t="shared" si="6"/>
        <v xml:space="preserve"> </v>
      </c>
      <c r="S13" s="37">
        <f t="shared" si="7"/>
        <v>0.22884114599333349</v>
      </c>
      <c r="T13" s="37" t="str">
        <f t="shared" si="8"/>
        <v/>
      </c>
      <c r="U13" s="37" t="str">
        <f t="shared" si="9"/>
        <v/>
      </c>
      <c r="V13" s="37">
        <f t="shared" si="10"/>
        <v>-0.4652980549344955</v>
      </c>
      <c r="W13" s="37" t="str">
        <f t="shared" si="11"/>
        <v/>
      </c>
      <c r="X13" s="37" t="str">
        <f t="shared" si="12"/>
        <v/>
      </c>
      <c r="Y13" s="1" t="str">
        <f t="shared" si="0"/>
        <v xml:space="preserve"> </v>
      </c>
      <c r="Z13" s="1">
        <f t="shared" si="13"/>
        <v>3</v>
      </c>
      <c r="AA13" s="1" t="str">
        <f t="shared" si="1"/>
        <v xml:space="preserve"> </v>
      </c>
      <c r="AB13" s="1" t="str">
        <f t="shared" si="14"/>
        <v xml:space="preserve"> </v>
      </c>
      <c r="AC13" s="1">
        <f t="shared" si="2"/>
        <v>9</v>
      </c>
      <c r="AD13" s="1" t="str">
        <f t="shared" si="15"/>
        <v xml:space="preserve"> </v>
      </c>
      <c r="AE13" s="1" t="str">
        <f t="shared" si="23"/>
        <v xml:space="preserve"> </v>
      </c>
      <c r="AF13" s="1" t="str">
        <f t="shared" si="16"/>
        <v xml:space="preserve"> </v>
      </c>
      <c r="AG13" s="38">
        <f t="shared" si="17"/>
        <v>5.2343750001600009</v>
      </c>
      <c r="AH13" s="38" t="str">
        <f t="shared" si="18"/>
        <v xml:space="preserve"> </v>
      </c>
      <c r="AI13" s="1">
        <f t="shared" si="19"/>
        <v>4</v>
      </c>
      <c r="AJ13" s="1" t="str">
        <f t="shared" si="20"/>
        <v xml:space="preserve"> </v>
      </c>
      <c r="AK13" s="25" t="str">
        <f t="shared" si="21"/>
        <v xml:space="preserve"> </v>
      </c>
      <c r="AL13" s="25" t="str">
        <f t="shared" si="22"/>
        <v xml:space="preserve"> </v>
      </c>
      <c r="AM13" s="1" t="str">
        <f t="shared" si="3"/>
        <v xml:space="preserve"> </v>
      </c>
      <c r="AN13" s="1" t="str">
        <f t="shared" si="4"/>
        <v xml:space="preserve"> </v>
      </c>
      <c r="AO13" t="s">
        <v>677</v>
      </c>
      <c r="AP13" t="s">
        <v>1248</v>
      </c>
      <c r="AQ13" s="22">
        <v>46.529805493449551</v>
      </c>
      <c r="AR13" s="21">
        <v>8.1432618272152535</v>
      </c>
      <c r="AS13">
        <v>22.88411458333335</v>
      </c>
      <c r="AT13">
        <v>-46.529805493449551</v>
      </c>
      <c r="AU13">
        <v>-8.1432618272152535</v>
      </c>
      <c r="AV13" t="s">
        <v>1856</v>
      </c>
    </row>
    <row r="14" spans="1:48" x14ac:dyDescent="0.25">
      <c r="A14" s="14">
        <v>1.6999999999999996E-10</v>
      </c>
      <c r="B14" t="s">
        <v>701</v>
      </c>
      <c r="C14" s="4">
        <v>7</v>
      </c>
      <c r="D14" s="4">
        <v>5</v>
      </c>
      <c r="E14" s="4">
        <v>19</v>
      </c>
      <c r="F14" s="4">
        <v>31</v>
      </c>
      <c r="G14" s="4">
        <v>120</v>
      </c>
      <c r="H14" s="4">
        <v>107.48</v>
      </c>
      <c r="I14" s="34">
        <v>23343.203443999984</v>
      </c>
      <c r="J14" s="35">
        <v>19.641812865497077</v>
      </c>
      <c r="K14" s="35">
        <v>10.471551052221358</v>
      </c>
      <c r="L14" s="35">
        <v>5.2254515934320409</v>
      </c>
      <c r="M14" s="35">
        <v>4.8213828983086566</v>
      </c>
      <c r="N14" s="4">
        <v>5.4720000000000004</v>
      </c>
      <c r="O14" s="4">
        <v>-60.866766788242856</v>
      </c>
      <c r="P14" s="35">
        <v>3.4852995906215112</v>
      </c>
      <c r="Q14" s="36" t="str">
        <f t="shared" si="5"/>
        <v xml:space="preserve"> </v>
      </c>
      <c r="R14" s="36" t="str">
        <f t="shared" si="6"/>
        <v xml:space="preserve"> </v>
      </c>
      <c r="S14" s="37" t="str">
        <f t="shared" si="7"/>
        <v/>
      </c>
      <c r="T14" s="37" t="str">
        <f t="shared" si="8"/>
        <v/>
      </c>
      <c r="U14" s="37" t="str">
        <f t="shared" si="9"/>
        <v/>
      </c>
      <c r="V14" s="37" t="str">
        <f t="shared" si="10"/>
        <v/>
      </c>
      <c r="W14" s="37" t="str">
        <f t="shared" si="11"/>
        <v/>
      </c>
      <c r="X14" s="37">
        <f t="shared" si="12"/>
        <v>-0.35122525239535185</v>
      </c>
      <c r="Y14" s="1" t="str">
        <f t="shared" si="0"/>
        <v xml:space="preserve"> </v>
      </c>
      <c r="Z14" s="1" t="str">
        <f t="shared" si="13"/>
        <v xml:space="preserve"> </v>
      </c>
      <c r="AA14" s="1" t="str">
        <f t="shared" si="1"/>
        <v xml:space="preserve"> </v>
      </c>
      <c r="AB14" s="1">
        <f t="shared" si="14"/>
        <v>5</v>
      </c>
      <c r="AC14" s="1" t="str">
        <f t="shared" si="2"/>
        <v xml:space="preserve"> </v>
      </c>
      <c r="AD14" s="1" t="str">
        <f t="shared" si="15"/>
        <v xml:space="preserve"> </v>
      </c>
      <c r="AE14" s="1" t="str">
        <f t="shared" si="23"/>
        <v xml:space="preserve"> </v>
      </c>
      <c r="AF14" s="1" t="str">
        <f t="shared" si="16"/>
        <v xml:space="preserve"> </v>
      </c>
      <c r="AG14" s="38">
        <f t="shared" si="17"/>
        <v>3.4852995907915112</v>
      </c>
      <c r="AH14" s="38" t="str">
        <f t="shared" si="18"/>
        <v xml:space="preserve"> </v>
      </c>
      <c r="AI14" s="1">
        <f t="shared" si="19"/>
        <v>15</v>
      </c>
      <c r="AJ14" s="1" t="str">
        <f t="shared" si="20"/>
        <v xml:space="preserve"> </v>
      </c>
      <c r="AK14" s="25" t="str">
        <f t="shared" si="21"/>
        <v xml:space="preserve"> </v>
      </c>
      <c r="AL14" s="25">
        <f t="shared" si="22"/>
        <v>-60.866766788072859</v>
      </c>
      <c r="AM14" s="1" t="str">
        <f t="shared" si="3"/>
        <v xml:space="preserve"> </v>
      </c>
      <c r="AN14" s="1">
        <f t="shared" si="4"/>
        <v>2</v>
      </c>
      <c r="AO14" t="s">
        <v>701</v>
      </c>
      <c r="AP14" t="s">
        <v>1248</v>
      </c>
      <c r="AQ14" s="22">
        <v>-38.854058857809484</v>
      </c>
      <c r="AR14" s="21">
        <v>35.122525239535186</v>
      </c>
      <c r="AS14">
        <v>11.648678823967252</v>
      </c>
      <c r="AT14">
        <v>38.854058857809484</v>
      </c>
      <c r="AU14">
        <v>-35.122525239535186</v>
      </c>
      <c r="AV14" t="s">
        <v>1857</v>
      </c>
    </row>
    <row r="15" spans="1:48" x14ac:dyDescent="0.25">
      <c r="A15" s="14">
        <v>1.7999999999999995E-10</v>
      </c>
      <c r="B15" t="s">
        <v>696</v>
      </c>
      <c r="C15" s="4">
        <v>7</v>
      </c>
      <c r="D15" s="4">
        <v>9</v>
      </c>
      <c r="E15" s="4">
        <v>15</v>
      </c>
      <c r="F15" s="4">
        <v>31</v>
      </c>
      <c r="G15" s="4">
        <v>47</v>
      </c>
      <c r="H15" s="4">
        <v>39.725000000000001</v>
      </c>
      <c r="I15" s="34">
        <v>46149.979349375215</v>
      </c>
      <c r="J15" s="35">
        <v>7.8710124826629686</v>
      </c>
      <c r="K15" s="35">
        <v>8.1054886757804532</v>
      </c>
      <c r="L15" s="35">
        <v>2.8290775147578935</v>
      </c>
      <c r="M15" s="35">
        <v>1.9755193851852115</v>
      </c>
      <c r="N15" s="4">
        <v>4.9009999999999998</v>
      </c>
      <c r="O15" s="4">
        <v>-19.944462593923557</v>
      </c>
      <c r="P15" s="35">
        <v>4.349905601006923</v>
      </c>
      <c r="Q15" s="36" t="str">
        <f t="shared" si="5"/>
        <v xml:space="preserve"> </v>
      </c>
      <c r="R15" s="36" t="str">
        <f t="shared" si="6"/>
        <v xml:space="preserve"> </v>
      </c>
      <c r="S15" s="37">
        <f t="shared" si="7"/>
        <v>0.18313404675016984</v>
      </c>
      <c r="T15" s="37" t="str">
        <f t="shared" si="8"/>
        <v/>
      </c>
      <c r="U15" s="37" t="str">
        <f t="shared" si="9"/>
        <v/>
      </c>
      <c r="V15" s="37">
        <f t="shared" si="10"/>
        <v>-0.44357374850156006</v>
      </c>
      <c r="W15" s="37" t="str">
        <f t="shared" si="11"/>
        <v/>
      </c>
      <c r="X15" s="37">
        <f t="shared" si="12"/>
        <v>-0.6487511140859048</v>
      </c>
      <c r="Y15" s="1" t="str">
        <f t="shared" si="0"/>
        <v xml:space="preserve"> </v>
      </c>
      <c r="Z15" s="1">
        <f t="shared" si="13"/>
        <v>4</v>
      </c>
      <c r="AA15" s="1" t="str">
        <f t="shared" si="1"/>
        <v xml:space="preserve"> </v>
      </c>
      <c r="AB15" s="1">
        <f t="shared" si="14"/>
        <v>3</v>
      </c>
      <c r="AC15" s="1">
        <f t="shared" si="2"/>
        <v>12</v>
      </c>
      <c r="AD15" s="1" t="str">
        <f t="shared" si="15"/>
        <v xml:space="preserve"> </v>
      </c>
      <c r="AE15" s="1" t="str">
        <f t="shared" si="23"/>
        <v xml:space="preserve"> </v>
      </c>
      <c r="AF15" s="1" t="str">
        <f t="shared" si="16"/>
        <v xml:space="preserve"> </v>
      </c>
      <c r="AG15" s="38">
        <f t="shared" si="17"/>
        <v>4.349905601186923</v>
      </c>
      <c r="AH15" s="38" t="str">
        <f t="shared" si="18"/>
        <v xml:space="preserve"> </v>
      </c>
      <c r="AI15" s="1">
        <f t="shared" si="19"/>
        <v>8</v>
      </c>
      <c r="AJ15" s="1" t="str">
        <f t="shared" si="20"/>
        <v xml:space="preserve"> </v>
      </c>
      <c r="AK15" s="25" t="str">
        <f t="shared" si="21"/>
        <v xml:space="preserve"> </v>
      </c>
      <c r="AL15" s="25" t="str">
        <f t="shared" si="22"/>
        <v xml:space="preserve"> </v>
      </c>
      <c r="AM15" s="1" t="str">
        <f t="shared" si="3"/>
        <v xml:space="preserve"> </v>
      </c>
      <c r="AN15" s="1" t="str">
        <f t="shared" si="4"/>
        <v xml:space="preserve"> </v>
      </c>
      <c r="AO15" t="s">
        <v>696</v>
      </c>
      <c r="AP15" t="s">
        <v>1248</v>
      </c>
      <c r="AQ15" s="22">
        <v>44.357374850156006</v>
      </c>
      <c r="AR15" s="21">
        <v>64.875111408590485</v>
      </c>
      <c r="AS15">
        <v>18.313404657016985</v>
      </c>
      <c r="AT15">
        <v>-44.357374850156006</v>
      </c>
      <c r="AU15">
        <v>-64.875111408590485</v>
      </c>
      <c r="AV15" t="s">
        <v>1858</v>
      </c>
    </row>
    <row r="16" spans="1:48" x14ac:dyDescent="0.25">
      <c r="A16" s="14">
        <v>1.8999999999999994E-10</v>
      </c>
      <c r="B16" t="s">
        <v>699</v>
      </c>
      <c r="C16" s="4">
        <v>8</v>
      </c>
      <c r="D16" s="4">
        <v>6</v>
      </c>
      <c r="E16" s="4">
        <v>12</v>
      </c>
      <c r="F16" s="4">
        <v>26</v>
      </c>
      <c r="G16" s="4">
        <v>150.05000305175781</v>
      </c>
      <c r="H16" s="4">
        <v>152.85</v>
      </c>
      <c r="I16" s="34">
        <v>31536.163165223272</v>
      </c>
      <c r="J16" s="35">
        <v>25.530315683981961</v>
      </c>
      <c r="K16" s="35">
        <v>23.778780336029868</v>
      </c>
      <c r="L16" s="35">
        <v>18.024664672265111</v>
      </c>
      <c r="M16" s="35">
        <v>16.768530602308054</v>
      </c>
      <c r="N16" s="4">
        <v>6.4279999999999999</v>
      </c>
      <c r="O16" s="4">
        <v>6.6003316749585359</v>
      </c>
      <c r="P16" s="35">
        <v>2.0974811907098463</v>
      </c>
      <c r="Q16" s="36" t="str">
        <f t="shared" si="5"/>
        <v xml:space="preserve"> </v>
      </c>
      <c r="R16" s="36" t="str">
        <f t="shared" si="6"/>
        <v xml:space="preserve"> </v>
      </c>
      <c r="S16" s="37" t="str">
        <f t="shared" si="7"/>
        <v/>
      </c>
      <c r="T16" s="37" t="str">
        <f t="shared" si="8"/>
        <v/>
      </c>
      <c r="U16" s="37" t="str">
        <f t="shared" si="9"/>
        <v/>
      </c>
      <c r="V16" s="37" t="str">
        <f t="shared" si="10"/>
        <v/>
      </c>
      <c r="W16" s="37" t="str">
        <f t="shared" si="11"/>
        <v/>
      </c>
      <c r="X16" s="37" t="str">
        <f t="shared" si="12"/>
        <v/>
      </c>
      <c r="Y16" s="1" t="str">
        <f t="shared" si="0"/>
        <v xml:space="preserve"> </v>
      </c>
      <c r="Z16" s="1" t="str">
        <f t="shared" si="13"/>
        <v xml:space="preserve"> </v>
      </c>
      <c r="AA16" s="1" t="str">
        <f t="shared" si="1"/>
        <v xml:space="preserve"> </v>
      </c>
      <c r="AB16" s="1" t="str">
        <f t="shared" si="14"/>
        <v xml:space="preserve"> </v>
      </c>
      <c r="AC16" s="1" t="str">
        <f t="shared" si="2"/>
        <v xml:space="preserve"> </v>
      </c>
      <c r="AD16" s="1" t="str">
        <f t="shared" si="15"/>
        <v xml:space="preserve"> </v>
      </c>
      <c r="AE16" s="1" t="str">
        <f t="shared" si="23"/>
        <v xml:space="preserve"> </v>
      </c>
      <c r="AF16" s="1" t="str">
        <f t="shared" si="16"/>
        <v xml:space="preserve"> </v>
      </c>
      <c r="AG16" s="38">
        <f t="shared" si="17"/>
        <v>2.0974811908998463</v>
      </c>
      <c r="AH16" s="38" t="str">
        <f t="shared" si="18"/>
        <v xml:space="preserve"> </v>
      </c>
      <c r="AI16" s="1">
        <f t="shared" si="19"/>
        <v>19</v>
      </c>
      <c r="AJ16" s="1" t="str">
        <f t="shared" si="20"/>
        <v xml:space="preserve"> </v>
      </c>
      <c r="AK16" s="25" t="str">
        <f t="shared" si="21"/>
        <v xml:space="preserve"> </v>
      </c>
      <c r="AL16" s="25" t="str">
        <f t="shared" si="22"/>
        <v xml:space="preserve"> </v>
      </c>
      <c r="AM16" s="1" t="str">
        <f t="shared" si="3"/>
        <v xml:space="preserve"> </v>
      </c>
      <c r="AN16" s="1" t="str">
        <f t="shared" si="4"/>
        <v xml:space="preserve"> </v>
      </c>
      <c r="AO16" t="s">
        <v>699</v>
      </c>
      <c r="AP16" t="s">
        <v>1246</v>
      </c>
      <c r="AQ16" s="22">
        <v>-80.48170914351978</v>
      </c>
      <c r="AR16" s="21">
        <v>-123.78826144147115</v>
      </c>
      <c r="AS16">
        <v>-1.8318593053596177</v>
      </c>
      <c r="AT16">
        <v>80.48170914351978</v>
      </c>
      <c r="AU16">
        <v>123.78826144147115</v>
      </c>
      <c r="AV16" t="s">
        <v>1859</v>
      </c>
    </row>
    <row r="17" spans="1:48" x14ac:dyDescent="0.25">
      <c r="A17" s="14">
        <v>1.9999999999999993E-10</v>
      </c>
      <c r="B17" t="s">
        <v>678</v>
      </c>
      <c r="C17" s="4">
        <v>0</v>
      </c>
      <c r="D17" s="4">
        <v>15</v>
      </c>
      <c r="E17" s="4">
        <v>14</v>
      </c>
      <c r="F17" s="4">
        <v>29</v>
      </c>
      <c r="G17" s="4">
        <v>7.25</v>
      </c>
      <c r="H17" s="4">
        <v>8.94</v>
      </c>
      <c r="I17" s="34">
        <v>20064.120878100493</v>
      </c>
      <c r="J17" s="35" t="s">
        <v>1238</v>
      </c>
      <c r="K17" s="35" t="s">
        <v>1238</v>
      </c>
      <c r="L17" s="35" t="s">
        <v>1238</v>
      </c>
      <c r="M17" s="35" t="s">
        <v>1238</v>
      </c>
      <c r="N17" s="4">
        <v>0.12</v>
      </c>
      <c r="O17" s="4">
        <v>-58.477508650519027</v>
      </c>
      <c r="P17" s="35">
        <v>0</v>
      </c>
      <c r="Q17" s="36" t="str">
        <f t="shared" si="5"/>
        <v xml:space="preserve"> </v>
      </c>
      <c r="R17" s="36" t="str">
        <f t="shared" si="6"/>
        <v xml:space="preserve"> </v>
      </c>
      <c r="S17" s="37" t="str">
        <f t="shared" si="7"/>
        <v/>
      </c>
      <c r="T17" s="37">
        <f t="shared" si="8"/>
        <v>-0.18903803111991049</v>
      </c>
      <c r="U17" s="37" t="str">
        <f t="shared" si="9"/>
        <v xml:space="preserve"> </v>
      </c>
      <c r="V17" s="37" t="str">
        <f t="shared" si="10"/>
        <v xml:space="preserve"> </v>
      </c>
      <c r="W17" s="37" t="str">
        <f t="shared" si="11"/>
        <v xml:space="preserve"> </v>
      </c>
      <c r="X17" s="37" t="str">
        <f t="shared" si="12"/>
        <v xml:space="preserve"> </v>
      </c>
      <c r="Y17" s="1" t="str">
        <f t="shared" si="0"/>
        <v xml:space="preserve"> </v>
      </c>
      <c r="Z17" s="1" t="str">
        <f t="shared" si="13"/>
        <v xml:space="preserve"> </v>
      </c>
      <c r="AA17" s="1" t="str">
        <f t="shared" si="1"/>
        <v xml:space="preserve"> </v>
      </c>
      <c r="AB17" s="1" t="str">
        <f t="shared" si="14"/>
        <v xml:space="preserve"> </v>
      </c>
      <c r="AC17" s="1" t="str">
        <f t="shared" si="2"/>
        <v xml:space="preserve"> </v>
      </c>
      <c r="AD17" s="1">
        <f t="shared" si="15"/>
        <v>1</v>
      </c>
      <c r="AE17" s="1" t="str">
        <f t="shared" si="23"/>
        <v xml:space="preserve"> </v>
      </c>
      <c r="AF17" s="1" t="str">
        <f t="shared" si="16"/>
        <v xml:space="preserve"> </v>
      </c>
      <c r="AG17" s="38" t="str">
        <f t="shared" si="17"/>
        <v xml:space="preserve"> </v>
      </c>
      <c r="AH17" s="38" t="str">
        <f t="shared" si="18"/>
        <v xml:space="preserve"> </v>
      </c>
      <c r="AI17" s="1" t="str">
        <f t="shared" si="19"/>
        <v xml:space="preserve"> </v>
      </c>
      <c r="AJ17" s="1" t="str">
        <f t="shared" si="20"/>
        <v xml:space="preserve"> </v>
      </c>
      <c r="AK17" s="25" t="str">
        <f t="shared" si="21"/>
        <v xml:space="preserve"> </v>
      </c>
      <c r="AL17" s="25">
        <f t="shared" si="22"/>
        <v>-58.477508650319031</v>
      </c>
      <c r="AM17" s="1" t="str">
        <f t="shared" si="3"/>
        <v xml:space="preserve"> </v>
      </c>
      <c r="AN17" s="1">
        <f t="shared" si="4"/>
        <v>1</v>
      </c>
      <c r="AO17" t="s">
        <v>678</v>
      </c>
      <c r="AP17" t="s">
        <v>1246</v>
      </c>
      <c r="AQ17" s="22" t="e">
        <v>#VALUE!</v>
      </c>
      <c r="AR17" s="21" t="e">
        <v>#VALUE!</v>
      </c>
      <c r="AS17">
        <v>-18.903803131991047</v>
      </c>
      <c r="AT17" t="e">
        <v>#VALUE!</v>
      </c>
      <c r="AU17" t="e">
        <v>#VALUE!</v>
      </c>
      <c r="AV17" t="s">
        <v>1860</v>
      </c>
    </row>
    <row r="18" spans="1:48" x14ac:dyDescent="0.25">
      <c r="A18" s="14">
        <v>2.0999999999999992E-10</v>
      </c>
      <c r="B18" t="s">
        <v>694</v>
      </c>
      <c r="C18" s="4">
        <v>21</v>
      </c>
      <c r="D18" s="4">
        <v>1</v>
      </c>
      <c r="E18" s="4">
        <v>6</v>
      </c>
      <c r="F18" s="4">
        <v>28</v>
      </c>
      <c r="G18" s="4">
        <v>39</v>
      </c>
      <c r="H18" s="4">
        <v>30.364999999999998</v>
      </c>
      <c r="I18" s="34">
        <v>40771.772291469693</v>
      </c>
      <c r="J18" s="35">
        <v>14.377367424242422</v>
      </c>
      <c r="K18" s="35">
        <v>12.180104292017649</v>
      </c>
      <c r="L18" s="35">
        <v>6.8527318604816738</v>
      </c>
      <c r="M18" s="35">
        <v>6.2002862085965882</v>
      </c>
      <c r="N18" s="4">
        <v>2.1120000000000001</v>
      </c>
      <c r="O18" s="4">
        <v>15.472936030617831</v>
      </c>
      <c r="P18" s="35">
        <v>4.3504034249958838</v>
      </c>
      <c r="Q18" s="36">
        <f t="shared" si="5"/>
        <v>75.000000000209994</v>
      </c>
      <c r="R18" s="36" t="str">
        <f t="shared" si="6"/>
        <v xml:space="preserve"> </v>
      </c>
      <c r="S18" s="37">
        <f t="shared" si="7"/>
        <v>0.2843734564919036</v>
      </c>
      <c r="T18" s="37" t="str">
        <f t="shared" si="8"/>
        <v/>
      </c>
      <c r="U18" s="37" t="str">
        <f t="shared" si="9"/>
        <v/>
      </c>
      <c r="V18" s="37" t="str">
        <f t="shared" si="10"/>
        <v/>
      </c>
      <c r="W18" s="37" t="str">
        <f t="shared" si="11"/>
        <v/>
      </c>
      <c r="X18" s="37" t="str">
        <f t="shared" si="12"/>
        <v/>
      </c>
      <c r="Y18" s="1" t="str">
        <f t="shared" si="0"/>
        <v xml:space="preserve"> </v>
      </c>
      <c r="Z18" s="1" t="str">
        <f t="shared" si="13"/>
        <v xml:space="preserve"> </v>
      </c>
      <c r="AA18" s="1" t="str">
        <f t="shared" si="1"/>
        <v xml:space="preserve"> </v>
      </c>
      <c r="AB18" s="1" t="str">
        <f t="shared" si="14"/>
        <v xml:space="preserve"> </v>
      </c>
      <c r="AC18" s="1">
        <f t="shared" si="2"/>
        <v>5</v>
      </c>
      <c r="AD18" s="1" t="str">
        <f t="shared" si="15"/>
        <v xml:space="preserve"> </v>
      </c>
      <c r="AE18" s="1">
        <f t="shared" si="23"/>
        <v>3</v>
      </c>
      <c r="AF18" s="1" t="str">
        <f t="shared" si="16"/>
        <v xml:space="preserve"> </v>
      </c>
      <c r="AG18" s="38">
        <f t="shared" si="17"/>
        <v>4.3504034252058839</v>
      </c>
      <c r="AH18" s="38" t="str">
        <f t="shared" si="18"/>
        <v xml:space="preserve"> </v>
      </c>
      <c r="AI18" s="1">
        <f t="shared" si="19"/>
        <v>7</v>
      </c>
      <c r="AJ18" s="1" t="str">
        <f t="shared" si="20"/>
        <v xml:space="preserve"> </v>
      </c>
      <c r="AK18" s="25" t="str">
        <f t="shared" si="21"/>
        <v xml:space="preserve"> </v>
      </c>
      <c r="AL18" s="25" t="str">
        <f t="shared" si="22"/>
        <v xml:space="preserve"> </v>
      </c>
      <c r="AM18" s="1" t="str">
        <f t="shared" si="3"/>
        <v xml:space="preserve"> </v>
      </c>
      <c r="AN18" s="1" t="str">
        <f t="shared" si="4"/>
        <v xml:space="preserve"> </v>
      </c>
      <c r="AO18" t="s">
        <v>694</v>
      </c>
      <c r="AP18" t="s">
        <v>1244</v>
      </c>
      <c r="AQ18" s="22">
        <v>-1.6380634627122692</v>
      </c>
      <c r="AR18" s="21">
        <v>14.918752883015319</v>
      </c>
      <c r="AS18">
        <v>28.437345628190357</v>
      </c>
      <c r="AT18">
        <v>1.6380634627122692</v>
      </c>
      <c r="AU18">
        <v>-14.918752883015319</v>
      </c>
      <c r="AV18" t="s">
        <v>1861</v>
      </c>
    </row>
    <row r="19" spans="1:48" x14ac:dyDescent="0.25">
      <c r="A19" s="14">
        <v>2.1999999999999991E-10</v>
      </c>
      <c r="B19" t="s">
        <v>693</v>
      </c>
      <c r="C19" s="4">
        <v>16</v>
      </c>
      <c r="D19" s="4">
        <v>3</v>
      </c>
      <c r="E19" s="4">
        <v>8</v>
      </c>
      <c r="F19" s="4">
        <v>27</v>
      </c>
      <c r="G19" s="4">
        <v>17</v>
      </c>
      <c r="H19" s="4">
        <v>16.16</v>
      </c>
      <c r="I19" s="34">
        <v>83562.452999844754</v>
      </c>
      <c r="J19" s="35">
        <v>15.843137254901961</v>
      </c>
      <c r="K19" s="35">
        <v>15.088702147525678</v>
      </c>
      <c r="L19" s="35">
        <v>6.8649126634045459</v>
      </c>
      <c r="M19" s="35">
        <v>6.3327530104127341</v>
      </c>
      <c r="N19" s="4">
        <v>1.071</v>
      </c>
      <c r="O19" s="4">
        <v>3.678606001936112</v>
      </c>
      <c r="P19" s="35">
        <v>4.108910891089109</v>
      </c>
      <c r="Q19" s="36" t="str">
        <f t="shared" si="5"/>
        <v xml:space="preserve"> </v>
      </c>
      <c r="R19" s="36" t="str">
        <f t="shared" si="6"/>
        <v xml:space="preserve"> </v>
      </c>
      <c r="S19" s="37" t="str">
        <f t="shared" si="7"/>
        <v/>
      </c>
      <c r="T19" s="37" t="str">
        <f t="shared" si="8"/>
        <v/>
      </c>
      <c r="U19" s="37" t="str">
        <f t="shared" si="9"/>
        <v/>
      </c>
      <c r="V19" s="37" t="str">
        <f t="shared" si="10"/>
        <v/>
      </c>
      <c r="W19" s="37" t="str">
        <f t="shared" si="11"/>
        <v/>
      </c>
      <c r="X19" s="37" t="str">
        <f t="shared" si="12"/>
        <v/>
      </c>
      <c r="Y19" s="1" t="str">
        <f t="shared" si="0"/>
        <v xml:space="preserve"> </v>
      </c>
      <c r="Z19" s="1" t="str">
        <f t="shared" si="13"/>
        <v xml:space="preserve"> </v>
      </c>
      <c r="AA19" s="1" t="str">
        <f t="shared" si="1"/>
        <v xml:space="preserve"> </v>
      </c>
      <c r="AB19" s="1" t="str">
        <f t="shared" si="14"/>
        <v xml:space="preserve"> </v>
      </c>
      <c r="AC19" s="1" t="str">
        <f t="shared" si="2"/>
        <v xml:space="preserve"> </v>
      </c>
      <c r="AD19" s="1" t="str">
        <f t="shared" si="15"/>
        <v xml:space="preserve"> </v>
      </c>
      <c r="AE19" s="1" t="str">
        <f t="shared" si="23"/>
        <v xml:space="preserve"> </v>
      </c>
      <c r="AF19" s="1" t="str">
        <f t="shared" si="16"/>
        <v xml:space="preserve"> </v>
      </c>
      <c r="AG19" s="38">
        <f t="shared" si="17"/>
        <v>4.108910891309109</v>
      </c>
      <c r="AH19" s="38" t="str">
        <f t="shared" si="18"/>
        <v xml:space="preserve"> </v>
      </c>
      <c r="AI19" s="1">
        <f t="shared" si="19"/>
        <v>12</v>
      </c>
      <c r="AJ19" s="1" t="str">
        <f t="shared" si="20"/>
        <v xml:space="preserve"> </v>
      </c>
      <c r="AK19" s="25" t="str">
        <f t="shared" si="21"/>
        <v xml:space="preserve"> </v>
      </c>
      <c r="AL19" s="25" t="str">
        <f t="shared" si="22"/>
        <v xml:space="preserve"> </v>
      </c>
      <c r="AM19" s="1" t="str">
        <f t="shared" si="3"/>
        <v xml:space="preserve"> </v>
      </c>
      <c r="AN19" s="1" t="str">
        <f t="shared" si="4"/>
        <v xml:space="preserve"> </v>
      </c>
      <c r="AO19" t="s">
        <v>693</v>
      </c>
      <c r="AP19" t="s">
        <v>1262</v>
      </c>
      <c r="AQ19" s="22">
        <v>-12.000044392482746</v>
      </c>
      <c r="AR19" s="21">
        <v>14.767520071829365</v>
      </c>
      <c r="AS19">
        <v>5.1980198019802026</v>
      </c>
      <c r="AT19">
        <v>12.000044392482746</v>
      </c>
      <c r="AU19">
        <v>-14.767520071829365</v>
      </c>
      <c r="AV19" t="s">
        <v>1862</v>
      </c>
    </row>
    <row r="20" spans="1:48" x14ac:dyDescent="0.25">
      <c r="A20" s="14">
        <v>2.299999999999999E-10</v>
      </c>
      <c r="B20" t="s">
        <v>685</v>
      </c>
      <c r="C20" s="4">
        <v>13</v>
      </c>
      <c r="D20" s="4">
        <v>4</v>
      </c>
      <c r="E20" s="4">
        <v>11</v>
      </c>
      <c r="F20" s="4">
        <v>28</v>
      </c>
      <c r="G20" s="4">
        <v>10.274999618530273</v>
      </c>
      <c r="H20" s="4">
        <v>11.17</v>
      </c>
      <c r="I20" s="34">
        <v>32037.882596975996</v>
      </c>
      <c r="J20" s="35">
        <v>17.184615384615384</v>
      </c>
      <c r="K20" s="35">
        <v>16.796992481203006</v>
      </c>
      <c r="L20" s="35">
        <v>11.094042984048142</v>
      </c>
      <c r="M20" s="35">
        <v>8.2839456685569708</v>
      </c>
      <c r="N20" s="4">
        <v>0.65</v>
      </c>
      <c r="O20" s="4">
        <v>-6.474820143884898</v>
      </c>
      <c r="P20" s="35">
        <v>4.3061772605192479</v>
      </c>
      <c r="Q20" s="36" t="str">
        <f t="shared" si="5"/>
        <v xml:space="preserve"> </v>
      </c>
      <c r="R20" s="36" t="str">
        <f t="shared" si="6"/>
        <v xml:space="preserve"> </v>
      </c>
      <c r="S20" s="37" t="str">
        <f t="shared" si="7"/>
        <v/>
      </c>
      <c r="T20" s="37" t="str">
        <f t="shared" si="8"/>
        <v/>
      </c>
      <c r="U20" s="37" t="str">
        <f t="shared" si="9"/>
        <v/>
      </c>
      <c r="V20" s="37" t="str">
        <f t="shared" si="10"/>
        <v/>
      </c>
      <c r="W20" s="37" t="str">
        <f t="shared" si="11"/>
        <v/>
      </c>
      <c r="X20" s="37" t="str">
        <f t="shared" si="12"/>
        <v/>
      </c>
      <c r="Y20" s="1" t="str">
        <f t="shared" si="0"/>
        <v xml:space="preserve"> </v>
      </c>
      <c r="Z20" s="1" t="str">
        <f t="shared" si="13"/>
        <v xml:space="preserve"> </v>
      </c>
      <c r="AA20" s="1" t="str">
        <f t="shared" si="1"/>
        <v xml:space="preserve"> </v>
      </c>
      <c r="AB20" s="1" t="str">
        <f t="shared" si="14"/>
        <v xml:space="preserve"> </v>
      </c>
      <c r="AC20" s="1" t="str">
        <f t="shared" si="2"/>
        <v xml:space="preserve"> </v>
      </c>
      <c r="AD20" s="1" t="str">
        <f t="shared" si="15"/>
        <v xml:space="preserve"> </v>
      </c>
      <c r="AE20" s="1" t="str">
        <f t="shared" si="23"/>
        <v xml:space="preserve"> </v>
      </c>
      <c r="AF20" s="1" t="str">
        <f t="shared" si="16"/>
        <v xml:space="preserve"> </v>
      </c>
      <c r="AG20" s="38">
        <f t="shared" si="17"/>
        <v>4.3061772607492479</v>
      </c>
      <c r="AH20" s="38" t="str">
        <f t="shared" si="18"/>
        <v xml:space="preserve"> </v>
      </c>
      <c r="AI20" s="1">
        <f t="shared" si="19"/>
        <v>10</v>
      </c>
      <c r="AJ20" s="1" t="str">
        <f t="shared" si="20"/>
        <v xml:space="preserve"> </v>
      </c>
      <c r="AK20" s="25" t="str">
        <f t="shared" si="21"/>
        <v xml:space="preserve"> </v>
      </c>
      <c r="AL20" s="25" t="str">
        <f t="shared" si="22"/>
        <v xml:space="preserve"> </v>
      </c>
      <c r="AM20" s="1" t="str">
        <f t="shared" si="3"/>
        <v xml:space="preserve"> </v>
      </c>
      <c r="AN20" s="1" t="str">
        <f t="shared" si="4"/>
        <v xml:space="preserve"> </v>
      </c>
      <c r="AO20" t="s">
        <v>685</v>
      </c>
      <c r="AP20" t="s">
        <v>1250</v>
      </c>
      <c r="AQ20" s="22">
        <v>-21.483368791061764</v>
      </c>
      <c r="AR20" s="21">
        <v>-37.739960043599964</v>
      </c>
      <c r="AS20">
        <v>-8.0125369871954071</v>
      </c>
      <c r="AT20">
        <v>21.483368791061764</v>
      </c>
      <c r="AU20">
        <v>37.739960043599964</v>
      </c>
      <c r="AV20" t="s">
        <v>1863</v>
      </c>
    </row>
    <row r="21" spans="1:48" x14ac:dyDescent="0.25">
      <c r="A21" s="14">
        <v>2.399999999999999E-10</v>
      </c>
      <c r="B21" t="s">
        <v>695</v>
      </c>
      <c r="C21" s="4">
        <v>17</v>
      </c>
      <c r="D21" s="4">
        <v>1</v>
      </c>
      <c r="E21" s="4">
        <v>10</v>
      </c>
      <c r="F21" s="4">
        <v>28</v>
      </c>
      <c r="G21" s="4">
        <v>81</v>
      </c>
      <c r="H21" s="4">
        <v>73.540000000000006</v>
      </c>
      <c r="I21" s="34">
        <v>24313.679857704316</v>
      </c>
      <c r="J21" s="35">
        <v>16.983833718244806</v>
      </c>
      <c r="K21" s="35">
        <v>16.032265097013301</v>
      </c>
      <c r="L21" s="35">
        <v>9.909090710419532</v>
      </c>
      <c r="M21" s="35">
        <v>9.3576808944195768</v>
      </c>
      <c r="N21" s="4">
        <v>4.5869999999999997</v>
      </c>
      <c r="O21" s="4">
        <v>1.4823008849557362</v>
      </c>
      <c r="P21" s="35">
        <v>1.6929562143051402</v>
      </c>
      <c r="Q21" s="36" t="str">
        <f t="shared" si="5"/>
        <v xml:space="preserve"> </v>
      </c>
      <c r="R21" s="36" t="str">
        <f t="shared" si="6"/>
        <v xml:space="preserve"> </v>
      </c>
      <c r="S21" s="37" t="str">
        <f t="shared" si="7"/>
        <v/>
      </c>
      <c r="T21" s="37" t="str">
        <f t="shared" si="8"/>
        <v/>
      </c>
      <c r="U21" s="37" t="str">
        <f t="shared" si="9"/>
        <v/>
      </c>
      <c r="V21" s="37" t="str">
        <f t="shared" si="10"/>
        <v/>
      </c>
      <c r="W21" s="37" t="str">
        <f t="shared" si="11"/>
        <v/>
      </c>
      <c r="X21" s="37" t="str">
        <f t="shared" si="12"/>
        <v/>
      </c>
      <c r="Y21" s="1" t="str">
        <f t="shared" si="0"/>
        <v xml:space="preserve"> </v>
      </c>
      <c r="Z21" s="1" t="str">
        <f t="shared" si="13"/>
        <v xml:space="preserve"> </v>
      </c>
      <c r="AA21" s="1" t="str">
        <f t="shared" si="1"/>
        <v xml:space="preserve"> </v>
      </c>
      <c r="AB21" s="1" t="str">
        <f t="shared" si="14"/>
        <v xml:space="preserve"> </v>
      </c>
      <c r="AC21" s="1" t="str">
        <f t="shared" si="2"/>
        <v xml:space="preserve"> </v>
      </c>
      <c r="AD21" s="1" t="str">
        <f t="shared" si="15"/>
        <v xml:space="preserve"> </v>
      </c>
      <c r="AE21" s="1" t="str">
        <f t="shared" si="23"/>
        <v xml:space="preserve"> </v>
      </c>
      <c r="AF21" s="1" t="str">
        <f t="shared" si="16"/>
        <v xml:space="preserve"> </v>
      </c>
      <c r="AG21" s="38" t="str">
        <f t="shared" si="17"/>
        <v xml:space="preserve"> </v>
      </c>
      <c r="AH21" s="38" t="str">
        <f t="shared" si="18"/>
        <v xml:space="preserve"> </v>
      </c>
      <c r="AI21" s="1" t="str">
        <f t="shared" si="19"/>
        <v xml:space="preserve"> </v>
      </c>
      <c r="AJ21" s="1" t="str">
        <f t="shared" si="20"/>
        <v xml:space="preserve"> </v>
      </c>
      <c r="AK21" s="25" t="str">
        <f t="shared" si="21"/>
        <v xml:space="preserve"> </v>
      </c>
      <c r="AL21" s="25" t="str">
        <f t="shared" si="22"/>
        <v xml:space="preserve"> </v>
      </c>
      <c r="AM21" s="1" t="str">
        <f t="shared" si="3"/>
        <v xml:space="preserve"> </v>
      </c>
      <c r="AN21" s="1" t="str">
        <f t="shared" si="4"/>
        <v xml:space="preserve"> </v>
      </c>
      <c r="AO21" t="s">
        <v>695</v>
      </c>
      <c r="AP21" t="s">
        <v>1313</v>
      </c>
      <c r="AQ21" s="22">
        <v>-20.063981002841746</v>
      </c>
      <c r="AR21" s="21">
        <v>-23.027985422818254</v>
      </c>
      <c r="AS21">
        <v>10.144139243948857</v>
      </c>
      <c r="AT21">
        <v>20.063981002841746</v>
      </c>
      <c r="AU21">
        <v>23.027985422818254</v>
      </c>
      <c r="AV21" t="s">
        <v>1864</v>
      </c>
    </row>
    <row r="22" spans="1:48" x14ac:dyDescent="0.25">
      <c r="A22" s="14">
        <v>2.4999999999999991E-10</v>
      </c>
      <c r="B22" t="s">
        <v>689</v>
      </c>
      <c r="C22" s="4">
        <v>16</v>
      </c>
      <c r="D22" s="4">
        <v>0</v>
      </c>
      <c r="E22" s="4">
        <v>10</v>
      </c>
      <c r="F22" s="4">
        <v>26</v>
      </c>
      <c r="G22" s="4">
        <v>58.5</v>
      </c>
      <c r="H22" s="4">
        <v>47.645000000000003</v>
      </c>
      <c r="I22" s="34">
        <v>28840.274151523394</v>
      </c>
      <c r="J22" s="35">
        <v>14.029740871613665</v>
      </c>
      <c r="K22" s="35">
        <v>13.278985507246377</v>
      </c>
      <c r="L22" s="35">
        <v>9.0641524773839421</v>
      </c>
      <c r="M22" s="35">
        <v>8.7957680088133916</v>
      </c>
      <c r="N22" s="4">
        <v>3.5880000000000001</v>
      </c>
      <c r="O22" s="4">
        <v>6.3111111111111136</v>
      </c>
      <c r="P22" s="35">
        <v>1.7987196977647182</v>
      </c>
      <c r="Q22" s="36" t="str">
        <f t="shared" si="5"/>
        <v xml:space="preserve"> </v>
      </c>
      <c r="R22" s="36" t="str">
        <f t="shared" si="6"/>
        <v xml:space="preserve"> </v>
      </c>
      <c r="S22" s="37">
        <f t="shared" si="7"/>
        <v>0.22783083244645283</v>
      </c>
      <c r="T22" s="37" t="str">
        <f t="shared" si="8"/>
        <v/>
      </c>
      <c r="U22" s="37" t="str">
        <f t="shared" si="9"/>
        <v/>
      </c>
      <c r="V22" s="37" t="str">
        <f t="shared" si="10"/>
        <v/>
      </c>
      <c r="W22" s="37" t="str">
        <f t="shared" si="11"/>
        <v/>
      </c>
      <c r="X22" s="37" t="str">
        <f t="shared" si="12"/>
        <v/>
      </c>
      <c r="Y22" s="1" t="str">
        <f t="shared" si="0"/>
        <v xml:space="preserve"> </v>
      </c>
      <c r="Z22" s="1" t="str">
        <f t="shared" si="13"/>
        <v xml:space="preserve"> </v>
      </c>
      <c r="AA22" s="1" t="str">
        <f t="shared" si="1"/>
        <v xml:space="preserve"> </v>
      </c>
      <c r="AB22" s="1" t="str">
        <f t="shared" si="14"/>
        <v xml:space="preserve"> </v>
      </c>
      <c r="AC22" s="1">
        <f t="shared" si="2"/>
        <v>10</v>
      </c>
      <c r="AD22" s="1" t="str">
        <f t="shared" si="15"/>
        <v xml:space="preserve"> </v>
      </c>
      <c r="AE22" s="1" t="str">
        <f t="shared" si="23"/>
        <v xml:space="preserve"> </v>
      </c>
      <c r="AF22" s="1" t="str">
        <f t="shared" si="16"/>
        <v xml:space="preserve"> </v>
      </c>
      <c r="AG22" s="38" t="str">
        <f t="shared" si="17"/>
        <v xml:space="preserve"> </v>
      </c>
      <c r="AH22" s="38" t="str">
        <f t="shared" si="18"/>
        <v xml:space="preserve"> </v>
      </c>
      <c r="AI22" s="1" t="str">
        <f t="shared" si="19"/>
        <v xml:space="preserve"> </v>
      </c>
      <c r="AJ22" s="1" t="str">
        <f t="shared" si="20"/>
        <v xml:space="preserve"> </v>
      </c>
      <c r="AK22" s="25" t="str">
        <f t="shared" si="21"/>
        <v xml:space="preserve"> </v>
      </c>
      <c r="AL22" s="25" t="str">
        <f t="shared" si="22"/>
        <v xml:space="preserve"> </v>
      </c>
      <c r="AM22" s="1" t="str">
        <f t="shared" si="3"/>
        <v xml:space="preserve"> </v>
      </c>
      <c r="AN22" s="1" t="str">
        <f t="shared" si="4"/>
        <v xml:space="preserve"> </v>
      </c>
      <c r="AO22" t="s">
        <v>689</v>
      </c>
      <c r="AP22" t="s">
        <v>1313</v>
      </c>
      <c r="AQ22" s="22">
        <v>0.81941630912901742</v>
      </c>
      <c r="AR22" s="21">
        <v>-12.537512416270991</v>
      </c>
      <c r="AS22">
        <v>22.783083219645285</v>
      </c>
      <c r="AT22">
        <v>-0.81941630912901742</v>
      </c>
      <c r="AU22">
        <v>12.537512416270991</v>
      </c>
      <c r="AV22" t="s">
        <v>1865</v>
      </c>
    </row>
    <row r="23" spans="1:48" x14ac:dyDescent="0.25">
      <c r="A23" s="14">
        <v>2.5999999999999993E-10</v>
      </c>
      <c r="B23" t="s">
        <v>687</v>
      </c>
      <c r="C23" s="4">
        <v>14</v>
      </c>
      <c r="D23" s="4">
        <v>2</v>
      </c>
      <c r="E23" s="4">
        <v>13</v>
      </c>
      <c r="F23" s="4">
        <v>29</v>
      </c>
      <c r="G23" s="4">
        <v>74</v>
      </c>
      <c r="H23" s="4">
        <v>59.34</v>
      </c>
      <c r="I23" s="34">
        <v>12785.42256084711</v>
      </c>
      <c r="J23" s="35">
        <v>9.7167185197314563</v>
      </c>
      <c r="K23" s="35">
        <v>8.8593610032845618</v>
      </c>
      <c r="L23" s="35">
        <v>6.4289375226384502</v>
      </c>
      <c r="M23" s="35">
        <v>6.2841395564928977</v>
      </c>
      <c r="N23" s="4">
        <v>6.1070000000000002</v>
      </c>
      <c r="O23" s="4">
        <v>14.944475814041041</v>
      </c>
      <c r="P23" s="35">
        <v>4.2349174250084252</v>
      </c>
      <c r="Q23" s="36" t="str">
        <f t="shared" si="5"/>
        <v xml:space="preserve"> </v>
      </c>
      <c r="R23" s="36" t="str">
        <f t="shared" si="6"/>
        <v xml:space="preserve"> </v>
      </c>
      <c r="S23" s="37">
        <f t="shared" si="7"/>
        <v>0.24705089341807215</v>
      </c>
      <c r="T23" s="37" t="str">
        <f t="shared" si="8"/>
        <v/>
      </c>
      <c r="U23" s="37" t="str">
        <f t="shared" si="9"/>
        <v/>
      </c>
      <c r="V23" s="37">
        <f t="shared" si="10"/>
        <v>-0.31309507198615971</v>
      </c>
      <c r="W23" s="37" t="str">
        <f t="shared" si="11"/>
        <v/>
      </c>
      <c r="X23" s="37" t="str">
        <f t="shared" si="12"/>
        <v/>
      </c>
      <c r="Y23" s="1" t="str">
        <f t="shared" si="0"/>
        <v xml:space="preserve"> </v>
      </c>
      <c r="Z23" s="1">
        <f t="shared" si="13"/>
        <v>5</v>
      </c>
      <c r="AA23" s="1" t="str">
        <f t="shared" si="1"/>
        <v xml:space="preserve"> </v>
      </c>
      <c r="AB23" s="1" t="str">
        <f t="shared" si="14"/>
        <v xml:space="preserve"> </v>
      </c>
      <c r="AC23" s="1">
        <f t="shared" si="2"/>
        <v>8</v>
      </c>
      <c r="AD23" s="1" t="str">
        <f t="shared" si="15"/>
        <v xml:space="preserve"> </v>
      </c>
      <c r="AE23" s="1" t="str">
        <f t="shared" si="23"/>
        <v xml:space="preserve"> </v>
      </c>
      <c r="AF23" s="1" t="str">
        <f t="shared" si="16"/>
        <v xml:space="preserve"> </v>
      </c>
      <c r="AG23" s="38">
        <f t="shared" si="17"/>
        <v>4.2349174252684252</v>
      </c>
      <c r="AH23" s="38" t="str">
        <f t="shared" si="18"/>
        <v xml:space="preserve"> </v>
      </c>
      <c r="AI23" s="1">
        <f t="shared" si="19"/>
        <v>11</v>
      </c>
      <c r="AJ23" s="1" t="str">
        <f t="shared" si="20"/>
        <v xml:space="preserve"> </v>
      </c>
      <c r="AK23" s="25" t="str">
        <f t="shared" si="21"/>
        <v xml:space="preserve"> </v>
      </c>
      <c r="AL23" s="25" t="str">
        <f t="shared" si="22"/>
        <v xml:space="preserve"> </v>
      </c>
      <c r="AM23" s="1" t="str">
        <f t="shared" si="3"/>
        <v xml:space="preserve"> </v>
      </c>
      <c r="AN23" s="1" t="str">
        <f t="shared" si="4"/>
        <v xml:space="preserve"> </v>
      </c>
      <c r="AO23" t="s">
        <v>687</v>
      </c>
      <c r="AP23" t="s">
        <v>1242</v>
      </c>
      <c r="AQ23" s="22">
        <v>31.309507198615972</v>
      </c>
      <c r="AR23" s="21">
        <v>20.180442894958052</v>
      </c>
      <c r="AS23">
        <v>24.705089315807214</v>
      </c>
      <c r="AT23">
        <v>-31.309507198615972</v>
      </c>
      <c r="AU23">
        <v>-20.180442894958052</v>
      </c>
      <c r="AV23" t="s">
        <v>1866</v>
      </c>
    </row>
    <row r="24" spans="1:48" x14ac:dyDescent="0.25">
      <c r="A24" s="14">
        <v>2.6999999999999995E-10</v>
      </c>
      <c r="B24" t="s">
        <v>680</v>
      </c>
      <c r="C24" s="4">
        <v>2</v>
      </c>
      <c r="D24" s="4">
        <v>5</v>
      </c>
      <c r="E24" s="4">
        <v>24</v>
      </c>
      <c r="F24" s="4">
        <v>31</v>
      </c>
      <c r="G24" s="4">
        <v>88</v>
      </c>
      <c r="H24" s="4">
        <v>90.02</v>
      </c>
      <c r="I24" s="34">
        <v>40097.735325042144</v>
      </c>
      <c r="J24" s="35">
        <v>16.590490232215259</v>
      </c>
      <c r="K24" s="35">
        <v>17.368319506077562</v>
      </c>
      <c r="L24" s="35">
        <v>10.404872524129035</v>
      </c>
      <c r="M24" s="35">
        <v>10.775543241716836</v>
      </c>
      <c r="N24" s="4">
        <v>5.4260000000000002</v>
      </c>
      <c r="O24" s="4">
        <v>-9.4156928213689479</v>
      </c>
      <c r="P24" s="35">
        <v>2.1228615863141522</v>
      </c>
      <c r="Q24" s="36" t="str">
        <f t="shared" si="5"/>
        <v xml:space="preserve"> </v>
      </c>
      <c r="R24" s="36" t="str">
        <f t="shared" si="6"/>
        <v xml:space="preserve"> </v>
      </c>
      <c r="S24" s="37" t="str">
        <f t="shared" si="7"/>
        <v/>
      </c>
      <c r="T24" s="37" t="str">
        <f t="shared" si="8"/>
        <v/>
      </c>
      <c r="U24" s="37" t="str">
        <f t="shared" si="9"/>
        <v/>
      </c>
      <c r="V24" s="37" t="str">
        <f t="shared" si="10"/>
        <v/>
      </c>
      <c r="W24" s="37" t="str">
        <f t="shared" si="11"/>
        <v/>
      </c>
      <c r="X24" s="37" t="str">
        <f t="shared" si="12"/>
        <v/>
      </c>
      <c r="Y24" s="1" t="str">
        <f t="shared" si="0"/>
        <v xml:space="preserve"> </v>
      </c>
      <c r="Z24" s="1" t="str">
        <f t="shared" si="13"/>
        <v xml:space="preserve"> </v>
      </c>
      <c r="AA24" s="1" t="str">
        <f t="shared" si="1"/>
        <v xml:space="preserve"> </v>
      </c>
      <c r="AB24" s="1" t="str">
        <f t="shared" si="14"/>
        <v xml:space="preserve"> </v>
      </c>
      <c r="AC24" s="1" t="str">
        <f t="shared" si="2"/>
        <v xml:space="preserve"> </v>
      </c>
      <c r="AD24" s="1" t="str">
        <f t="shared" si="15"/>
        <v xml:space="preserve"> </v>
      </c>
      <c r="AE24" s="1" t="str">
        <f t="shared" si="23"/>
        <v xml:space="preserve"> </v>
      </c>
      <c r="AF24" s="1" t="str">
        <f t="shared" si="16"/>
        <v xml:space="preserve"> </v>
      </c>
      <c r="AG24" s="38">
        <f t="shared" si="17"/>
        <v>2.1228615865841522</v>
      </c>
      <c r="AH24" s="38" t="str">
        <f t="shared" si="18"/>
        <v xml:space="preserve"> </v>
      </c>
      <c r="AI24" s="1">
        <f t="shared" si="19"/>
        <v>18</v>
      </c>
      <c r="AJ24" s="1" t="str">
        <f t="shared" si="20"/>
        <v xml:space="preserve"> </v>
      </c>
      <c r="AK24" s="25" t="str">
        <f t="shared" si="21"/>
        <v xml:space="preserve"> </v>
      </c>
      <c r="AL24" s="25" t="str">
        <f t="shared" si="22"/>
        <v xml:space="preserve"> </v>
      </c>
      <c r="AM24" s="1" t="str">
        <f t="shared" si="3"/>
        <v xml:space="preserve"> </v>
      </c>
      <c r="AN24" s="1" t="str">
        <f t="shared" si="4"/>
        <v xml:space="preserve"> </v>
      </c>
      <c r="AO24" t="s">
        <v>680</v>
      </c>
      <c r="AP24" t="s">
        <v>1239</v>
      </c>
      <c r="AQ24" s="22">
        <v>-17.283314068761356</v>
      </c>
      <c r="AR24" s="21">
        <v>-29.183448071456031</v>
      </c>
      <c r="AS24">
        <v>-2.2439457898244752</v>
      </c>
      <c r="AT24">
        <v>17.283314068761356</v>
      </c>
      <c r="AU24">
        <v>29.183448071456031</v>
      </c>
      <c r="AV24" t="s">
        <v>1867</v>
      </c>
    </row>
    <row r="25" spans="1:48" x14ac:dyDescent="0.25">
      <c r="A25" s="14">
        <v>2.7999999999999996E-10</v>
      </c>
      <c r="B25" t="s">
        <v>698</v>
      </c>
      <c r="C25" s="4">
        <v>19</v>
      </c>
      <c r="D25" s="4">
        <v>2</v>
      </c>
      <c r="E25" s="4">
        <v>10</v>
      </c>
      <c r="F25" s="4">
        <v>31</v>
      </c>
      <c r="G25" s="4">
        <v>24</v>
      </c>
      <c r="H25" s="4">
        <v>20.14</v>
      </c>
      <c r="I25" s="34">
        <v>27357.676328592828</v>
      </c>
      <c r="J25" s="35">
        <v>22.603815937149271</v>
      </c>
      <c r="K25" s="35">
        <v>23.017142857142858</v>
      </c>
      <c r="L25" s="35">
        <v>10.564599799103538</v>
      </c>
      <c r="M25" s="35">
        <v>10.012317263233891</v>
      </c>
      <c r="N25" s="4">
        <v>0.875</v>
      </c>
      <c r="O25" s="4">
        <v>-1.6853932584269677</v>
      </c>
      <c r="P25" s="35">
        <v>1.4250248262164846</v>
      </c>
      <c r="Q25" s="36" t="str">
        <f t="shared" si="5"/>
        <v xml:space="preserve"> </v>
      </c>
      <c r="R25" s="36" t="str">
        <f t="shared" si="6"/>
        <v xml:space="preserve"> </v>
      </c>
      <c r="S25" s="37">
        <f t="shared" si="7"/>
        <v>0.19165839154117179</v>
      </c>
      <c r="T25" s="37" t="str">
        <f t="shared" si="8"/>
        <v/>
      </c>
      <c r="U25" s="37" t="str">
        <f t="shared" si="9"/>
        <v/>
      </c>
      <c r="V25" s="37" t="str">
        <f t="shared" si="10"/>
        <v/>
      </c>
      <c r="W25" s="37" t="str">
        <f t="shared" si="11"/>
        <v/>
      </c>
      <c r="X25" s="37" t="str">
        <f t="shared" si="12"/>
        <v/>
      </c>
      <c r="Y25" s="1" t="str">
        <f t="shared" si="0"/>
        <v xml:space="preserve"> </v>
      </c>
      <c r="Z25" s="1" t="str">
        <f t="shared" si="13"/>
        <v xml:space="preserve"> </v>
      </c>
      <c r="AA25" s="1" t="str">
        <f t="shared" si="1"/>
        <v xml:space="preserve"> </v>
      </c>
      <c r="AB25" s="1" t="str">
        <f t="shared" si="14"/>
        <v xml:space="preserve"> </v>
      </c>
      <c r="AC25" s="1">
        <f t="shared" si="2"/>
        <v>11</v>
      </c>
      <c r="AD25" s="1" t="str">
        <f t="shared" si="15"/>
        <v xml:space="preserve"> </v>
      </c>
      <c r="AE25" s="1" t="str">
        <f t="shared" si="23"/>
        <v xml:space="preserve"> </v>
      </c>
      <c r="AF25" s="1" t="str">
        <f t="shared" si="16"/>
        <v xml:space="preserve"> </v>
      </c>
      <c r="AG25" s="38" t="str">
        <f t="shared" si="17"/>
        <v xml:space="preserve"> </v>
      </c>
      <c r="AH25" s="38" t="str">
        <f t="shared" si="18"/>
        <v xml:space="preserve"> </v>
      </c>
      <c r="AI25" s="1" t="str">
        <f t="shared" si="19"/>
        <v xml:space="preserve"> </v>
      </c>
      <c r="AJ25" s="1" t="str">
        <f t="shared" si="20"/>
        <v xml:space="preserve"> </v>
      </c>
      <c r="AK25" s="25" t="str">
        <f t="shared" si="21"/>
        <v xml:space="preserve"> </v>
      </c>
      <c r="AL25" s="25" t="str">
        <f t="shared" si="22"/>
        <v xml:space="preserve"> </v>
      </c>
      <c r="AM25" s="1" t="str">
        <f t="shared" si="3"/>
        <v xml:space="preserve"> </v>
      </c>
      <c r="AN25" s="1" t="str">
        <f t="shared" si="4"/>
        <v xml:space="preserve"> </v>
      </c>
      <c r="AO25" t="s">
        <v>698</v>
      </c>
      <c r="AP25" t="s">
        <v>1293</v>
      </c>
      <c r="AQ25" s="22">
        <v>-59.793376000509383</v>
      </c>
      <c r="AR25" s="21">
        <v>-31.166568968364004</v>
      </c>
      <c r="AS25">
        <v>19.165839126117177</v>
      </c>
      <c r="AT25">
        <v>59.793376000509383</v>
      </c>
      <c r="AU25">
        <v>31.166568968364004</v>
      </c>
      <c r="AV25" t="s">
        <v>1868</v>
      </c>
    </row>
    <row r="26" spans="1:48" x14ac:dyDescent="0.25">
      <c r="A26" s="14">
        <v>2.8999999999999998E-10</v>
      </c>
      <c r="B26" t="s">
        <v>682</v>
      </c>
      <c r="C26" s="4">
        <v>9</v>
      </c>
      <c r="D26" s="4">
        <v>8</v>
      </c>
      <c r="E26" s="4">
        <v>11</v>
      </c>
      <c r="F26" s="4">
        <v>28</v>
      </c>
      <c r="G26" s="4">
        <v>18</v>
      </c>
      <c r="H26" s="4">
        <v>13.51</v>
      </c>
      <c r="I26" s="34">
        <v>7015.9989723784893</v>
      </c>
      <c r="J26" s="35">
        <v>4.9852398523985242</v>
      </c>
      <c r="K26" s="35">
        <v>4.3468468468468471</v>
      </c>
      <c r="L26" s="35">
        <v>2.69177477419161</v>
      </c>
      <c r="M26" s="35">
        <v>2.591881866506268</v>
      </c>
      <c r="N26" s="4">
        <v>2.71</v>
      </c>
      <c r="O26" s="4">
        <v>-38.071297989031081</v>
      </c>
      <c r="P26" s="35">
        <v>5.9067357512953373</v>
      </c>
      <c r="Q26" s="36" t="str">
        <f t="shared" si="5"/>
        <v xml:space="preserve"> </v>
      </c>
      <c r="R26" s="36" t="str">
        <f t="shared" si="6"/>
        <v xml:space="preserve"> </v>
      </c>
      <c r="S26" s="37">
        <f t="shared" si="7"/>
        <v>0.33234641035661738</v>
      </c>
      <c r="T26" s="37" t="str">
        <f t="shared" si="8"/>
        <v/>
      </c>
      <c r="U26" s="37" t="str">
        <f t="shared" si="9"/>
        <v/>
      </c>
      <c r="V26" s="37">
        <f t="shared" si="10"/>
        <v>-0.64757795391625939</v>
      </c>
      <c r="W26" s="37" t="str">
        <f t="shared" si="11"/>
        <v/>
      </c>
      <c r="X26" s="37">
        <f t="shared" si="12"/>
        <v>-0.66579816719960738</v>
      </c>
      <c r="Y26" s="1" t="str">
        <f t="shared" si="0"/>
        <v xml:space="preserve"> </v>
      </c>
      <c r="Z26" s="1">
        <f t="shared" si="13"/>
        <v>1</v>
      </c>
      <c r="AA26" s="1" t="str">
        <f t="shared" si="1"/>
        <v xml:space="preserve"> </v>
      </c>
      <c r="AB26" s="1">
        <f t="shared" si="14"/>
        <v>2</v>
      </c>
      <c r="AC26" s="1">
        <f t="shared" si="2"/>
        <v>2</v>
      </c>
      <c r="AD26" s="1" t="str">
        <f t="shared" si="15"/>
        <v xml:space="preserve"> </v>
      </c>
      <c r="AE26" s="1" t="str">
        <f t="shared" si="23"/>
        <v xml:space="preserve"> </v>
      </c>
      <c r="AF26" s="1" t="str">
        <f t="shared" si="16"/>
        <v xml:space="preserve"> </v>
      </c>
      <c r="AG26" s="38">
        <f t="shared" si="17"/>
        <v>5.9067357515853374</v>
      </c>
      <c r="AH26" s="38" t="str">
        <f t="shared" si="18"/>
        <v xml:space="preserve"> </v>
      </c>
      <c r="AI26" s="1">
        <f t="shared" si="19"/>
        <v>2</v>
      </c>
      <c r="AJ26" s="1" t="str">
        <f t="shared" si="20"/>
        <v xml:space="preserve"> </v>
      </c>
      <c r="AK26" s="25" t="str">
        <f t="shared" si="21"/>
        <v xml:space="preserve"> </v>
      </c>
      <c r="AL26" s="25" t="str">
        <f t="shared" si="22"/>
        <v xml:space="preserve"> </v>
      </c>
      <c r="AM26" s="1" t="str">
        <f t="shared" si="3"/>
        <v xml:space="preserve"> </v>
      </c>
      <c r="AN26" s="1" t="str">
        <f t="shared" si="4"/>
        <v xml:space="preserve"> </v>
      </c>
      <c r="AO26" t="s">
        <v>682</v>
      </c>
      <c r="AP26" t="s">
        <v>1244</v>
      </c>
      <c r="AQ26" s="22">
        <v>64.757795391625933</v>
      </c>
      <c r="AR26" s="21">
        <v>66.579816719960732</v>
      </c>
      <c r="AS26">
        <v>33.234641006661732</v>
      </c>
      <c r="AT26">
        <v>-64.757795391625933</v>
      </c>
      <c r="AU26">
        <v>-66.579816719960732</v>
      </c>
      <c r="AV26" t="s">
        <v>1869</v>
      </c>
    </row>
    <row r="27" spans="1:48" x14ac:dyDescent="0.25">
      <c r="A27" s="14">
        <v>3E-10</v>
      </c>
      <c r="B27" t="s">
        <v>681</v>
      </c>
      <c r="C27" s="4">
        <v>17</v>
      </c>
      <c r="D27" s="4">
        <v>6</v>
      </c>
      <c r="E27" s="4">
        <v>12</v>
      </c>
      <c r="F27" s="4">
        <v>35</v>
      </c>
      <c r="G27" s="4">
        <v>213.70042419433594</v>
      </c>
      <c r="H27" s="4">
        <v>193.85</v>
      </c>
      <c r="I27" s="34">
        <v>113076.45837434419</v>
      </c>
      <c r="J27" s="35">
        <v>28.895223576421699</v>
      </c>
      <c r="K27" s="35">
        <v>25.674070466426649</v>
      </c>
      <c r="L27" s="35">
        <v>15.613215762488561</v>
      </c>
      <c r="M27" s="35">
        <v>14.467759530958217</v>
      </c>
      <c r="N27" s="4">
        <v>8.1989999999999998</v>
      </c>
      <c r="O27" s="4">
        <v>11.702997275204361</v>
      </c>
      <c r="P27" s="35">
        <v>1.8061611531842823</v>
      </c>
      <c r="Q27" s="36" t="str">
        <f t="shared" si="5"/>
        <v xml:space="preserve"> </v>
      </c>
      <c r="R27" s="36" t="str">
        <f t="shared" si="6"/>
        <v xml:space="preserve"> </v>
      </c>
      <c r="S27" s="37" t="str">
        <f t="shared" si="7"/>
        <v/>
      </c>
      <c r="T27" s="37" t="str">
        <f t="shared" si="8"/>
        <v/>
      </c>
      <c r="U27" s="37" t="str">
        <f t="shared" si="9"/>
        <v/>
      </c>
      <c r="V27" s="37" t="str">
        <f t="shared" si="10"/>
        <v/>
      </c>
      <c r="W27" s="37" t="str">
        <f t="shared" si="11"/>
        <v/>
      </c>
      <c r="X27" s="37" t="str">
        <f t="shared" si="12"/>
        <v/>
      </c>
      <c r="Y27" s="1" t="str">
        <f t="shared" si="0"/>
        <v xml:space="preserve"> </v>
      </c>
      <c r="Z27" s="1" t="str">
        <f t="shared" si="13"/>
        <v xml:space="preserve"> </v>
      </c>
      <c r="AA27" s="1" t="str">
        <f t="shared" si="1"/>
        <v xml:space="preserve"> </v>
      </c>
      <c r="AB27" s="1" t="str">
        <f t="shared" si="14"/>
        <v xml:space="preserve"> </v>
      </c>
      <c r="AC27" s="1" t="str">
        <f t="shared" si="2"/>
        <v xml:space="preserve"> </v>
      </c>
      <c r="AD27" s="1" t="str">
        <f t="shared" si="15"/>
        <v xml:space="preserve"> </v>
      </c>
      <c r="AE27" s="1" t="str">
        <f t="shared" si="23"/>
        <v xml:space="preserve"> </v>
      </c>
      <c r="AF27" s="1" t="str">
        <f t="shared" si="16"/>
        <v xml:space="preserve"> </v>
      </c>
      <c r="AG27" s="38" t="str">
        <f t="shared" si="17"/>
        <v xml:space="preserve"> </v>
      </c>
      <c r="AH27" s="38" t="str">
        <f t="shared" si="18"/>
        <v xml:space="preserve"> </v>
      </c>
      <c r="AI27" s="1" t="str">
        <f t="shared" si="19"/>
        <v xml:space="preserve"> </v>
      </c>
      <c r="AJ27" s="1" t="str">
        <f t="shared" si="20"/>
        <v xml:space="preserve"> </v>
      </c>
      <c r="AK27" s="25" t="str">
        <f t="shared" si="21"/>
        <v xml:space="preserve"> </v>
      </c>
      <c r="AL27" s="25" t="str">
        <f t="shared" si="22"/>
        <v xml:space="preserve"> </v>
      </c>
      <c r="AM27" s="1" t="str">
        <f t="shared" si="3"/>
        <v xml:space="preserve"> </v>
      </c>
      <c r="AN27" s="1" t="str">
        <f t="shared" si="4"/>
        <v xml:space="preserve"> </v>
      </c>
      <c r="AO27" t="s">
        <v>681</v>
      </c>
      <c r="AP27" t="s">
        <v>1242</v>
      </c>
      <c r="AQ27" s="22">
        <v>-104.26928525716232</v>
      </c>
      <c r="AR27" s="21">
        <v>-93.848511166715639</v>
      </c>
      <c r="AS27">
        <v>10.240095019002293</v>
      </c>
      <c r="AT27">
        <v>104.26928525716232</v>
      </c>
      <c r="AU27">
        <v>93.848511166715639</v>
      </c>
      <c r="AV27" t="s">
        <v>1634</v>
      </c>
    </row>
    <row r="28" spans="1:48" x14ac:dyDescent="0.25">
      <c r="A28" s="14">
        <v>3.1000000000000002E-10</v>
      </c>
      <c r="B28" t="s">
        <v>691</v>
      </c>
      <c r="C28" s="4">
        <v>9</v>
      </c>
      <c r="D28" s="4">
        <v>3</v>
      </c>
      <c r="E28" s="4">
        <v>14</v>
      </c>
      <c r="F28" s="4">
        <v>26</v>
      </c>
      <c r="G28" s="4">
        <v>115</v>
      </c>
      <c r="H28" s="4">
        <v>118</v>
      </c>
      <c r="I28" s="34">
        <v>55710.782154710651</v>
      </c>
      <c r="J28" s="35">
        <v>21.234479035450782</v>
      </c>
      <c r="K28" s="35">
        <v>18.360043566205071</v>
      </c>
      <c r="L28" s="35">
        <v>13.722881673859245</v>
      </c>
      <c r="M28" s="35">
        <v>12.111108745034137</v>
      </c>
      <c r="N28" s="4">
        <v>5.5570000000000004</v>
      </c>
      <c r="O28" s="4">
        <v>8.9607843137254868</v>
      </c>
      <c r="P28" s="35">
        <v>1.1754237288135592</v>
      </c>
      <c r="Q28" s="36" t="str">
        <f t="shared" si="5"/>
        <v xml:space="preserve"> </v>
      </c>
      <c r="R28" s="36" t="str">
        <f t="shared" si="6"/>
        <v xml:space="preserve"> </v>
      </c>
      <c r="S28" s="37" t="str">
        <f t="shared" si="7"/>
        <v/>
      </c>
      <c r="T28" s="37" t="str">
        <f t="shared" si="8"/>
        <v/>
      </c>
      <c r="U28" s="37" t="str">
        <f t="shared" si="9"/>
        <v/>
      </c>
      <c r="V28" s="37" t="str">
        <f t="shared" si="10"/>
        <v/>
      </c>
      <c r="W28" s="37" t="str">
        <f t="shared" si="11"/>
        <v/>
      </c>
      <c r="X28" s="37" t="str">
        <f t="shared" si="12"/>
        <v/>
      </c>
      <c r="Y28" s="1" t="str">
        <f t="shared" si="0"/>
        <v xml:space="preserve"> </v>
      </c>
      <c r="Z28" s="1" t="str">
        <f t="shared" si="13"/>
        <v xml:space="preserve"> </v>
      </c>
      <c r="AA28" s="1" t="str">
        <f t="shared" si="1"/>
        <v xml:space="preserve"> </v>
      </c>
      <c r="AB28" s="1" t="str">
        <f t="shared" si="14"/>
        <v xml:space="preserve"> </v>
      </c>
      <c r="AC28" s="1" t="str">
        <f t="shared" si="2"/>
        <v xml:space="preserve"> </v>
      </c>
      <c r="AD28" s="1" t="str">
        <f t="shared" si="15"/>
        <v xml:space="preserve"> </v>
      </c>
      <c r="AE28" s="1" t="str">
        <f t="shared" si="23"/>
        <v xml:space="preserve"> </v>
      </c>
      <c r="AF28" s="1" t="str">
        <f t="shared" si="16"/>
        <v xml:space="preserve"> </v>
      </c>
      <c r="AG28" s="38" t="str">
        <f t="shared" si="17"/>
        <v xml:space="preserve"> </v>
      </c>
      <c r="AH28" s="38" t="str">
        <f t="shared" si="18"/>
        <v xml:space="preserve"> </v>
      </c>
      <c r="AI28" s="1" t="str">
        <f t="shared" si="19"/>
        <v xml:space="preserve"> </v>
      </c>
      <c r="AJ28" s="1" t="str">
        <f t="shared" si="20"/>
        <v xml:space="preserve"> </v>
      </c>
      <c r="AK28" s="25" t="str">
        <f t="shared" si="21"/>
        <v xml:space="preserve"> </v>
      </c>
      <c r="AL28" s="25" t="str">
        <f t="shared" si="22"/>
        <v xml:space="preserve"> </v>
      </c>
      <c r="AM28" s="1" t="str">
        <f t="shared" si="3"/>
        <v xml:space="preserve"> </v>
      </c>
      <c r="AN28" s="1" t="str">
        <f t="shared" si="4"/>
        <v xml:space="preserve"> </v>
      </c>
      <c r="AO28" t="s">
        <v>691</v>
      </c>
      <c r="AP28" t="s">
        <v>1313</v>
      </c>
      <c r="AQ28" s="22">
        <v>-50.113109313995437</v>
      </c>
      <c r="AR28" s="21">
        <v>-70.378749763118847</v>
      </c>
      <c r="AS28">
        <v>-2.5423728813559365</v>
      </c>
      <c r="AT28">
        <v>50.113109313995437</v>
      </c>
      <c r="AU28">
        <v>70.378749763118847</v>
      </c>
      <c r="AV28" t="s">
        <v>1870</v>
      </c>
    </row>
    <row r="29" spans="1:48" x14ac:dyDescent="0.25">
      <c r="A29" s="14">
        <v>3.2000000000000003E-10</v>
      </c>
      <c r="B29" t="s">
        <v>688</v>
      </c>
      <c r="C29" s="4">
        <v>4</v>
      </c>
      <c r="D29" s="4">
        <v>3</v>
      </c>
      <c r="E29" s="4">
        <v>23</v>
      </c>
      <c r="F29" s="4">
        <v>30</v>
      </c>
      <c r="G29" s="4">
        <v>258.85000610351562</v>
      </c>
      <c r="H29" s="4">
        <v>263.2</v>
      </c>
      <c r="I29" s="34">
        <v>41251.123374117713</v>
      </c>
      <c r="J29" s="35">
        <v>13.625304136253041</v>
      </c>
      <c r="K29" s="35">
        <v>12.862239163368029</v>
      </c>
      <c r="L29" s="35" t="s">
        <v>1238</v>
      </c>
      <c r="M29" s="35" t="s">
        <v>1238</v>
      </c>
      <c r="N29" s="4">
        <v>19.317</v>
      </c>
      <c r="O29" s="4">
        <v>22.959898154042005</v>
      </c>
      <c r="P29" s="35">
        <v>3.8871580547112465</v>
      </c>
      <c r="Q29" s="36" t="str">
        <f t="shared" si="5"/>
        <v xml:space="preserve"> </v>
      </c>
      <c r="R29" s="36" t="str">
        <f t="shared" si="6"/>
        <v xml:space="preserve"> </v>
      </c>
      <c r="S29" s="37" t="str">
        <f t="shared" si="7"/>
        <v/>
      </c>
      <c r="T29" s="37" t="str">
        <f t="shared" si="8"/>
        <v/>
      </c>
      <c r="U29" s="37" t="str">
        <f t="shared" si="9"/>
        <v/>
      </c>
      <c r="V29" s="37" t="str">
        <f t="shared" si="10"/>
        <v/>
      </c>
      <c r="W29" s="37" t="str">
        <f t="shared" si="11"/>
        <v xml:space="preserve"> </v>
      </c>
      <c r="X29" s="37" t="str">
        <f t="shared" si="12"/>
        <v xml:space="preserve"> </v>
      </c>
      <c r="Y29" s="1" t="str">
        <f t="shared" si="0"/>
        <v xml:space="preserve"> </v>
      </c>
      <c r="Z29" s="1" t="str">
        <f t="shared" si="13"/>
        <v xml:space="preserve"> </v>
      </c>
      <c r="AA29" s="1" t="str">
        <f t="shared" si="1"/>
        <v xml:space="preserve"> </v>
      </c>
      <c r="AB29" s="1" t="str">
        <f t="shared" si="14"/>
        <v xml:space="preserve"> </v>
      </c>
      <c r="AC29" s="1" t="str">
        <f t="shared" si="2"/>
        <v xml:space="preserve"> </v>
      </c>
      <c r="AD29" s="1" t="str">
        <f t="shared" si="15"/>
        <v xml:space="preserve"> </v>
      </c>
      <c r="AE29" s="1" t="str">
        <f t="shared" si="23"/>
        <v xml:space="preserve"> </v>
      </c>
      <c r="AF29" s="1" t="str">
        <f t="shared" si="16"/>
        <v xml:space="preserve"> </v>
      </c>
      <c r="AG29" s="38">
        <f t="shared" si="17"/>
        <v>3.8871580550312466</v>
      </c>
      <c r="AH29" s="38" t="str">
        <f t="shared" si="18"/>
        <v xml:space="preserve"> </v>
      </c>
      <c r="AI29" s="1">
        <f t="shared" si="19"/>
        <v>13</v>
      </c>
      <c r="AJ29" s="1" t="str">
        <f t="shared" si="20"/>
        <v xml:space="preserve"> </v>
      </c>
      <c r="AK29" s="25" t="str">
        <f t="shared" si="21"/>
        <v xml:space="preserve"> </v>
      </c>
      <c r="AL29" s="25" t="str">
        <f t="shared" si="22"/>
        <v xml:space="preserve"> </v>
      </c>
      <c r="AM29" s="1" t="str">
        <f t="shared" si="3"/>
        <v xml:space="preserve"> </v>
      </c>
      <c r="AN29" s="1" t="str">
        <f t="shared" si="4"/>
        <v xml:space="preserve"> </v>
      </c>
      <c r="AO29" t="s">
        <v>688</v>
      </c>
      <c r="AP29" t="s">
        <v>1246</v>
      </c>
      <c r="AQ29" s="22">
        <v>3.6785048586727931</v>
      </c>
      <c r="AR29" s="21" t="e">
        <v>#VALUE!</v>
      </c>
      <c r="AS29">
        <v>-1.6527332433451281</v>
      </c>
      <c r="AT29">
        <v>-3.6785048586727931</v>
      </c>
      <c r="AU29" t="e">
        <v>#VALUE!</v>
      </c>
      <c r="AV29" t="s">
        <v>1871</v>
      </c>
    </row>
    <row r="30" spans="1:48" x14ac:dyDescent="0.25">
      <c r="A30" s="14">
        <v>3.3000000000000005E-10</v>
      </c>
      <c r="B30" t="s">
        <v>675</v>
      </c>
      <c r="C30" s="4">
        <v>15</v>
      </c>
      <c r="D30" s="4">
        <v>3</v>
      </c>
      <c r="E30" s="4">
        <v>9</v>
      </c>
      <c r="F30" s="4">
        <v>27</v>
      </c>
      <c r="G30" s="4">
        <v>33</v>
      </c>
      <c r="H30" s="4">
        <v>33.619999999999997</v>
      </c>
      <c r="I30" s="34">
        <v>22445.168931522447</v>
      </c>
      <c r="J30" s="35">
        <v>21.318960050729231</v>
      </c>
      <c r="K30" s="35">
        <v>20.27744270205066</v>
      </c>
      <c r="L30" s="35">
        <v>9.4663276818607347</v>
      </c>
      <c r="M30" s="35">
        <v>6.5338987263226107</v>
      </c>
      <c r="N30" s="4">
        <v>1.577</v>
      </c>
      <c r="O30" s="4">
        <v>228.54166666666669</v>
      </c>
      <c r="P30" s="35">
        <v>2.7037477691850094</v>
      </c>
      <c r="Q30" s="36" t="str">
        <f t="shared" si="5"/>
        <v xml:space="preserve"> </v>
      </c>
      <c r="R30" s="36" t="str">
        <f t="shared" si="6"/>
        <v xml:space="preserve"> </v>
      </c>
      <c r="S30" s="37" t="str">
        <f t="shared" si="7"/>
        <v/>
      </c>
      <c r="T30" s="37" t="str">
        <f t="shared" si="8"/>
        <v/>
      </c>
      <c r="U30" s="37" t="str">
        <f t="shared" si="9"/>
        <v/>
      </c>
      <c r="V30" s="37" t="str">
        <f t="shared" si="10"/>
        <v/>
      </c>
      <c r="W30" s="37" t="str">
        <f t="shared" si="11"/>
        <v/>
      </c>
      <c r="X30" s="37" t="str">
        <f t="shared" si="12"/>
        <v/>
      </c>
      <c r="Y30" s="1" t="str">
        <f t="shared" si="0"/>
        <v xml:space="preserve"> </v>
      </c>
      <c r="Z30" s="1" t="str">
        <f t="shared" si="13"/>
        <v xml:space="preserve"> </v>
      </c>
      <c r="AA30" s="1" t="str">
        <f t="shared" si="1"/>
        <v xml:space="preserve"> </v>
      </c>
      <c r="AB30" s="1" t="str">
        <f t="shared" si="14"/>
        <v xml:space="preserve"> </v>
      </c>
      <c r="AC30" s="1" t="str">
        <f t="shared" si="2"/>
        <v xml:space="preserve"> </v>
      </c>
      <c r="AD30" s="1" t="str">
        <f t="shared" si="15"/>
        <v xml:space="preserve"> </v>
      </c>
      <c r="AE30" s="1" t="str">
        <f t="shared" si="23"/>
        <v xml:space="preserve"> </v>
      </c>
      <c r="AF30" s="1" t="str">
        <f t="shared" si="16"/>
        <v xml:space="preserve"> </v>
      </c>
      <c r="AG30" s="38">
        <f t="shared" si="17"/>
        <v>2.7037477695150094</v>
      </c>
      <c r="AH30" s="38" t="str">
        <f t="shared" si="18"/>
        <v xml:space="preserve"> </v>
      </c>
      <c r="AI30" s="1">
        <f t="shared" si="19"/>
        <v>17</v>
      </c>
      <c r="AJ30" s="1" t="str">
        <f t="shared" si="20"/>
        <v xml:space="preserve"> </v>
      </c>
      <c r="AK30" s="25" t="str">
        <f t="shared" si="21"/>
        <v xml:space="preserve"> </v>
      </c>
      <c r="AL30" s="25" t="str">
        <f t="shared" si="22"/>
        <v xml:space="preserve"> </v>
      </c>
      <c r="AM30" s="1" t="str">
        <f t="shared" si="3"/>
        <v xml:space="preserve"> </v>
      </c>
      <c r="AN30" s="1" t="str">
        <f t="shared" si="4"/>
        <v xml:space="preserve"> </v>
      </c>
      <c r="AO30" t="s">
        <v>675</v>
      </c>
      <c r="AP30" t="s">
        <v>1250</v>
      </c>
      <c r="AQ30" s="22">
        <v>-50.710331777531238</v>
      </c>
      <c r="AR30" s="21">
        <v>-17.530786435022485</v>
      </c>
      <c r="AS30">
        <v>-1.8441403926234279</v>
      </c>
      <c r="AT30">
        <v>50.710331777531238</v>
      </c>
      <c r="AU30">
        <v>17.530786435022485</v>
      </c>
      <c r="AV30" t="s">
        <v>1872</v>
      </c>
    </row>
    <row r="31" spans="1:48" x14ac:dyDescent="0.25">
      <c r="A31" s="14">
        <v>3.4000000000000007E-10</v>
      </c>
      <c r="B31" t="s">
        <v>690</v>
      </c>
      <c r="C31" s="4">
        <v>30</v>
      </c>
      <c r="D31" s="4">
        <v>2</v>
      </c>
      <c r="E31" s="4">
        <v>9</v>
      </c>
      <c r="F31" s="4">
        <v>41</v>
      </c>
      <c r="G31" s="4">
        <v>137.5</v>
      </c>
      <c r="H31" s="4">
        <v>121.24</v>
      </c>
      <c r="I31" s="34">
        <v>161738.12669345236</v>
      </c>
      <c r="J31" s="35">
        <v>24.252850570114024</v>
      </c>
      <c r="K31" s="35">
        <v>21.770515352846111</v>
      </c>
      <c r="L31" s="35">
        <v>16.116869813409718</v>
      </c>
      <c r="M31" s="35">
        <v>16.146919671941301</v>
      </c>
      <c r="N31" s="4">
        <v>5.569</v>
      </c>
      <c r="O31" s="4">
        <v>8.9823874755381539</v>
      </c>
      <c r="P31" s="35">
        <v>1.4343451006268559</v>
      </c>
      <c r="Q31" s="36">
        <f t="shared" si="5"/>
        <v>73.170731707657069</v>
      </c>
      <c r="R31" s="36" t="str">
        <f t="shared" si="6"/>
        <v xml:space="preserve"> </v>
      </c>
      <c r="S31" s="37" t="str">
        <f t="shared" si="7"/>
        <v/>
      </c>
      <c r="T31" s="37" t="str">
        <f t="shared" si="8"/>
        <v/>
      </c>
      <c r="U31" s="37" t="str">
        <f t="shared" si="9"/>
        <v/>
      </c>
      <c r="V31" s="37" t="str">
        <f t="shared" si="10"/>
        <v/>
      </c>
      <c r="W31" s="37" t="str">
        <f t="shared" si="11"/>
        <v/>
      </c>
      <c r="X31" s="37" t="str">
        <f t="shared" si="12"/>
        <v/>
      </c>
      <c r="Y31" s="1" t="str">
        <f t="shared" si="0"/>
        <v xml:space="preserve"> </v>
      </c>
      <c r="Z31" s="1" t="str">
        <f t="shared" si="13"/>
        <v xml:space="preserve"> </v>
      </c>
      <c r="AA31" s="1" t="str">
        <f t="shared" si="1"/>
        <v xml:space="preserve"> </v>
      </c>
      <c r="AB31" s="1" t="str">
        <f t="shared" si="14"/>
        <v xml:space="preserve"> </v>
      </c>
      <c r="AC31" s="1" t="str">
        <f t="shared" si="2"/>
        <v xml:space="preserve"> </v>
      </c>
      <c r="AD31" s="1" t="str">
        <f t="shared" si="15"/>
        <v xml:space="preserve"> </v>
      </c>
      <c r="AE31" s="1">
        <f t="shared" si="23"/>
        <v>4</v>
      </c>
      <c r="AF31" s="1" t="str">
        <f t="shared" si="16"/>
        <v xml:space="preserve"> </v>
      </c>
      <c r="AG31" s="38" t="str">
        <f t="shared" si="17"/>
        <v xml:space="preserve"> </v>
      </c>
      <c r="AH31" s="38" t="str">
        <f t="shared" si="18"/>
        <v xml:space="preserve"> </v>
      </c>
      <c r="AI31" s="1" t="str">
        <f t="shared" si="19"/>
        <v xml:space="preserve"> </v>
      </c>
      <c r="AJ31" s="1" t="str">
        <f t="shared" si="20"/>
        <v xml:space="preserve"> </v>
      </c>
      <c r="AK31" s="25" t="str">
        <f t="shared" si="21"/>
        <v xml:space="preserve"> </v>
      </c>
      <c r="AL31" s="25" t="str">
        <f t="shared" si="22"/>
        <v xml:space="preserve"> </v>
      </c>
      <c r="AM31" s="1" t="str">
        <f t="shared" si="3"/>
        <v xml:space="preserve"> </v>
      </c>
      <c r="AN31" s="1" t="str">
        <f t="shared" si="4"/>
        <v xml:space="preserve"> </v>
      </c>
      <c r="AO31" t="s">
        <v>690</v>
      </c>
      <c r="AP31" t="s">
        <v>1293</v>
      </c>
      <c r="AQ31" s="22">
        <v>-71.45091258087632</v>
      </c>
      <c r="AR31" s="21">
        <v>-100.1017129029472</v>
      </c>
      <c r="AS31">
        <v>13.411415374463886</v>
      </c>
      <c r="AT31">
        <v>71.45091258087632</v>
      </c>
      <c r="AU31">
        <v>100.1017129029472</v>
      </c>
      <c r="AV31" t="s">
        <v>1873</v>
      </c>
    </row>
    <row r="32" spans="1:48" x14ac:dyDescent="0.25">
      <c r="A32" s="14">
        <v>3.5000000000000008E-10</v>
      </c>
      <c r="B32" t="s">
        <v>683</v>
      </c>
      <c r="C32" s="4">
        <v>21</v>
      </c>
      <c r="D32" s="4">
        <v>1</v>
      </c>
      <c r="E32" s="4">
        <v>6</v>
      </c>
      <c r="F32" s="4">
        <v>28</v>
      </c>
      <c r="G32" s="4">
        <v>128</v>
      </c>
      <c r="H32" s="4">
        <v>100.9</v>
      </c>
      <c r="I32" s="34">
        <v>93140.787090949263</v>
      </c>
      <c r="J32" s="35">
        <v>15.001486767766876</v>
      </c>
      <c r="K32" s="35">
        <v>14.239345187694045</v>
      </c>
      <c r="L32" s="35">
        <v>11.139413080432302</v>
      </c>
      <c r="M32" s="35">
        <v>10.139127325480041</v>
      </c>
      <c r="N32" s="4">
        <v>7.0860000000000003</v>
      </c>
      <c r="O32" s="4">
        <v>12.19126029132363</v>
      </c>
      <c r="P32" s="35">
        <v>3.8543111992071357</v>
      </c>
      <c r="Q32" s="36">
        <f t="shared" si="5"/>
        <v>75.000000000349999</v>
      </c>
      <c r="R32" s="36" t="str">
        <f t="shared" si="6"/>
        <v xml:space="preserve"> </v>
      </c>
      <c r="S32" s="37">
        <f t="shared" si="7"/>
        <v>0.2685827555531714</v>
      </c>
      <c r="T32" s="37" t="str">
        <f t="shared" si="8"/>
        <v/>
      </c>
      <c r="U32" s="37" t="str">
        <f t="shared" si="9"/>
        <v/>
      </c>
      <c r="V32" s="37" t="str">
        <f t="shared" si="10"/>
        <v/>
      </c>
      <c r="W32" s="37" t="str">
        <f t="shared" si="11"/>
        <v/>
      </c>
      <c r="X32" s="37" t="str">
        <f t="shared" si="12"/>
        <v/>
      </c>
      <c r="Y32" s="1" t="str">
        <f t="shared" si="0"/>
        <v xml:space="preserve"> </v>
      </c>
      <c r="Z32" s="1" t="str">
        <f t="shared" si="13"/>
        <v xml:space="preserve"> </v>
      </c>
      <c r="AA32" s="1" t="str">
        <f t="shared" si="1"/>
        <v xml:space="preserve"> </v>
      </c>
      <c r="AB32" s="1" t="str">
        <f t="shared" si="14"/>
        <v xml:space="preserve"> </v>
      </c>
      <c r="AC32" s="1">
        <f t="shared" si="2"/>
        <v>6</v>
      </c>
      <c r="AD32" s="1" t="str">
        <f t="shared" si="15"/>
        <v xml:space="preserve"> </v>
      </c>
      <c r="AE32" s="1">
        <f t="shared" si="23"/>
        <v>2</v>
      </c>
      <c r="AF32" s="1" t="str">
        <f t="shared" si="16"/>
        <v xml:space="preserve"> </v>
      </c>
      <c r="AG32" s="38">
        <f t="shared" si="17"/>
        <v>3.8543111995571357</v>
      </c>
      <c r="AH32" s="38" t="str">
        <f t="shared" si="18"/>
        <v xml:space="preserve"> </v>
      </c>
      <c r="AI32" s="1">
        <f t="shared" si="19"/>
        <v>14</v>
      </c>
      <c r="AJ32" s="1" t="str">
        <f t="shared" si="20"/>
        <v xml:space="preserve"> </v>
      </c>
      <c r="AK32" s="25" t="str">
        <f t="shared" si="21"/>
        <v xml:space="preserve"> </v>
      </c>
      <c r="AL32" s="25" t="str">
        <f t="shared" si="22"/>
        <v xml:space="preserve"> </v>
      </c>
      <c r="AM32" s="1" t="str">
        <f t="shared" si="3"/>
        <v xml:space="preserve"> </v>
      </c>
      <c r="AN32" s="1" t="str">
        <f t="shared" si="4"/>
        <v xml:space="preserve"> </v>
      </c>
      <c r="AO32" t="s">
        <v>683</v>
      </c>
      <c r="AP32" t="s">
        <v>1244</v>
      </c>
      <c r="AQ32" s="22">
        <v>-6.0501564122521723</v>
      </c>
      <c r="AR32" s="21">
        <v>-38.303260120236949</v>
      </c>
      <c r="AS32">
        <v>26.858275520317143</v>
      </c>
      <c r="AT32">
        <v>6.0501564122521723</v>
      </c>
      <c r="AU32">
        <v>38.303260120236949</v>
      </c>
      <c r="AV32" t="s">
        <v>1874</v>
      </c>
    </row>
    <row r="33" spans="1:48" x14ac:dyDescent="0.25">
      <c r="A33" s="14">
        <v>3.600000000000001E-10</v>
      </c>
      <c r="B33" t="s">
        <v>697</v>
      </c>
      <c r="C33" s="4">
        <v>7</v>
      </c>
      <c r="D33" s="4">
        <v>4</v>
      </c>
      <c r="E33" s="4">
        <v>7</v>
      </c>
      <c r="F33" s="4">
        <v>18</v>
      </c>
      <c r="G33" s="4">
        <v>12.300000190734863</v>
      </c>
      <c r="H33" s="4">
        <v>9.5660000000000007</v>
      </c>
      <c r="I33" s="34">
        <v>6467.2803549734235</v>
      </c>
      <c r="J33" s="35" t="s">
        <v>1238</v>
      </c>
      <c r="K33" s="35" t="s">
        <v>1238</v>
      </c>
      <c r="L33" s="35">
        <v>7.548033043950741</v>
      </c>
      <c r="M33" s="35">
        <v>7.3794900072486271</v>
      </c>
      <c r="N33" s="4">
        <v>-0.28400000000000003</v>
      </c>
      <c r="O33" s="4" t="s">
        <v>132</v>
      </c>
      <c r="P33" s="35">
        <v>0.52268450763119378</v>
      </c>
      <c r="Q33" s="36" t="str">
        <f t="shared" si="5"/>
        <v xml:space="preserve"> </v>
      </c>
      <c r="R33" s="36" t="str">
        <f t="shared" si="6"/>
        <v xml:space="preserve"> </v>
      </c>
      <c r="S33" s="37">
        <f t="shared" si="7"/>
        <v>0.28580390907156822</v>
      </c>
      <c r="T33" s="37" t="str">
        <f t="shared" si="8"/>
        <v/>
      </c>
      <c r="U33" s="37" t="str">
        <f t="shared" si="9"/>
        <v xml:space="preserve"> </v>
      </c>
      <c r="V33" s="37" t="str">
        <f t="shared" si="10"/>
        <v xml:space="preserve"> </v>
      </c>
      <c r="W33" s="37" t="str">
        <f t="shared" si="11"/>
        <v/>
      </c>
      <c r="X33" s="37" t="str">
        <f t="shared" si="12"/>
        <v/>
      </c>
      <c r="Y33" s="1" t="str">
        <f t="shared" si="0"/>
        <v xml:space="preserve"> </v>
      </c>
      <c r="Z33" s="1" t="str">
        <f t="shared" si="13"/>
        <v xml:space="preserve"> </v>
      </c>
      <c r="AA33" s="1" t="str">
        <f t="shared" si="1"/>
        <v xml:space="preserve"> </v>
      </c>
      <c r="AB33" s="1" t="str">
        <f t="shared" si="14"/>
        <v xml:space="preserve"> </v>
      </c>
      <c r="AC33" s="1">
        <f t="shared" si="2"/>
        <v>4</v>
      </c>
      <c r="AD33" s="1" t="str">
        <f t="shared" si="15"/>
        <v xml:space="preserve"> </v>
      </c>
      <c r="AE33" s="1" t="str">
        <f t="shared" si="23"/>
        <v xml:space="preserve"> </v>
      </c>
      <c r="AF33" s="1" t="str">
        <f t="shared" si="16"/>
        <v xml:space="preserve"> </v>
      </c>
      <c r="AG33" s="38" t="str">
        <f t="shared" si="17"/>
        <v xml:space="preserve"> </v>
      </c>
      <c r="AH33" s="38" t="str">
        <f t="shared" si="18"/>
        <v xml:space="preserve"> </v>
      </c>
      <c r="AI33" s="1" t="str">
        <f t="shared" si="19"/>
        <v xml:space="preserve"> </v>
      </c>
      <c r="AJ33" s="1" t="str">
        <f t="shared" si="20"/>
        <v xml:space="preserve"> </v>
      </c>
      <c r="AK33" s="25" t="str">
        <f t="shared" si="21"/>
        <v xml:space="preserve"> </v>
      </c>
      <c r="AL33" s="25" t="str">
        <f t="shared" si="22"/>
        <v xml:space="preserve"> </v>
      </c>
      <c r="AM33" s="1" t="str">
        <f t="shared" si="3"/>
        <v xml:space="preserve"> </v>
      </c>
      <c r="AN33" s="1" t="str">
        <f t="shared" si="4"/>
        <v xml:space="preserve"> </v>
      </c>
      <c r="AO33" t="s">
        <v>697</v>
      </c>
      <c r="AP33" t="s">
        <v>1242</v>
      </c>
      <c r="AQ33" s="22" t="e">
        <v>#VALUE!</v>
      </c>
      <c r="AR33" s="21">
        <v>6.2861238795939745</v>
      </c>
      <c r="AS33">
        <v>28.580390871156823</v>
      </c>
      <c r="AT33" t="e">
        <v>#VALUE!</v>
      </c>
      <c r="AU33">
        <v>-6.2861238795939745</v>
      </c>
      <c r="AV33" t="s">
        <v>1875</v>
      </c>
    </row>
    <row r="34" spans="1:48" x14ac:dyDescent="0.25">
      <c r="A34" s="14">
        <v>3.7000000000000012E-10</v>
      </c>
      <c r="B34" t="s">
        <v>700</v>
      </c>
      <c r="C34" s="4">
        <v>18</v>
      </c>
      <c r="D34" s="4">
        <v>2</v>
      </c>
      <c r="E34" s="4">
        <v>7</v>
      </c>
      <c r="F34" s="4">
        <v>27</v>
      </c>
      <c r="G34" s="4">
        <v>52.849998474121094</v>
      </c>
      <c r="H34" s="4">
        <v>53.2</v>
      </c>
      <c r="I34" s="34">
        <v>31329.965351723597</v>
      </c>
      <c r="J34" s="35">
        <v>23.560673162090346</v>
      </c>
      <c r="K34" s="35">
        <v>20.485175202156334</v>
      </c>
      <c r="L34" s="35">
        <v>30.73243658865335</v>
      </c>
      <c r="M34" s="35">
        <v>22.446127307305069</v>
      </c>
      <c r="N34" s="4">
        <v>2.258</v>
      </c>
      <c r="O34" s="4">
        <v>71.060606060606062</v>
      </c>
      <c r="P34" s="35">
        <v>3.1748120300751879</v>
      </c>
      <c r="Q34" s="36" t="str">
        <f t="shared" si="5"/>
        <v xml:space="preserve"> </v>
      </c>
      <c r="R34" s="36" t="str">
        <f t="shared" si="6"/>
        <v xml:space="preserve"> </v>
      </c>
      <c r="S34" s="37" t="str">
        <f t="shared" si="7"/>
        <v/>
      </c>
      <c r="T34" s="37" t="str">
        <f t="shared" si="8"/>
        <v/>
      </c>
      <c r="U34" s="37" t="str">
        <f t="shared" si="9"/>
        <v/>
      </c>
      <c r="V34" s="37" t="str">
        <f t="shared" si="10"/>
        <v/>
      </c>
      <c r="W34" s="37" t="str">
        <f t="shared" si="11"/>
        <v/>
      </c>
      <c r="X34" s="37" t="str">
        <f t="shared" si="12"/>
        <v/>
      </c>
      <c r="Y34" s="1" t="str">
        <f t="shared" si="0"/>
        <v xml:space="preserve"> </v>
      </c>
      <c r="Z34" s="1" t="str">
        <f t="shared" si="13"/>
        <v xml:space="preserve"> </v>
      </c>
      <c r="AA34" s="1" t="str">
        <f t="shared" si="1"/>
        <v xml:space="preserve"> </v>
      </c>
      <c r="AB34" s="1" t="str">
        <f t="shared" si="14"/>
        <v xml:space="preserve"> </v>
      </c>
      <c r="AC34" s="1" t="str">
        <f t="shared" si="2"/>
        <v xml:space="preserve"> </v>
      </c>
      <c r="AD34" s="1" t="str">
        <f t="shared" si="15"/>
        <v xml:space="preserve"> </v>
      </c>
      <c r="AE34" s="1" t="str">
        <f t="shared" si="23"/>
        <v xml:space="preserve"> </v>
      </c>
      <c r="AF34" s="1" t="str">
        <f t="shared" si="16"/>
        <v xml:space="preserve"> </v>
      </c>
      <c r="AG34" s="38">
        <f t="shared" si="17"/>
        <v>3.1748120304451879</v>
      </c>
      <c r="AH34" s="38" t="str">
        <f t="shared" si="18"/>
        <v xml:space="preserve"> </v>
      </c>
      <c r="AI34" s="1">
        <f t="shared" si="19"/>
        <v>16</v>
      </c>
      <c r="AJ34" s="1" t="str">
        <f t="shared" si="20"/>
        <v xml:space="preserve"> </v>
      </c>
      <c r="AK34" s="25">
        <f t="shared" si="21"/>
        <v>71.060606060976056</v>
      </c>
      <c r="AL34" s="25" t="str">
        <f t="shared" si="22"/>
        <v xml:space="preserve"> </v>
      </c>
      <c r="AM34" s="1">
        <f t="shared" si="3"/>
        <v>1</v>
      </c>
      <c r="AN34" s="1" t="str">
        <f t="shared" si="4"/>
        <v xml:space="preserve"> </v>
      </c>
      <c r="AO34" t="s">
        <v>700</v>
      </c>
      <c r="AP34" t="s">
        <v>1254</v>
      </c>
      <c r="AQ34" s="22">
        <v>-66.557696093583758</v>
      </c>
      <c r="AR34" s="21">
        <v>-281.56374496206951</v>
      </c>
      <c r="AS34">
        <v>-0.65789760503554007</v>
      </c>
      <c r="AT34">
        <v>66.557696093583758</v>
      </c>
      <c r="AU34">
        <v>281.56374496206951</v>
      </c>
      <c r="AV34" t="s">
        <v>1876</v>
      </c>
    </row>
    <row r="35" spans="1:48" x14ac:dyDescent="0.25">
      <c r="A35" s="14">
        <v>3.8000000000000014E-10</v>
      </c>
      <c r="B35" t="s">
        <v>684</v>
      </c>
      <c r="C35" s="4">
        <v>26</v>
      </c>
      <c r="D35" s="4">
        <v>1</v>
      </c>
      <c r="E35" s="4">
        <v>5</v>
      </c>
      <c r="F35" s="4">
        <v>32</v>
      </c>
      <c r="G35" s="4">
        <v>205</v>
      </c>
      <c r="H35" s="4">
        <v>157</v>
      </c>
      <c r="I35" s="34">
        <v>85463.970030600249</v>
      </c>
      <c r="J35" s="35">
        <v>5.522724074855776</v>
      </c>
      <c r="K35" s="35">
        <v>5.4430730827901819</v>
      </c>
      <c r="L35" s="35">
        <v>2.2397419124414397</v>
      </c>
      <c r="M35" s="35">
        <v>2.1577114077101935</v>
      </c>
      <c r="N35" s="4">
        <v>28.428000000000001</v>
      </c>
      <c r="O35" s="4">
        <v>1.4850778237898057</v>
      </c>
      <c r="P35" s="35">
        <v>4.3828025477707007</v>
      </c>
      <c r="Q35" s="36">
        <f t="shared" si="5"/>
        <v>81.250000000379998</v>
      </c>
      <c r="R35" s="36" t="str">
        <f t="shared" si="6"/>
        <v xml:space="preserve"> </v>
      </c>
      <c r="S35" s="37">
        <f t="shared" si="7"/>
        <v>0.30573248445643303</v>
      </c>
      <c r="T35" s="37" t="str">
        <f t="shared" si="8"/>
        <v/>
      </c>
      <c r="U35" s="37" t="str">
        <f t="shared" si="9"/>
        <v/>
      </c>
      <c r="V35" s="37">
        <f t="shared" si="10"/>
        <v>-0.60958152946639499</v>
      </c>
      <c r="W35" s="37" t="str">
        <f t="shared" si="11"/>
        <v/>
      </c>
      <c r="X35" s="37">
        <f t="shared" si="12"/>
        <v>-0.7219210688373503</v>
      </c>
      <c r="Y35" s="1" t="str">
        <f t="shared" si="0"/>
        <v xml:space="preserve"> </v>
      </c>
      <c r="Z35" s="1">
        <f t="shared" si="13"/>
        <v>2</v>
      </c>
      <c r="AA35" s="1" t="str">
        <f t="shared" si="1"/>
        <v xml:space="preserve"> </v>
      </c>
      <c r="AB35" s="1">
        <f t="shared" si="14"/>
        <v>1</v>
      </c>
      <c r="AC35" s="1">
        <f t="shared" si="2"/>
        <v>3</v>
      </c>
      <c r="AD35" s="1" t="str">
        <f t="shared" si="15"/>
        <v xml:space="preserve"> </v>
      </c>
      <c r="AE35" s="1">
        <f t="shared" si="23"/>
        <v>1</v>
      </c>
      <c r="AF35" s="1" t="str">
        <f t="shared" si="16"/>
        <v xml:space="preserve"> </v>
      </c>
      <c r="AG35" s="38">
        <f t="shared" si="17"/>
        <v>4.3828025481507007</v>
      </c>
      <c r="AH35" s="38" t="str">
        <f t="shared" si="18"/>
        <v xml:space="preserve"> </v>
      </c>
      <c r="AI35" s="1">
        <f t="shared" si="19"/>
        <v>6</v>
      </c>
      <c r="AJ35" s="1" t="str">
        <f t="shared" si="20"/>
        <v xml:space="preserve"> </v>
      </c>
      <c r="AK35" s="25" t="str">
        <f t="shared" si="21"/>
        <v xml:space="preserve"> </v>
      </c>
      <c r="AL35" s="25" t="str">
        <f t="shared" si="22"/>
        <v xml:space="preserve"> </v>
      </c>
      <c r="AM35" s="1" t="str">
        <f t="shared" si="3"/>
        <v xml:space="preserve"> </v>
      </c>
      <c r="AN35" s="1" t="str">
        <f t="shared" si="4"/>
        <v xml:space="preserve"> </v>
      </c>
      <c r="AO35" t="s">
        <v>684</v>
      </c>
      <c r="AP35" t="s">
        <v>1248</v>
      </c>
      <c r="AQ35" s="22">
        <v>60.958152946639501</v>
      </c>
      <c r="AR35" s="21">
        <v>72.192106883735036</v>
      </c>
      <c r="AS35">
        <v>30.573248407643305</v>
      </c>
      <c r="AT35">
        <v>-60.958152946639501</v>
      </c>
      <c r="AU35">
        <v>-72.192106883735036</v>
      </c>
      <c r="AV35" t="s">
        <v>1877</v>
      </c>
    </row>
    <row r="36" spans="1:48" x14ac:dyDescent="0.25">
      <c r="A36" s="14">
        <v>3.9000000000000015E-10</v>
      </c>
      <c r="B36" t="s">
        <v>940</v>
      </c>
      <c r="C36" s="4">
        <v>21</v>
      </c>
      <c r="D36" s="4">
        <v>1</v>
      </c>
      <c r="E36" s="4">
        <v>7</v>
      </c>
      <c r="F36" s="4">
        <v>29</v>
      </c>
      <c r="G36" s="4">
        <v>205</v>
      </c>
      <c r="H36" s="4">
        <v>128.4</v>
      </c>
      <c r="I36" s="34">
        <v>17228.694366702541</v>
      </c>
      <c r="J36" s="35">
        <v>29.049773755656112</v>
      </c>
      <c r="K36" s="35">
        <v>21.762711864406779</v>
      </c>
      <c r="L36" s="35">
        <v>17.29113299061892</v>
      </c>
      <c r="M36" s="35">
        <v>12.895778592726115</v>
      </c>
      <c r="N36" s="4">
        <v>4.42</v>
      </c>
      <c r="O36" s="4">
        <v>47.974556411114818</v>
      </c>
      <c r="P36" s="35">
        <v>0.25155763239875389</v>
      </c>
      <c r="Q36" s="36">
        <f t="shared" si="5"/>
        <v>72.413793103838273</v>
      </c>
      <c r="R36" s="36" t="str">
        <f t="shared" si="6"/>
        <v xml:space="preserve"> </v>
      </c>
      <c r="S36" s="37">
        <f t="shared" si="7"/>
        <v>0.59657320911274136</v>
      </c>
      <c r="T36" s="37" t="str">
        <f t="shared" si="8"/>
        <v/>
      </c>
      <c r="U36" s="37" t="str">
        <f t="shared" si="9"/>
        <v/>
      </c>
      <c r="V36" s="37" t="str">
        <f t="shared" si="10"/>
        <v/>
      </c>
      <c r="W36" s="37" t="str">
        <f t="shared" si="11"/>
        <v/>
      </c>
      <c r="X36" s="37" t="str">
        <f t="shared" si="12"/>
        <v/>
      </c>
      <c r="Y36" s="1" t="str">
        <f t="shared" si="0"/>
        <v xml:space="preserve"> </v>
      </c>
      <c r="Z36" s="1" t="str">
        <f t="shared" si="13"/>
        <v xml:space="preserve"> </v>
      </c>
      <c r="AA36" s="1" t="str">
        <f t="shared" si="1"/>
        <v xml:space="preserve"> </v>
      </c>
      <c r="AB36" s="1" t="str">
        <f t="shared" si="14"/>
        <v xml:space="preserve"> </v>
      </c>
      <c r="AC36" s="1">
        <f t="shared" si="2"/>
        <v>1</v>
      </c>
      <c r="AD36" s="1" t="str">
        <f t="shared" si="15"/>
        <v xml:space="preserve"> </v>
      </c>
      <c r="AE36" s="1">
        <f t="shared" si="23"/>
        <v>5</v>
      </c>
      <c r="AF36" s="1" t="str">
        <f t="shared" si="16"/>
        <v xml:space="preserve"> </v>
      </c>
      <c r="AG36" s="38" t="str">
        <f t="shared" si="17"/>
        <v xml:space="preserve"> </v>
      </c>
      <c r="AH36" s="38" t="str">
        <f t="shared" si="18"/>
        <v xml:space="preserve"> </v>
      </c>
      <c r="AI36" s="1" t="str">
        <f t="shared" si="19"/>
        <v xml:space="preserve"> </v>
      </c>
      <c r="AJ36" s="1" t="str">
        <f t="shared" si="20"/>
        <v xml:space="preserve"> </v>
      </c>
      <c r="AK36" s="25" t="str">
        <f t="shared" si="21"/>
        <v xml:space="preserve"> </v>
      </c>
      <c r="AL36" s="25" t="str">
        <f t="shared" si="22"/>
        <v xml:space="preserve"> </v>
      </c>
      <c r="AM36" s="1" t="str">
        <f t="shared" si="3"/>
        <v xml:space="preserve"> </v>
      </c>
      <c r="AN36" s="1" t="str">
        <f t="shared" si="4"/>
        <v xml:space="preserve"> </v>
      </c>
      <c r="AO36" t="s">
        <v>940</v>
      </c>
      <c r="AP36" t="s">
        <v>1293</v>
      </c>
      <c r="AQ36" s="22">
        <v>-105.36184834341373</v>
      </c>
      <c r="AR36" s="21">
        <v>-114.68097524599314</v>
      </c>
      <c r="AS36">
        <v>59.657320872274134</v>
      </c>
      <c r="AT36">
        <v>105.36184834341373</v>
      </c>
      <c r="AU36">
        <v>114.68097524599314</v>
      </c>
      <c r="AV36" t="s">
        <v>1878</v>
      </c>
    </row>
    <row r="37" spans="1:48" x14ac:dyDescent="0.25">
      <c r="A37" s="14"/>
      <c r="C37" s="4"/>
      <c r="D37" s="4"/>
      <c r="E37" s="4"/>
      <c r="F37" s="4"/>
      <c r="G37" s="4"/>
      <c r="H37" s="4"/>
      <c r="I37" s="34"/>
      <c r="J37" s="35"/>
      <c r="K37" s="35"/>
      <c r="L37" s="35"/>
      <c r="M37" s="35"/>
      <c r="N37" s="4"/>
      <c r="O37" s="4"/>
      <c r="P37" s="35"/>
      <c r="Q37" s="36"/>
      <c r="R37" s="36"/>
      <c r="S37" s="37"/>
      <c r="T37" s="37"/>
      <c r="U37" s="37"/>
      <c r="V37" s="37"/>
      <c r="W37" s="37"/>
      <c r="X37" s="37"/>
      <c r="Y37" s="1"/>
      <c r="Z37" s="1"/>
      <c r="AA37" s="1"/>
      <c r="AB37" s="1"/>
      <c r="AC37" s="1"/>
      <c r="AD37" s="1"/>
      <c r="AE37" s="1"/>
      <c r="AF37" s="1"/>
      <c r="AG37" s="38"/>
      <c r="AH37" s="38"/>
      <c r="AI37" s="1"/>
      <c r="AJ37" s="1"/>
      <c r="AK37" s="25"/>
      <c r="AL37" s="25"/>
      <c r="AM37" s="1"/>
      <c r="AN37" s="1"/>
      <c r="AQ37" s="22"/>
      <c r="AR37" s="21"/>
    </row>
    <row r="38" spans="1:48" x14ac:dyDescent="0.25">
      <c r="A38" s="14"/>
      <c r="C38" s="4"/>
      <c r="D38" s="4"/>
      <c r="E38" s="4"/>
      <c r="F38" s="4"/>
      <c r="G38" s="4"/>
      <c r="H38" s="4"/>
      <c r="I38" s="34"/>
      <c r="J38" s="35"/>
      <c r="K38" s="35"/>
      <c r="L38" s="35"/>
      <c r="M38" s="35"/>
      <c r="N38" s="4"/>
      <c r="O38" s="4"/>
      <c r="P38" s="35"/>
      <c r="Q38" s="36"/>
      <c r="R38" s="36"/>
      <c r="S38" s="37"/>
      <c r="T38" s="37"/>
      <c r="U38" s="37"/>
      <c r="V38" s="37"/>
      <c r="W38" s="37"/>
      <c r="X38" s="37"/>
      <c r="Y38" s="1"/>
      <c r="Z38" s="1"/>
      <c r="AA38" s="1"/>
      <c r="AB38" s="1"/>
      <c r="AC38" s="1"/>
      <c r="AD38" s="1"/>
      <c r="AE38" s="1"/>
      <c r="AF38" s="1"/>
      <c r="AG38" s="38"/>
      <c r="AH38" s="38"/>
      <c r="AI38" s="1"/>
      <c r="AJ38" s="1"/>
      <c r="AK38" s="25"/>
      <c r="AL38" s="25"/>
      <c r="AM38" s="1"/>
      <c r="AN38" s="1"/>
      <c r="AQ38" s="22"/>
      <c r="AR38" s="21"/>
    </row>
    <row r="39" spans="1:48" x14ac:dyDescent="0.25">
      <c r="A39" s="14"/>
      <c r="C39" s="4"/>
      <c r="D39" s="4"/>
      <c r="E39" s="4"/>
      <c r="F39" s="4"/>
      <c r="G39" s="4"/>
      <c r="H39" s="4"/>
      <c r="I39" s="34"/>
      <c r="J39" s="35"/>
      <c r="K39" s="35"/>
      <c r="L39" s="35"/>
      <c r="M39" s="35"/>
      <c r="N39" s="4"/>
      <c r="O39" s="4"/>
      <c r="P39" s="35"/>
      <c r="Q39" s="36"/>
      <c r="R39" s="36"/>
      <c r="S39" s="37"/>
      <c r="T39" s="37"/>
      <c r="U39" s="37"/>
      <c r="V39" s="37"/>
      <c r="W39" s="37"/>
      <c r="X39" s="37"/>
      <c r="Y39" s="1"/>
      <c r="Z39" s="1"/>
      <c r="AA39" s="1"/>
      <c r="AB39" s="1"/>
      <c r="AC39" s="1"/>
      <c r="AD39" s="1"/>
      <c r="AE39" s="1"/>
      <c r="AF39" s="1"/>
      <c r="AG39" s="38"/>
      <c r="AH39" s="38"/>
      <c r="AI39" s="1"/>
      <c r="AJ39" s="1"/>
      <c r="AK39" s="25"/>
      <c r="AL39" s="25"/>
      <c r="AM39" s="1"/>
      <c r="AN39" s="1"/>
      <c r="AQ39" s="22"/>
      <c r="AR39" s="21"/>
    </row>
    <row r="40" spans="1:48" x14ac:dyDescent="0.25">
      <c r="A40" s="14"/>
      <c r="C40" s="4"/>
      <c r="D40" s="4"/>
      <c r="E40" s="4"/>
      <c r="F40" s="4"/>
      <c r="G40" s="4"/>
      <c r="H40" s="4"/>
      <c r="I40" s="34"/>
      <c r="J40" s="35"/>
      <c r="K40" s="35"/>
      <c r="L40" s="35"/>
      <c r="M40" s="35"/>
      <c r="N40" s="4"/>
      <c r="O40" s="4"/>
      <c r="P40" s="35"/>
      <c r="Q40" s="36"/>
      <c r="R40" s="36"/>
      <c r="S40" s="37"/>
      <c r="T40" s="37"/>
      <c r="U40" s="37"/>
      <c r="V40" s="37"/>
      <c r="W40" s="37"/>
      <c r="X40" s="37"/>
      <c r="Y40" s="1"/>
      <c r="Z40" s="1"/>
      <c r="AA40" s="1"/>
      <c r="AB40" s="1"/>
      <c r="AC40" s="1"/>
      <c r="AD40" s="1"/>
      <c r="AE40" s="1"/>
      <c r="AF40" s="1"/>
      <c r="AG40" s="38"/>
      <c r="AH40" s="38"/>
      <c r="AI40" s="1"/>
      <c r="AJ40" s="1"/>
      <c r="AK40" s="25"/>
      <c r="AL40" s="25"/>
      <c r="AM40" s="1"/>
      <c r="AN40" s="1"/>
      <c r="AQ40" s="22"/>
      <c r="AR40" s="21"/>
    </row>
    <row r="41" spans="1:48" x14ac:dyDescent="0.25">
      <c r="A41" s="14"/>
      <c r="C41" s="4"/>
      <c r="D41" s="4"/>
      <c r="E41" s="4"/>
      <c r="F41" s="4"/>
      <c r="G41" s="4"/>
      <c r="H41" s="4"/>
      <c r="I41" s="34"/>
      <c r="J41" s="35"/>
      <c r="K41" s="35"/>
      <c r="L41" s="35"/>
      <c r="M41" s="35"/>
      <c r="N41" s="4"/>
      <c r="O41" s="4"/>
      <c r="P41" s="35"/>
      <c r="Q41" s="36"/>
      <c r="R41" s="36"/>
      <c r="S41" s="37"/>
      <c r="T41" s="37"/>
      <c r="U41" s="37"/>
      <c r="V41" s="37"/>
      <c r="W41" s="37"/>
      <c r="X41" s="37"/>
      <c r="Y41" s="1"/>
      <c r="Z41" s="1"/>
      <c r="AA41" s="1"/>
      <c r="AB41" s="1"/>
      <c r="AC41" s="1"/>
      <c r="AD41" s="1"/>
      <c r="AE41" s="1"/>
      <c r="AF41" s="1"/>
      <c r="AG41" s="38"/>
      <c r="AH41" s="38"/>
      <c r="AI41" s="1"/>
      <c r="AJ41" s="1"/>
      <c r="AK41" s="25"/>
      <c r="AL41" s="25"/>
      <c r="AM41" s="1"/>
      <c r="AN41" s="1"/>
      <c r="AQ41" s="22"/>
      <c r="AR41" s="21"/>
    </row>
    <row r="42" spans="1:48" x14ac:dyDescent="0.25">
      <c r="A42" s="14"/>
      <c r="C42" s="4"/>
      <c r="D42" s="4"/>
      <c r="E42" s="4"/>
      <c r="F42" s="4"/>
      <c r="G42" s="4"/>
      <c r="H42" s="4"/>
      <c r="I42" s="34"/>
      <c r="J42" s="35"/>
      <c r="K42" s="35"/>
      <c r="L42" s="35"/>
      <c r="M42" s="35"/>
      <c r="N42" s="4"/>
      <c r="O42" s="4"/>
      <c r="P42" s="35"/>
      <c r="Q42" s="36"/>
      <c r="R42" s="36"/>
      <c r="S42" s="37"/>
      <c r="T42" s="37"/>
      <c r="U42" s="37"/>
      <c r="V42" s="37"/>
      <c r="W42" s="37"/>
      <c r="X42" s="37"/>
      <c r="Y42" s="1"/>
      <c r="Z42" s="1"/>
      <c r="AA42" s="1"/>
      <c r="AB42" s="1"/>
      <c r="AC42" s="1"/>
      <c r="AD42" s="1"/>
      <c r="AE42" s="1"/>
      <c r="AF42" s="1"/>
      <c r="AG42" s="38"/>
      <c r="AH42" s="38"/>
      <c r="AI42" s="1"/>
      <c r="AJ42" s="1"/>
      <c r="AK42" s="25"/>
      <c r="AL42" s="25"/>
      <c r="AM42" s="1"/>
      <c r="AN42" s="1"/>
      <c r="AQ42" s="22"/>
      <c r="AR42" s="21"/>
    </row>
    <row r="43" spans="1:48" x14ac:dyDescent="0.25">
      <c r="A43" s="14"/>
      <c r="C43" s="4"/>
      <c r="D43" s="4"/>
      <c r="E43" s="4"/>
      <c r="F43" s="4"/>
      <c r="G43" s="4"/>
      <c r="H43" s="4"/>
      <c r="I43" s="34"/>
      <c r="J43" s="35"/>
      <c r="K43" s="35"/>
      <c r="L43" s="35"/>
      <c r="M43" s="35"/>
      <c r="N43" s="4"/>
      <c r="O43" s="4"/>
      <c r="P43" s="35"/>
      <c r="Q43" s="36"/>
      <c r="R43" s="36"/>
      <c r="S43" s="37"/>
      <c r="T43" s="37"/>
      <c r="U43" s="37"/>
      <c r="V43" s="37"/>
      <c r="W43" s="37"/>
      <c r="X43" s="37"/>
      <c r="Y43" s="1"/>
      <c r="Z43" s="1"/>
      <c r="AA43" s="1"/>
      <c r="AB43" s="1"/>
      <c r="AC43" s="1"/>
      <c r="AD43" s="1"/>
      <c r="AE43" s="1"/>
      <c r="AF43" s="1"/>
      <c r="AG43" s="38"/>
      <c r="AH43" s="38"/>
      <c r="AI43" s="1"/>
      <c r="AJ43" s="1"/>
      <c r="AK43" s="25"/>
      <c r="AL43" s="25"/>
      <c r="AM43" s="1"/>
      <c r="AN43" s="1"/>
      <c r="AQ43" s="22"/>
      <c r="AR43" s="21"/>
    </row>
    <row r="44" spans="1:48" x14ac:dyDescent="0.25">
      <c r="A44" s="14"/>
      <c r="C44" s="4"/>
      <c r="D44" s="4"/>
      <c r="E44" s="4"/>
      <c r="F44" s="4"/>
      <c r="G44" s="4"/>
      <c r="H44" s="4"/>
      <c r="I44" s="34"/>
      <c r="J44" s="35"/>
      <c r="K44" s="35"/>
      <c r="L44" s="35"/>
      <c r="M44" s="35"/>
      <c r="N44" s="4"/>
      <c r="O44" s="4"/>
      <c r="P44" s="35"/>
      <c r="Q44" s="36"/>
      <c r="R44" s="36"/>
      <c r="S44" s="37"/>
      <c r="T44" s="37"/>
      <c r="U44" s="37"/>
      <c r="V44" s="37"/>
      <c r="W44" s="37"/>
      <c r="X44" s="37"/>
      <c r="Y44" s="1"/>
      <c r="Z44" s="1"/>
      <c r="AA44" s="1"/>
      <c r="AB44" s="1"/>
      <c r="AC44" s="1"/>
      <c r="AD44" s="1"/>
      <c r="AE44" s="1"/>
      <c r="AF44" s="1"/>
      <c r="AG44" s="38"/>
      <c r="AH44" s="38"/>
      <c r="AI44" s="1"/>
      <c r="AJ44" s="1"/>
      <c r="AK44" s="25"/>
      <c r="AL44" s="25"/>
      <c r="AM44" s="1"/>
      <c r="AN44" s="1"/>
      <c r="AQ44" s="22"/>
      <c r="AR44" s="21"/>
    </row>
    <row r="45" spans="1:48" x14ac:dyDescent="0.25">
      <c r="A45" s="14"/>
      <c r="C45" s="4"/>
      <c r="D45" s="4"/>
      <c r="E45" s="4"/>
      <c r="F45" s="4"/>
      <c r="G45" s="4"/>
      <c r="H45" s="4"/>
      <c r="I45" s="34"/>
      <c r="J45" s="35"/>
      <c r="K45" s="35"/>
      <c r="L45" s="35"/>
      <c r="M45" s="35"/>
      <c r="N45" s="4"/>
      <c r="O45" s="4"/>
      <c r="P45" s="35"/>
      <c r="Q45" s="36"/>
      <c r="R45" s="36"/>
      <c r="S45" s="37"/>
      <c r="T45" s="37"/>
      <c r="U45" s="37"/>
      <c r="V45" s="37"/>
      <c r="W45" s="37"/>
      <c r="X45" s="37"/>
      <c r="Y45" s="1"/>
      <c r="Z45" s="1"/>
      <c r="AA45" s="1"/>
      <c r="AB45" s="1"/>
      <c r="AC45" s="1"/>
      <c r="AD45" s="1"/>
      <c r="AE45" s="1"/>
      <c r="AF45" s="1"/>
      <c r="AG45" s="38"/>
      <c r="AH45" s="38"/>
      <c r="AI45" s="1"/>
      <c r="AJ45" s="1"/>
      <c r="AK45" s="25"/>
      <c r="AL45" s="25"/>
      <c r="AM45" s="1"/>
      <c r="AN45" s="1"/>
      <c r="AQ45" s="22"/>
      <c r="AR45" s="21"/>
    </row>
    <row r="46" spans="1:48" x14ac:dyDescent="0.25">
      <c r="A46" s="14"/>
      <c r="C46" s="4"/>
      <c r="D46" s="4"/>
      <c r="E46" s="4"/>
      <c r="F46" s="4"/>
      <c r="G46" s="4"/>
      <c r="H46" s="4"/>
      <c r="I46" s="34"/>
      <c r="J46" s="35"/>
      <c r="K46" s="35"/>
      <c r="L46" s="35"/>
      <c r="M46" s="35"/>
      <c r="N46" s="4"/>
      <c r="O46" s="4"/>
      <c r="P46" s="35"/>
      <c r="Q46" s="36"/>
      <c r="R46" s="36"/>
      <c r="S46" s="37"/>
      <c r="T46" s="37"/>
      <c r="U46" s="37"/>
      <c r="V46" s="37"/>
      <c r="W46" s="37"/>
      <c r="X46" s="37"/>
      <c r="Y46" s="1"/>
      <c r="Z46" s="1"/>
      <c r="AA46" s="1"/>
      <c r="AB46" s="1"/>
      <c r="AC46" s="1"/>
      <c r="AD46" s="1"/>
      <c r="AE46" s="1"/>
      <c r="AF46" s="1"/>
      <c r="AG46" s="38"/>
      <c r="AH46" s="38"/>
      <c r="AI46" s="1"/>
      <c r="AJ46" s="1"/>
      <c r="AK46" s="25"/>
      <c r="AL46" s="25"/>
      <c r="AM46" s="1"/>
      <c r="AN46" s="1"/>
      <c r="AQ46" s="22"/>
      <c r="AR46" s="21"/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869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1192</v>
      </c>
      <c r="P2" s="2" t="s">
        <v>25</v>
      </c>
    </row>
    <row r="3" spans="1:48" x14ac:dyDescent="0.25">
      <c r="B3" s="24">
        <f ca="1">NOW()</f>
        <v>43886.338026851852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1" t="s">
        <v>12</v>
      </c>
      <c r="D4" s="191"/>
      <c r="E4" s="191"/>
      <c r="F4" s="191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880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869</v>
      </c>
      <c r="C6" s="31"/>
      <c r="D6" s="31"/>
      <c r="E6" s="31"/>
      <c r="F6" s="31"/>
      <c r="G6" s="32"/>
      <c r="H6" s="32"/>
      <c r="I6" s="33"/>
      <c r="J6" s="32">
        <v>14.468710068933134</v>
      </c>
      <c r="K6" s="32">
        <v>13.285199949109568</v>
      </c>
      <c r="L6" s="32">
        <v>9.2256926925559206</v>
      </c>
      <c r="M6" s="32">
        <v>8.6215004579639558</v>
      </c>
      <c r="N6" s="32"/>
      <c r="O6" s="32"/>
      <c r="P6" s="32">
        <v>3.4300665415487575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712</v>
      </c>
      <c r="C7" s="4">
        <v>16</v>
      </c>
      <c r="D7" s="4">
        <v>2</v>
      </c>
      <c r="E7" s="4">
        <v>5</v>
      </c>
      <c r="F7" s="4">
        <v>23</v>
      </c>
      <c r="G7" s="4">
        <v>45.599998474121094</v>
      </c>
      <c r="H7" s="4">
        <v>36.36</v>
      </c>
      <c r="I7" s="34">
        <v>10697.585568895407</v>
      </c>
      <c r="J7" s="35">
        <v>25.714285714285715</v>
      </c>
      <c r="K7" s="35">
        <v>23.564484769928711</v>
      </c>
      <c r="L7" s="35">
        <v>13.636841742978008</v>
      </c>
      <c r="M7" s="35">
        <v>13.121002937376252</v>
      </c>
      <c r="N7" s="4">
        <v>1.5429999999999999</v>
      </c>
      <c r="O7" s="4">
        <v>25.753871230643831</v>
      </c>
      <c r="P7" s="35">
        <v>3.0280528052805278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0.25412537067538765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 t="shared" ref="Y7:Y34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ref="AA7:AA34" si="1">IF(ISERROR((RANK(W7,W$7:W$184,0)))=TRUE," ",((RANK(W7,W$7:W$184,0))))</f>
        <v xml:space="preserve"> </v>
      </c>
      <c r="AB7" s="1" t="str">
        <f>IF(ISERROR((RANK(X7,X$7:X$184,1)))=TRUE," ",((RANK(X7,X$7:X$184,1))))</f>
        <v xml:space="preserve"> </v>
      </c>
      <c r="AC7" s="1">
        <f t="shared" ref="AC7:AC34" si="2">IF(ISERROR((RANK(S7,S$7:S$184,0)))=TRUE," ",((RANK(S7,S$7:S$184,0))))</f>
        <v>8</v>
      </c>
      <c r="AD7" s="1" t="str">
        <f>IF(ISERROR((RANK(T7,T$7:T$184,1)))=TRUE," ",((RANK(T7,T$7:T$184,1))))</f>
        <v xml:space="preserve"> </v>
      </c>
      <c r="AE7" s="1" t="str">
        <f t="shared" ref="AE7:AE34" si="3">IF(ISERROR((RANK(Q7,Q$7:Q$184,0)))=TRUE," ",((RANK(Q7,Q$7:Q$184,0))))</f>
        <v xml:space="preserve"> </v>
      </c>
      <c r="AF7" s="1" t="str">
        <f t="shared" ref="AF7:AF34" si="4"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3.0280528053805278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22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4" si="5">IF(ISERROR((RANK(AK7,AK$7:AK$184,0)))=TRUE," ",((RANK(AK7,AK$7:AK$184,0))))</f>
        <v xml:space="preserve"> </v>
      </c>
      <c r="AN7" s="1" t="str">
        <f t="shared" ref="AN7:AN34" si="6">IF(ISERROR((RANK(AL7,AL$7:AL$184,0)))=TRUE," ",((RANK(AL7,AL$7:AL$184,0))))</f>
        <v xml:space="preserve"> </v>
      </c>
      <c r="AO7" t="s">
        <v>712</v>
      </c>
      <c r="AP7" t="s">
        <v>1248</v>
      </c>
      <c r="AQ7" s="22">
        <v>-77.72341550681017</v>
      </c>
      <c r="AR7" s="21">
        <v>-47.81374361170063</v>
      </c>
      <c r="AS7">
        <v>25.412537057538763</v>
      </c>
      <c r="AT7">
        <v>77.72341550681017</v>
      </c>
      <c r="AU7">
        <v>47.81374361170063</v>
      </c>
      <c r="AV7" t="s">
        <v>1879</v>
      </c>
    </row>
    <row r="8" spans="1:48" x14ac:dyDescent="0.25">
      <c r="A8" s="14">
        <v>1.1000000000000001E-10</v>
      </c>
      <c r="B8" t="s">
        <v>733</v>
      </c>
      <c r="C8" s="4">
        <v>14</v>
      </c>
      <c r="D8" s="4">
        <v>1</v>
      </c>
      <c r="E8" s="4">
        <v>9</v>
      </c>
      <c r="F8" s="4">
        <v>24</v>
      </c>
      <c r="G8" s="4">
        <v>15</v>
      </c>
      <c r="H8" s="4">
        <v>12.7</v>
      </c>
      <c r="I8" s="34">
        <v>39786.202411010549</v>
      </c>
      <c r="J8" s="35">
        <v>9.8449612403100772</v>
      </c>
      <c r="K8" s="35">
        <v>9.1432685385169172</v>
      </c>
      <c r="L8" s="35" t="s">
        <v>1238</v>
      </c>
      <c r="M8" s="35" t="s">
        <v>1238</v>
      </c>
      <c r="N8" s="4">
        <v>1.389</v>
      </c>
      <c r="O8" s="4">
        <v>-7.1942446043173514E-2</v>
      </c>
      <c r="P8" s="35">
        <v>5.7086614173228352</v>
      </c>
      <c r="Q8" s="36" t="str">
        <f t="shared" ref="Q8:Q46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46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46" si="9">IF(ISERROR((IF((G8/H8-1)&gt;($S$5/100),(G8/H8-1)+A8,"")))=TRUE," ",((IF((G8/H8-1)&gt;($S$5/100),(G8/H8-1)+A8,""))))</f>
        <v>0.18110236231472454</v>
      </c>
      <c r="T8" s="37" t="str">
        <f t="shared" ref="T8:T46" si="10">IF(ISERROR((IF((G8/H8-1)&lt;($T$5/100),(G8/H8-1)+A8,"")))=TRUE," ",((IF((G8/H8-1)&lt;($T$5/100),(G8/H8-1)+A8,""))))</f>
        <v/>
      </c>
      <c r="U8" s="37" t="str">
        <f t="shared" ref="U8:U46" si="11">IF(ISERROR((IF(((J8/$J$6-1))&gt;($U$5/100),((J8/$J$6-1)),"")))=TRUE," ",((IF(((J8/$J$6-1))&gt;($U$5/100),((J8/$J$6-1)),""))))</f>
        <v/>
      </c>
      <c r="V8" s="37">
        <f t="shared" ref="V8:V46" si="12">IF(ISERROR((IF(((J8/$J$6-1))&lt;($V$5/100),((J8/$J$6-1)),"")))=TRUE," ",((IF(((J8/$J$6-1))&lt;($V$5/100),((J8/$J$6-1)),""))))</f>
        <v>-0.31956883554886206</v>
      </c>
      <c r="W8" s="37" t="str">
        <f t="shared" ref="W8:W46" si="13">IF(ISERROR((IF(((L8/$L$6-1))&gt;($W$5/100),((L8/$L$6-1)),"")))=TRUE," ",((IF(((L8/$L$6-1))&gt;($W$5/100),((L8/$L$6-1)),""))))</f>
        <v xml:space="preserve"> </v>
      </c>
      <c r="X8" s="37" t="str">
        <f t="shared" ref="X8:X46" si="14">IF(ISERROR((IF(((L8/$L$6-1))&lt;($X$5/100),((L8/$L$6-1)),"")))=TRUE," ",((IF(((L8/$L$6-1))&lt;($X$5/100),((L8/$L$6-1)),""))))</f>
        <v xml:space="preserve"> </v>
      </c>
      <c r="Y8" s="1" t="str">
        <f t="shared" si="0"/>
        <v xml:space="preserve"> </v>
      </c>
      <c r="Z8" s="1">
        <f t="shared" ref="Z8:Z46" si="15">IF(ISERROR((RANK(V8,V$7:V$184,1)))=TRUE," ",((RANK(V8,V$7:V$184,1))))</f>
        <v>9</v>
      </c>
      <c r="AA8" s="1" t="str">
        <f t="shared" si="1"/>
        <v xml:space="preserve"> </v>
      </c>
      <c r="AB8" s="1" t="str">
        <f t="shared" ref="AB8:AB46" si="16">IF(ISERROR((RANK(X8,X$7:X$184,1)))=TRUE," ",((RANK(X8,X$7:X$184,1))))</f>
        <v xml:space="preserve"> </v>
      </c>
      <c r="AC8" s="1">
        <f t="shared" si="2"/>
        <v>18</v>
      </c>
      <c r="AD8" s="1" t="str">
        <f t="shared" ref="AD8:AD46" si="17">IF(ISERROR((RANK(T8,T$7:T$184,1)))=TRUE," ",((RANK(T8,T$7:T$184,1))))</f>
        <v xml:space="preserve"> </v>
      </c>
      <c r="AE8" s="1" t="str">
        <f t="shared" si="3"/>
        <v xml:space="preserve"> </v>
      </c>
      <c r="AF8" s="1" t="str">
        <f t="shared" si="4"/>
        <v xml:space="preserve"> </v>
      </c>
      <c r="AG8" s="38">
        <f t="shared" ref="AG8:AG46" si="18">IF(ISERROR((IF((AND(P8&gt;$AG$6,P8&lt;$AG$5))=TRUE,P8+A8," ")))=TRUE," ",((IF((AND(P8&gt;$AG$6,P8&lt;$AG$5))=TRUE,P8+A8," "))))</f>
        <v>5.7086614174328352</v>
      </c>
      <c r="AH8" s="38" t="str">
        <f t="shared" ref="AH8:AH46" si="19">IF(ISERROR(((IF(P8&lt;$AH$5,P8+A8," "))))=TRUE," ",((IF(P8&lt;$AH$5,P8+A8," "))))</f>
        <v xml:space="preserve"> </v>
      </c>
      <c r="AI8" s="1">
        <f t="shared" ref="AI8:AI34" si="20">IF(ISERROR((RANK(AG8,AG$7:AG$184,0)))=TRUE," ",((RANK(AG8,AG$7:AG$184,0))))</f>
        <v>8</v>
      </c>
      <c r="AJ8" s="1" t="str">
        <f t="shared" ref="AJ8:AJ34" si="21">IF(ISERROR((RANK(AH8,AH$7:AH$184,0)))=TRUE," ",((RANK(AH8,AH$7:AH$184,0))))</f>
        <v xml:space="preserve"> </v>
      </c>
      <c r="AK8" s="25" t="str">
        <f t="shared" ref="AK8:AK46" si="22">IF(ISERROR((IF((AND(O8&lt;$AK$5,O8&gt;$AK$6))=TRUE,O8+A8," ")))=TRUE," ",((IF((AND(O8&lt;$AK$5,O8&gt;$AK$6))=TRUE,O8+A8," "))))</f>
        <v xml:space="preserve"> </v>
      </c>
      <c r="AL8" s="25" t="str">
        <f t="shared" ref="AL8:AL46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733</v>
      </c>
      <c r="AP8" t="s">
        <v>1246</v>
      </c>
      <c r="AQ8" s="22">
        <v>31.956883554886208</v>
      </c>
      <c r="AR8" s="21" t="e">
        <v>#VALUE!</v>
      </c>
      <c r="AS8">
        <v>18.110236220472451</v>
      </c>
      <c r="AT8">
        <v>-31.956883554886208</v>
      </c>
      <c r="AU8" t="e">
        <v>#VALUE!</v>
      </c>
      <c r="AV8" t="s">
        <v>1880</v>
      </c>
    </row>
    <row r="9" spans="1:48" x14ac:dyDescent="0.25">
      <c r="A9" s="14">
        <v>1.2E-10</v>
      </c>
      <c r="B9" t="s">
        <v>705</v>
      </c>
      <c r="C9" s="4">
        <v>12</v>
      </c>
      <c r="D9" s="4">
        <v>4</v>
      </c>
      <c r="E9" s="4">
        <v>11</v>
      </c>
      <c r="F9" s="4">
        <v>27</v>
      </c>
      <c r="G9" s="4">
        <v>140</v>
      </c>
      <c r="H9" s="4">
        <v>133.75</v>
      </c>
      <c r="I9" s="34">
        <v>68717.533124958034</v>
      </c>
      <c r="J9" s="35">
        <v>26.564051638530287</v>
      </c>
      <c r="K9" s="35">
        <v>24.344739716053876</v>
      </c>
      <c r="L9" s="35">
        <v>13.569718125430738</v>
      </c>
      <c r="M9" s="35">
        <v>12.858060792769582</v>
      </c>
      <c r="N9" s="4">
        <v>5.4939999999999998</v>
      </c>
      <c r="O9" s="4">
        <v>15.420168067226891</v>
      </c>
      <c r="P9" s="35">
        <v>2.1375700934579438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/>
      </c>
      <c r="V9" s="37" t="str">
        <f t="shared" si="12"/>
        <v/>
      </c>
      <c r="W9" s="37" t="str">
        <f t="shared" si="13"/>
        <v/>
      </c>
      <c r="X9" s="37" t="str">
        <f t="shared" si="14"/>
        <v/>
      </c>
      <c r="Y9" s="1" t="str">
        <f t="shared" si="0"/>
        <v xml:space="preserve"> </v>
      </c>
      <c r="Z9" s="1" t="str">
        <f t="shared" si="15"/>
        <v xml:space="preserve"> </v>
      </c>
      <c r="AA9" s="1" t="str">
        <f t="shared" si="1"/>
        <v xml:space="preserve"> 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>
        <f t="shared" si="18"/>
        <v>2.1375700935779438</v>
      </c>
      <c r="AH9" s="38" t="str">
        <f t="shared" si="19"/>
        <v xml:space="preserve"> </v>
      </c>
      <c r="AI9" s="1">
        <f t="shared" si="20"/>
        <v>29</v>
      </c>
      <c r="AJ9" s="1" t="str">
        <f t="shared" si="21"/>
        <v xml:space="preserve"> </v>
      </c>
      <c r="AK9" s="25" t="str">
        <f t="shared" si="22"/>
        <v xml:space="preserve"> </v>
      </c>
      <c r="AL9" s="25" t="str">
        <f t="shared" si="23"/>
        <v xml:space="preserve"> </v>
      </c>
      <c r="AM9" s="1" t="str">
        <f t="shared" si="5"/>
        <v xml:space="preserve"> </v>
      </c>
      <c r="AN9" s="1" t="str">
        <f t="shared" si="6"/>
        <v xml:space="preserve"> </v>
      </c>
      <c r="AO9" t="s">
        <v>705</v>
      </c>
      <c r="AP9" t="s">
        <v>1242</v>
      </c>
      <c r="AQ9" s="22">
        <v>-83.596543934956429</v>
      </c>
      <c r="AR9" s="21">
        <v>-47.086170953645023</v>
      </c>
      <c r="AS9">
        <v>4.6728971962616717</v>
      </c>
      <c r="AT9">
        <v>83.596543934956429</v>
      </c>
      <c r="AU9">
        <v>47.086170953645023</v>
      </c>
      <c r="AV9" t="s">
        <v>1881</v>
      </c>
    </row>
    <row r="10" spans="1:48" x14ac:dyDescent="0.25">
      <c r="A10" s="14">
        <v>1.2999999999999999E-10</v>
      </c>
      <c r="B10" t="s">
        <v>731</v>
      </c>
      <c r="C10" s="4">
        <v>24</v>
      </c>
      <c r="D10" s="4">
        <v>0</v>
      </c>
      <c r="E10" s="4">
        <v>6</v>
      </c>
      <c r="F10" s="4">
        <v>30</v>
      </c>
      <c r="G10" s="4">
        <v>153.5</v>
      </c>
      <c r="H10" s="4">
        <v>124.38</v>
      </c>
      <c r="I10" s="34">
        <v>105778.67748117151</v>
      </c>
      <c r="J10" s="35">
        <v>20.175182481751825</v>
      </c>
      <c r="K10" s="35">
        <v>17.725523728088927</v>
      </c>
      <c r="L10" s="35">
        <v>8.9154569717986476</v>
      </c>
      <c r="M10" s="35">
        <v>7.9773331067887092</v>
      </c>
      <c r="N10" s="4">
        <v>7.0170000000000003</v>
      </c>
      <c r="O10" s="4">
        <v>117.85159888233467</v>
      </c>
      <c r="P10" s="35">
        <v>1.8716835504100338</v>
      </c>
      <c r="Q10" s="36">
        <f t="shared" si="7"/>
        <v>80.000000000130001</v>
      </c>
      <c r="R10" s="36" t="str">
        <f t="shared" si="8"/>
        <v xml:space="preserve"> </v>
      </c>
      <c r="S10" s="37">
        <f t="shared" si="9"/>
        <v>0.23412124148713143</v>
      </c>
      <c r="T10" s="37" t="str">
        <f t="shared" si="10"/>
        <v/>
      </c>
      <c r="U10" s="37" t="str">
        <f t="shared" si="11"/>
        <v/>
      </c>
      <c r="V10" s="37" t="str">
        <f t="shared" si="12"/>
        <v/>
      </c>
      <c r="W10" s="37" t="str">
        <f t="shared" si="13"/>
        <v/>
      </c>
      <c r="X10" s="37" t="str">
        <f t="shared" si="14"/>
        <v/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 t="str">
        <f t="shared" si="16"/>
        <v xml:space="preserve"> </v>
      </c>
      <c r="AC10" s="1">
        <f t="shared" si="2"/>
        <v>10</v>
      </c>
      <c r="AD10" s="1" t="str">
        <f t="shared" si="17"/>
        <v xml:space="preserve"> </v>
      </c>
      <c r="AE10" s="1">
        <f t="shared" si="3"/>
        <v>4</v>
      </c>
      <c r="AF10" s="1" t="str">
        <f t="shared" si="4"/>
        <v xml:space="preserve"> </v>
      </c>
      <c r="AG10" s="38" t="str">
        <f t="shared" si="18"/>
        <v xml:space="preserve"> </v>
      </c>
      <c r="AH10" s="38" t="str">
        <f t="shared" si="19"/>
        <v xml:space="preserve"> </v>
      </c>
      <c r="AI10" s="1" t="str">
        <f t="shared" si="20"/>
        <v xml:space="preserve"> </v>
      </c>
      <c r="AJ10" s="1" t="str">
        <f t="shared" si="21"/>
        <v xml:space="preserve"> </v>
      </c>
      <c r="AK10" s="25" t="str">
        <f t="shared" si="22"/>
        <v xml:space="preserve"> </v>
      </c>
      <c r="AL10" s="25" t="str">
        <f t="shared" si="23"/>
        <v xml:space="preserve"> </v>
      </c>
      <c r="AM10" s="1" t="str">
        <f t="shared" si="5"/>
        <v xml:space="preserve"> </v>
      </c>
      <c r="AN10" s="1" t="str">
        <f t="shared" si="6"/>
        <v xml:space="preserve"> </v>
      </c>
      <c r="AO10" t="s">
        <v>731</v>
      </c>
      <c r="AP10" t="s">
        <v>1244</v>
      </c>
      <c r="AQ10" s="22">
        <v>-39.440090966170452</v>
      </c>
      <c r="AR10" s="21">
        <v>3.3627363396528276</v>
      </c>
      <c r="AS10">
        <v>23.412124135713142</v>
      </c>
      <c r="AT10">
        <v>39.440090966170452</v>
      </c>
      <c r="AU10">
        <v>-3.3627363396528276</v>
      </c>
      <c r="AV10" t="s">
        <v>1882</v>
      </c>
    </row>
    <row r="11" spans="1:48" x14ac:dyDescent="0.25">
      <c r="A11" s="14">
        <v>1.3999999999999998E-10</v>
      </c>
      <c r="B11" t="s">
        <v>734</v>
      </c>
      <c r="C11" s="4">
        <v>12</v>
      </c>
      <c r="D11" s="4">
        <v>0</v>
      </c>
      <c r="E11" s="4">
        <v>7</v>
      </c>
      <c r="F11" s="4">
        <v>19</v>
      </c>
      <c r="G11" s="4">
        <v>90</v>
      </c>
      <c r="H11" s="4">
        <v>72.56</v>
      </c>
      <c r="I11" s="34">
        <v>8605.3597744405852</v>
      </c>
      <c r="J11" s="35">
        <v>8.7738814993954062</v>
      </c>
      <c r="K11" s="35">
        <v>8.3855310297006813</v>
      </c>
      <c r="L11" s="35">
        <v>7.0152420145855867</v>
      </c>
      <c r="M11" s="35">
        <v>6.8025530926451721</v>
      </c>
      <c r="N11" s="4">
        <v>8.6530000000000005</v>
      </c>
      <c r="O11" s="4">
        <v>11.795865633074937</v>
      </c>
      <c r="P11" s="35">
        <v>2.3814773980154356</v>
      </c>
      <c r="Q11" s="36" t="str">
        <f t="shared" si="7"/>
        <v xml:space="preserve"> </v>
      </c>
      <c r="R11" s="36" t="str">
        <f t="shared" si="8"/>
        <v xml:space="preserve"> </v>
      </c>
      <c r="S11" s="37">
        <f t="shared" si="9"/>
        <v>0.24035281160637267</v>
      </c>
      <c r="T11" s="37" t="str">
        <f t="shared" si="10"/>
        <v/>
      </c>
      <c r="U11" s="37" t="str">
        <f t="shared" si="11"/>
        <v/>
      </c>
      <c r="V11" s="37">
        <f t="shared" si="12"/>
        <v>-0.39359614937378051</v>
      </c>
      <c r="W11" s="37" t="str">
        <f t="shared" si="13"/>
        <v/>
      </c>
      <c r="X11" s="37" t="str">
        <f t="shared" si="14"/>
        <v/>
      </c>
      <c r="Y11" s="1" t="str">
        <f t="shared" si="0"/>
        <v xml:space="preserve"> </v>
      </c>
      <c r="Z11" s="1">
        <f t="shared" si="15"/>
        <v>6</v>
      </c>
      <c r="AA11" s="1" t="str">
        <f t="shared" si="1"/>
        <v xml:space="preserve"> </v>
      </c>
      <c r="AB11" s="1" t="str">
        <f t="shared" si="16"/>
        <v xml:space="preserve"> </v>
      </c>
      <c r="AC11" s="1">
        <f t="shared" si="2"/>
        <v>9</v>
      </c>
      <c r="AD11" s="1" t="str">
        <f t="shared" si="17"/>
        <v xml:space="preserve"> </v>
      </c>
      <c r="AE11" s="1" t="str">
        <f t="shared" si="3"/>
        <v xml:space="preserve"> </v>
      </c>
      <c r="AF11" s="1" t="str">
        <f t="shared" si="4"/>
        <v xml:space="preserve"> </v>
      </c>
      <c r="AG11" s="38">
        <f t="shared" si="18"/>
        <v>2.3814773981554356</v>
      </c>
      <c r="AH11" s="38" t="str">
        <f t="shared" si="19"/>
        <v xml:space="preserve"> </v>
      </c>
      <c r="AI11" s="1">
        <f t="shared" si="20"/>
        <v>26</v>
      </c>
      <c r="AJ11" s="1" t="str">
        <f t="shared" si="21"/>
        <v xml:space="preserve"> </v>
      </c>
      <c r="AK11" s="25" t="str">
        <f t="shared" si="22"/>
        <v xml:space="preserve"> </v>
      </c>
      <c r="AL11" s="25" t="str">
        <f t="shared" si="23"/>
        <v xml:space="preserve"> </v>
      </c>
      <c r="AM11" s="1" t="str">
        <f t="shared" si="5"/>
        <v xml:space="preserve"> </v>
      </c>
      <c r="AN11" s="1" t="str">
        <f t="shared" si="6"/>
        <v xml:space="preserve"> </v>
      </c>
      <c r="AO11" t="s">
        <v>734</v>
      </c>
      <c r="AP11" t="s">
        <v>1293</v>
      </c>
      <c r="AQ11" s="22">
        <v>39.359614937378055</v>
      </c>
      <c r="AR11" s="21">
        <v>23.959725861602944</v>
      </c>
      <c r="AS11">
        <v>24.035281146637267</v>
      </c>
      <c r="AT11">
        <v>-39.359614937378055</v>
      </c>
      <c r="AU11">
        <v>-23.959725861602944</v>
      </c>
      <c r="AV11" t="s">
        <v>1883</v>
      </c>
    </row>
    <row r="12" spans="1:48" x14ac:dyDescent="0.25">
      <c r="A12" s="14">
        <v>1.4999999999999997E-10</v>
      </c>
      <c r="B12" t="s">
        <v>708</v>
      </c>
      <c r="C12" s="4">
        <v>17</v>
      </c>
      <c r="D12" s="4">
        <v>2</v>
      </c>
      <c r="E12" s="4">
        <v>14</v>
      </c>
      <c r="F12" s="4">
        <v>33</v>
      </c>
      <c r="G12" s="4">
        <v>80.5</v>
      </c>
      <c r="H12" s="4">
        <v>67.540000000000006</v>
      </c>
      <c r="I12" s="34">
        <v>50325.889199822508</v>
      </c>
      <c r="J12" s="35">
        <v>17.652901202300054</v>
      </c>
      <c r="K12" s="35">
        <v>16.123179756505134</v>
      </c>
      <c r="L12" s="35">
        <v>12.747126132558469</v>
      </c>
      <c r="M12" s="35">
        <v>11.816147712558292</v>
      </c>
      <c r="N12" s="4">
        <v>3.8260000000000001</v>
      </c>
      <c r="O12" s="4">
        <v>7.4719101123595504</v>
      </c>
      <c r="P12" s="35">
        <v>3.2958246964761617</v>
      </c>
      <c r="Q12" s="36" t="str">
        <f t="shared" si="7"/>
        <v xml:space="preserve"> </v>
      </c>
      <c r="R12" s="36" t="str">
        <f t="shared" si="8"/>
        <v xml:space="preserve"> </v>
      </c>
      <c r="S12" s="37">
        <f t="shared" si="9"/>
        <v>0.19188628975615929</v>
      </c>
      <c r="T12" s="37" t="str">
        <f t="shared" si="10"/>
        <v/>
      </c>
      <c r="U12" s="37" t="str">
        <f t="shared" si="11"/>
        <v/>
      </c>
      <c r="V12" s="37" t="str">
        <f t="shared" si="12"/>
        <v/>
      </c>
      <c r="W12" s="37" t="str">
        <f t="shared" si="13"/>
        <v/>
      </c>
      <c r="X12" s="37" t="str">
        <f t="shared" si="14"/>
        <v/>
      </c>
      <c r="Y12" s="1" t="str">
        <f t="shared" si="0"/>
        <v xml:space="preserve"> </v>
      </c>
      <c r="Z12" s="1" t="str">
        <f t="shared" si="15"/>
        <v xml:space="preserve"> </v>
      </c>
      <c r="AA12" s="1" t="str">
        <f t="shared" si="1"/>
        <v xml:space="preserve"> </v>
      </c>
      <c r="AB12" s="1" t="str">
        <f t="shared" si="16"/>
        <v xml:space="preserve"> </v>
      </c>
      <c r="AC12" s="1">
        <f t="shared" si="2"/>
        <v>15</v>
      </c>
      <c r="AD12" s="1" t="str">
        <f t="shared" si="17"/>
        <v xml:space="preserve"> </v>
      </c>
      <c r="AE12" s="1" t="str">
        <f t="shared" si="3"/>
        <v xml:space="preserve"> </v>
      </c>
      <c r="AF12" s="1" t="str">
        <f t="shared" si="4"/>
        <v xml:space="preserve"> </v>
      </c>
      <c r="AG12" s="38">
        <f t="shared" si="18"/>
        <v>3.2958246966261617</v>
      </c>
      <c r="AH12" s="38" t="str">
        <f t="shared" si="19"/>
        <v xml:space="preserve"> </v>
      </c>
      <c r="AI12" s="1">
        <f t="shared" si="20"/>
        <v>19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708</v>
      </c>
      <c r="AP12" t="s">
        <v>1239</v>
      </c>
      <c r="AQ12" s="22">
        <v>-22.007429260773836</v>
      </c>
      <c r="AR12" s="21">
        <v>-38.169854095009505</v>
      </c>
      <c r="AS12">
        <v>19.188628960615929</v>
      </c>
      <c r="AT12">
        <v>22.007429260773836</v>
      </c>
      <c r="AU12">
        <v>38.169854095009505</v>
      </c>
      <c r="AV12" t="s">
        <v>1884</v>
      </c>
    </row>
    <row r="13" spans="1:48" x14ac:dyDescent="0.25">
      <c r="A13" s="14">
        <v>1.5999999999999996E-10</v>
      </c>
      <c r="B13" t="s">
        <v>707</v>
      </c>
      <c r="C13" s="4">
        <v>14</v>
      </c>
      <c r="D13" s="4">
        <v>4</v>
      </c>
      <c r="E13" s="4">
        <v>10</v>
      </c>
      <c r="F13" s="4">
        <v>28</v>
      </c>
      <c r="G13" s="4">
        <v>57.349998474121094</v>
      </c>
      <c r="H13" s="4">
        <v>51.2</v>
      </c>
      <c r="I13" s="34">
        <v>69486.396666146422</v>
      </c>
      <c r="J13" s="35">
        <v>8.2288653166184513</v>
      </c>
      <c r="K13" s="35">
        <v>7.9061148857319337</v>
      </c>
      <c r="L13" s="35" t="s">
        <v>1238</v>
      </c>
      <c r="M13" s="35" t="s">
        <v>1238</v>
      </c>
      <c r="N13" s="4">
        <v>6.476</v>
      </c>
      <c r="O13" s="4">
        <v>5.8342866481451257</v>
      </c>
      <c r="P13" s="35">
        <v>6.30078125</v>
      </c>
      <c r="Q13" s="36" t="str">
        <f t="shared" si="7"/>
        <v xml:space="preserve"> </v>
      </c>
      <c r="R13" s="36" t="str">
        <f t="shared" si="8"/>
        <v xml:space="preserve"> </v>
      </c>
      <c r="S13" s="37" t="str">
        <f t="shared" si="9"/>
        <v/>
      </c>
      <c r="T13" s="37" t="str">
        <f t="shared" si="10"/>
        <v/>
      </c>
      <c r="U13" s="37" t="str">
        <f t="shared" si="11"/>
        <v/>
      </c>
      <c r="V13" s="37">
        <f t="shared" si="12"/>
        <v>-0.43126475840529332</v>
      </c>
      <c r="W13" s="37" t="str">
        <f t="shared" si="13"/>
        <v xml:space="preserve"> </v>
      </c>
      <c r="X13" s="37" t="str">
        <f t="shared" si="14"/>
        <v xml:space="preserve"> </v>
      </c>
      <c r="Y13" s="1" t="str">
        <f t="shared" si="0"/>
        <v xml:space="preserve"> </v>
      </c>
      <c r="Z13" s="1">
        <f t="shared" si="15"/>
        <v>4</v>
      </c>
      <c r="AA13" s="1" t="str">
        <f t="shared" si="1"/>
        <v xml:space="preserve"> </v>
      </c>
      <c r="AB13" s="1" t="str">
        <f t="shared" si="16"/>
        <v xml:space="preserve"> </v>
      </c>
      <c r="AC13" s="1" t="str">
        <f t="shared" si="2"/>
        <v xml:space="preserve"> </v>
      </c>
      <c r="AD13" s="1" t="str">
        <f t="shared" si="17"/>
        <v xml:space="preserve"> </v>
      </c>
      <c r="AE13" s="1" t="str">
        <f t="shared" si="3"/>
        <v xml:space="preserve"> </v>
      </c>
      <c r="AF13" s="1" t="str">
        <f t="shared" si="4"/>
        <v xml:space="preserve"> </v>
      </c>
      <c r="AG13" s="38">
        <f t="shared" si="18"/>
        <v>6.30078125016</v>
      </c>
      <c r="AH13" s="38" t="str">
        <f t="shared" si="19"/>
        <v xml:space="preserve"> </v>
      </c>
      <c r="AI13" s="1">
        <f t="shared" si="20"/>
        <v>5</v>
      </c>
      <c r="AJ13" s="1" t="str">
        <f t="shared" si="21"/>
        <v xml:space="preserve"> </v>
      </c>
      <c r="AK13" s="25" t="str">
        <f t="shared" si="22"/>
        <v xml:space="preserve"> </v>
      </c>
      <c r="AL13" s="25" t="str">
        <f t="shared" si="23"/>
        <v xml:space="preserve"> </v>
      </c>
      <c r="AM13" s="1" t="str">
        <f t="shared" si="5"/>
        <v xml:space="preserve"> </v>
      </c>
      <c r="AN13" s="1" t="str">
        <f t="shared" si="6"/>
        <v xml:space="preserve"> </v>
      </c>
      <c r="AO13" t="s">
        <v>707</v>
      </c>
      <c r="AP13" t="s">
        <v>1246</v>
      </c>
      <c r="AQ13" s="22">
        <v>43.126475840529331</v>
      </c>
      <c r="AR13" s="21" t="e">
        <v>#VALUE!</v>
      </c>
      <c r="AS13">
        <v>12.011715769767761</v>
      </c>
      <c r="AT13">
        <v>-43.126475840529331</v>
      </c>
      <c r="AU13" t="e">
        <v>#VALUE!</v>
      </c>
      <c r="AV13" t="s">
        <v>1885</v>
      </c>
    </row>
    <row r="14" spans="1:48" x14ac:dyDescent="0.25">
      <c r="A14" s="14">
        <v>1.6999999999999996E-10</v>
      </c>
      <c r="B14" t="s">
        <v>710</v>
      </c>
      <c r="C14" s="4">
        <v>15</v>
      </c>
      <c r="D14" s="4">
        <v>2</v>
      </c>
      <c r="E14" s="4">
        <v>9</v>
      </c>
      <c r="F14" s="4">
        <v>26</v>
      </c>
      <c r="G14" s="4">
        <v>20</v>
      </c>
      <c r="H14" s="4">
        <v>15.72</v>
      </c>
      <c r="I14" s="34">
        <v>13781.571672610142</v>
      </c>
      <c r="J14" s="35">
        <v>13.265822784810126</v>
      </c>
      <c r="K14" s="35">
        <v>11.828442437923252</v>
      </c>
      <c r="L14" s="35">
        <v>8.7655848185572065</v>
      </c>
      <c r="M14" s="35">
        <v>7.8767834564818209</v>
      </c>
      <c r="N14" s="4">
        <v>1.1850000000000001</v>
      </c>
      <c r="O14" s="4">
        <v>16.633858267716541</v>
      </c>
      <c r="P14" s="35">
        <v>3.670483460559796</v>
      </c>
      <c r="Q14" s="36" t="str">
        <f t="shared" si="7"/>
        <v xml:space="preserve"> </v>
      </c>
      <c r="R14" s="36" t="str">
        <f t="shared" si="8"/>
        <v xml:space="preserve"> </v>
      </c>
      <c r="S14" s="37">
        <f t="shared" si="9"/>
        <v>0.27226463121325706</v>
      </c>
      <c r="T14" s="37" t="str">
        <f t="shared" si="10"/>
        <v/>
      </c>
      <c r="U14" s="37" t="str">
        <f t="shared" si="11"/>
        <v/>
      </c>
      <c r="V14" s="37" t="str">
        <f t="shared" si="12"/>
        <v/>
      </c>
      <c r="W14" s="37" t="str">
        <f t="shared" si="13"/>
        <v/>
      </c>
      <c r="X14" s="37" t="str">
        <f t="shared" si="14"/>
        <v/>
      </c>
      <c r="Y14" s="1" t="str">
        <f t="shared" si="0"/>
        <v xml:space="preserve"> </v>
      </c>
      <c r="Z14" s="1" t="str">
        <f t="shared" si="15"/>
        <v xml:space="preserve"> </v>
      </c>
      <c r="AA14" s="1" t="str">
        <f t="shared" si="1"/>
        <v xml:space="preserve"> </v>
      </c>
      <c r="AB14" s="1" t="str">
        <f t="shared" si="16"/>
        <v xml:space="preserve"> </v>
      </c>
      <c r="AC14" s="1">
        <f t="shared" si="2"/>
        <v>7</v>
      </c>
      <c r="AD14" s="1" t="str">
        <f t="shared" si="17"/>
        <v xml:space="preserve"> </v>
      </c>
      <c r="AE14" s="1" t="str">
        <f t="shared" si="3"/>
        <v xml:space="preserve"> </v>
      </c>
      <c r="AF14" s="1" t="str">
        <f t="shared" si="4"/>
        <v xml:space="preserve"> </v>
      </c>
      <c r="AG14" s="38">
        <f t="shared" si="18"/>
        <v>3.670483460729796</v>
      </c>
      <c r="AH14" s="38" t="str">
        <f t="shared" si="19"/>
        <v xml:space="preserve"> </v>
      </c>
      <c r="AI14" s="1">
        <f t="shared" si="20"/>
        <v>16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710</v>
      </c>
      <c r="AP14" t="s">
        <v>1239</v>
      </c>
      <c r="AQ14" s="22">
        <v>8.3137147568242415</v>
      </c>
      <c r="AR14" s="21">
        <v>4.9872447449931689</v>
      </c>
      <c r="AS14">
        <v>27.226463104325703</v>
      </c>
      <c r="AT14">
        <v>-8.3137147568242415</v>
      </c>
      <c r="AU14">
        <v>-4.9872447449931689</v>
      </c>
      <c r="AV14" t="s">
        <v>1886</v>
      </c>
    </row>
    <row r="15" spans="1:48" x14ac:dyDescent="0.25">
      <c r="A15" s="14">
        <v>1.7999999999999995E-10</v>
      </c>
      <c r="B15" t="s">
        <v>709</v>
      </c>
      <c r="C15" s="4">
        <v>16</v>
      </c>
      <c r="D15" s="4">
        <v>1</v>
      </c>
      <c r="E15" s="4">
        <v>3</v>
      </c>
      <c r="F15" s="4">
        <v>20</v>
      </c>
      <c r="G15" s="4">
        <v>128</v>
      </c>
      <c r="H15" s="4">
        <v>110.45</v>
      </c>
      <c r="I15" s="34">
        <v>20310.900949782521</v>
      </c>
      <c r="J15" s="35">
        <v>17.53731343283582</v>
      </c>
      <c r="K15" s="35">
        <v>16.009566603855632</v>
      </c>
      <c r="L15" s="35">
        <v>9.2232245512440834</v>
      </c>
      <c r="M15" s="35">
        <v>8.7516034724176652</v>
      </c>
      <c r="N15" s="4">
        <v>6.899</v>
      </c>
      <c r="O15" s="4">
        <v>7.7968749999999947</v>
      </c>
      <c r="P15" s="35">
        <v>1.8361249434133093</v>
      </c>
      <c r="Q15" s="36">
        <f t="shared" si="7"/>
        <v>80.000000000179995</v>
      </c>
      <c r="R15" s="36" t="str">
        <f t="shared" si="8"/>
        <v xml:space="preserve"> </v>
      </c>
      <c r="S15" s="37">
        <f t="shared" si="9"/>
        <v>0.15889542797538245</v>
      </c>
      <c r="T15" s="37" t="str">
        <f t="shared" si="10"/>
        <v/>
      </c>
      <c r="U15" s="37" t="str">
        <f t="shared" si="11"/>
        <v/>
      </c>
      <c r="V15" s="37" t="str">
        <f t="shared" si="12"/>
        <v/>
      </c>
      <c r="W15" s="37" t="str">
        <f t="shared" si="13"/>
        <v/>
      </c>
      <c r="X15" s="37" t="str">
        <f t="shared" si="14"/>
        <v/>
      </c>
      <c r="Y15" s="1" t="str">
        <f t="shared" si="0"/>
        <v xml:space="preserve"> </v>
      </c>
      <c r="Z15" s="1" t="str">
        <f t="shared" si="15"/>
        <v xml:space="preserve"> </v>
      </c>
      <c r="AA15" s="1" t="str">
        <f t="shared" si="1"/>
        <v xml:space="preserve"> </v>
      </c>
      <c r="AB15" s="1" t="str">
        <f t="shared" si="16"/>
        <v xml:space="preserve"> </v>
      </c>
      <c r="AC15" s="1">
        <f t="shared" si="2"/>
        <v>20</v>
      </c>
      <c r="AD15" s="1" t="str">
        <f t="shared" si="17"/>
        <v xml:space="preserve"> </v>
      </c>
      <c r="AE15" s="1">
        <f t="shared" si="3"/>
        <v>3</v>
      </c>
      <c r="AF15" s="1" t="str">
        <f t="shared" si="4"/>
        <v xml:space="preserve"> </v>
      </c>
      <c r="AG15" s="38" t="str">
        <f t="shared" si="18"/>
        <v xml:space="preserve"> </v>
      </c>
      <c r="AH15" s="38" t="str">
        <f t="shared" si="19"/>
        <v xml:space="preserve"> </v>
      </c>
      <c r="AI15" s="1" t="str">
        <f t="shared" si="20"/>
        <v xml:space="preserve"> 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709</v>
      </c>
      <c r="AP15" t="s">
        <v>1293</v>
      </c>
      <c r="AQ15" s="22">
        <v>-21.208548303773924</v>
      </c>
      <c r="AR15" s="21">
        <v>2.6752910530269958E-2</v>
      </c>
      <c r="AS15">
        <v>15.889542779538246</v>
      </c>
      <c r="AT15">
        <v>21.208548303773924</v>
      </c>
      <c r="AU15">
        <v>-2.6752910530269958E-2</v>
      </c>
      <c r="AV15" t="s">
        <v>1887</v>
      </c>
    </row>
    <row r="16" spans="1:48" x14ac:dyDescent="0.25">
      <c r="A16" s="14">
        <v>1.8999999999999994E-10</v>
      </c>
      <c r="B16" t="s">
        <v>706</v>
      </c>
      <c r="C16" s="4">
        <v>26</v>
      </c>
      <c r="D16" s="4">
        <v>0</v>
      </c>
      <c r="E16" s="4">
        <v>2</v>
      </c>
      <c r="F16" s="4">
        <v>28</v>
      </c>
      <c r="G16" s="4">
        <v>29.899999618530273</v>
      </c>
      <c r="H16" s="4">
        <v>23.344999999999999</v>
      </c>
      <c r="I16" s="34">
        <v>61299.568658513264</v>
      </c>
      <c r="J16" s="35">
        <v>9.0309477756286256</v>
      </c>
      <c r="K16" s="35">
        <v>8.2871849485268001</v>
      </c>
      <c r="L16" s="35" t="s">
        <v>1238</v>
      </c>
      <c r="M16" s="35" t="s">
        <v>1238</v>
      </c>
      <c r="N16" s="4">
        <v>2.8170000000000002</v>
      </c>
      <c r="O16" s="4">
        <v>8.7644787644787758</v>
      </c>
      <c r="P16" s="35">
        <v>6.523880916684516</v>
      </c>
      <c r="Q16" s="36">
        <f t="shared" si="7"/>
        <v>92.85714285733286</v>
      </c>
      <c r="R16" s="36" t="str">
        <f t="shared" si="8"/>
        <v xml:space="preserve"> </v>
      </c>
      <c r="S16" s="37">
        <f t="shared" si="9"/>
        <v>0.28078816118936922</v>
      </c>
      <c r="T16" s="37" t="str">
        <f t="shared" si="10"/>
        <v/>
      </c>
      <c r="U16" s="37" t="str">
        <f t="shared" si="11"/>
        <v/>
      </c>
      <c r="V16" s="37">
        <f t="shared" si="12"/>
        <v>-0.37582910068675301</v>
      </c>
      <c r="W16" s="37" t="str">
        <f t="shared" si="13"/>
        <v xml:space="preserve"> </v>
      </c>
      <c r="X16" s="37" t="str">
        <f t="shared" si="14"/>
        <v xml:space="preserve"> </v>
      </c>
      <c r="Y16" s="1" t="str">
        <f t="shared" si="0"/>
        <v xml:space="preserve"> </v>
      </c>
      <c r="Z16" s="1">
        <f t="shared" si="15"/>
        <v>7</v>
      </c>
      <c r="AA16" s="1" t="str">
        <f t="shared" si="1"/>
        <v xml:space="preserve"> </v>
      </c>
      <c r="AB16" s="1" t="str">
        <f t="shared" si="16"/>
        <v xml:space="preserve"> </v>
      </c>
      <c r="AC16" s="1">
        <f t="shared" si="2"/>
        <v>6</v>
      </c>
      <c r="AD16" s="1" t="str">
        <f t="shared" si="17"/>
        <v xml:space="preserve"> </v>
      </c>
      <c r="AE16" s="1">
        <f t="shared" si="3"/>
        <v>1</v>
      </c>
      <c r="AF16" s="1" t="str">
        <f t="shared" si="4"/>
        <v xml:space="preserve"> </v>
      </c>
      <c r="AG16" s="38">
        <f t="shared" si="18"/>
        <v>6.523880916874516</v>
      </c>
      <c r="AH16" s="38" t="str">
        <f t="shared" si="19"/>
        <v xml:space="preserve"> </v>
      </c>
      <c r="AI16" s="1">
        <f t="shared" si="20"/>
        <v>3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706</v>
      </c>
      <c r="AP16" t="s">
        <v>1246</v>
      </c>
      <c r="AQ16" s="22">
        <v>37.582910068675304</v>
      </c>
      <c r="AR16" s="21" t="e">
        <v>#VALUE!</v>
      </c>
      <c r="AS16">
        <v>28.078816099936923</v>
      </c>
      <c r="AT16">
        <v>-37.582910068675304</v>
      </c>
      <c r="AU16" t="e">
        <v>#VALUE!</v>
      </c>
      <c r="AV16" t="s">
        <v>1888</v>
      </c>
    </row>
    <row r="17" spans="1:48" x14ac:dyDescent="0.25">
      <c r="A17" s="14">
        <v>1.9999999999999993E-10</v>
      </c>
      <c r="B17" t="s">
        <v>703</v>
      </c>
      <c r="C17" s="4">
        <v>11</v>
      </c>
      <c r="D17" s="4">
        <v>4</v>
      </c>
      <c r="E17" s="4">
        <v>11</v>
      </c>
      <c r="F17" s="4">
        <v>26</v>
      </c>
      <c r="G17" s="4">
        <v>109</v>
      </c>
      <c r="H17" s="4">
        <v>100.6</v>
      </c>
      <c r="I17" s="34">
        <v>66223.606907033216</v>
      </c>
      <c r="J17" s="35">
        <v>17.164306432349427</v>
      </c>
      <c r="K17" s="35">
        <v>15.822585718779488</v>
      </c>
      <c r="L17" s="35">
        <v>10.691840474787265</v>
      </c>
      <c r="M17" s="35">
        <v>9.9712962810826387</v>
      </c>
      <c r="N17" s="4">
        <v>6.3580000000000005</v>
      </c>
      <c r="O17" s="4">
        <v>8.3319134435167967</v>
      </c>
      <c r="P17" s="35">
        <v>3.3439363817097414</v>
      </c>
      <c r="Q17" s="36" t="str">
        <f t="shared" si="7"/>
        <v xml:space="preserve"> </v>
      </c>
      <c r="R17" s="36" t="str">
        <f t="shared" si="8"/>
        <v xml:space="preserve"> </v>
      </c>
      <c r="S17" s="37" t="str">
        <f t="shared" si="9"/>
        <v/>
      </c>
      <c r="T17" s="37" t="str">
        <f t="shared" si="10"/>
        <v/>
      </c>
      <c r="U17" s="37" t="str">
        <f t="shared" si="11"/>
        <v/>
      </c>
      <c r="V17" s="37" t="str">
        <f t="shared" si="12"/>
        <v/>
      </c>
      <c r="W17" s="37" t="str">
        <f t="shared" si="13"/>
        <v/>
      </c>
      <c r="X17" s="37" t="str">
        <f t="shared" si="14"/>
        <v/>
      </c>
      <c r="Y17" s="1" t="str">
        <f t="shared" si="0"/>
        <v xml:space="preserve"> </v>
      </c>
      <c r="Z17" s="1" t="str">
        <f t="shared" si="15"/>
        <v xml:space="preserve"> </v>
      </c>
      <c r="AA17" s="1" t="str">
        <f t="shared" si="1"/>
        <v xml:space="preserve"> </v>
      </c>
      <c r="AB17" s="1" t="str">
        <f t="shared" si="16"/>
        <v xml:space="preserve"> </v>
      </c>
      <c r="AC17" s="1" t="str">
        <f t="shared" si="2"/>
        <v xml:space="preserve"> </v>
      </c>
      <c r="AD17" s="1" t="str">
        <f t="shared" si="17"/>
        <v xml:space="preserve"> </v>
      </c>
      <c r="AE17" s="1" t="str">
        <f t="shared" si="3"/>
        <v xml:space="preserve"> </v>
      </c>
      <c r="AF17" s="1" t="str">
        <f t="shared" si="4"/>
        <v xml:space="preserve"> </v>
      </c>
      <c r="AG17" s="38">
        <f t="shared" si="18"/>
        <v>3.3439363819097414</v>
      </c>
      <c r="AH17" s="38" t="str">
        <f t="shared" si="19"/>
        <v xml:space="preserve"> </v>
      </c>
      <c r="AI17" s="1">
        <f t="shared" si="20"/>
        <v>18</v>
      </c>
      <c r="AJ17" s="1" t="str">
        <f t="shared" si="21"/>
        <v xml:space="preserve"> </v>
      </c>
      <c r="AK17" s="25" t="str">
        <f t="shared" si="22"/>
        <v xml:space="preserve"> </v>
      </c>
      <c r="AL17" s="25" t="str">
        <f t="shared" si="23"/>
        <v xml:space="preserve"> </v>
      </c>
      <c r="AM17" s="1" t="str">
        <f t="shared" si="5"/>
        <v xml:space="preserve"> </v>
      </c>
      <c r="AN17" s="1" t="str">
        <f t="shared" si="6"/>
        <v xml:space="preserve"> </v>
      </c>
      <c r="AO17" t="s">
        <v>703</v>
      </c>
      <c r="AP17" t="s">
        <v>1244</v>
      </c>
      <c r="AQ17" s="22">
        <v>-18.630523042992021</v>
      </c>
      <c r="AR17" s="21">
        <v>-15.892007582415557</v>
      </c>
      <c r="AS17">
        <v>8.3499005964214668</v>
      </c>
      <c r="AT17">
        <v>18.630523042992021</v>
      </c>
      <c r="AU17">
        <v>15.892007582415557</v>
      </c>
      <c r="AV17" t="s">
        <v>1889</v>
      </c>
    </row>
    <row r="18" spans="1:48" x14ac:dyDescent="0.25">
      <c r="A18" s="14">
        <v>2.0999999999999992E-10</v>
      </c>
      <c r="B18" t="s">
        <v>941</v>
      </c>
      <c r="C18" s="4">
        <v>9</v>
      </c>
      <c r="D18" s="4">
        <v>3</v>
      </c>
      <c r="E18" s="4">
        <v>12</v>
      </c>
      <c r="F18" s="4">
        <v>24</v>
      </c>
      <c r="G18" s="4">
        <v>157.5</v>
      </c>
      <c r="H18" s="4">
        <v>150.6</v>
      </c>
      <c r="I18" s="34">
        <v>43184.954440008805</v>
      </c>
      <c r="J18" s="35" t="s">
        <v>1238</v>
      </c>
      <c r="K18" s="35">
        <v>35.746498931877518</v>
      </c>
      <c r="L18" s="35">
        <v>28.896812925170071</v>
      </c>
      <c r="M18" s="35">
        <v>24.381297173195581</v>
      </c>
      <c r="N18" s="4">
        <v>4.2130000000000001</v>
      </c>
      <c r="O18" s="4">
        <v>15.424657534246581</v>
      </c>
      <c r="P18" s="35">
        <v>0.51394422310756982</v>
      </c>
      <c r="Q18" s="36" t="str">
        <f t="shared" si="7"/>
        <v xml:space="preserve"> </v>
      </c>
      <c r="R18" s="36" t="str">
        <f t="shared" si="8"/>
        <v xml:space="preserve"> </v>
      </c>
      <c r="S18" s="37" t="str">
        <f t="shared" si="9"/>
        <v/>
      </c>
      <c r="T18" s="37" t="str">
        <f t="shared" si="10"/>
        <v/>
      </c>
      <c r="U18" s="37" t="str">
        <f t="shared" si="11"/>
        <v xml:space="preserve"> </v>
      </c>
      <c r="V18" s="37" t="str">
        <f t="shared" si="12"/>
        <v xml:space="preserve"> </v>
      </c>
      <c r="W18" s="37" t="str">
        <f t="shared" si="13"/>
        <v/>
      </c>
      <c r="X18" s="37" t="str">
        <f t="shared" si="14"/>
        <v/>
      </c>
      <c r="Y18" s="1" t="str">
        <f t="shared" si="0"/>
        <v xml:space="preserve"> </v>
      </c>
      <c r="Z18" s="1" t="str">
        <f t="shared" si="15"/>
        <v xml:space="preserve"> </v>
      </c>
      <c r="AA18" s="1" t="str">
        <f t="shared" si="1"/>
        <v xml:space="preserve"> </v>
      </c>
      <c r="AB18" s="1" t="str">
        <f t="shared" si="16"/>
        <v xml:space="preserve"> </v>
      </c>
      <c r="AC18" s="1" t="str">
        <f t="shared" si="2"/>
        <v xml:space="preserve"> </v>
      </c>
      <c r="AD18" s="1" t="str">
        <f t="shared" si="17"/>
        <v xml:space="preserve"> </v>
      </c>
      <c r="AE18" s="1" t="str">
        <f t="shared" si="3"/>
        <v xml:space="preserve"> </v>
      </c>
      <c r="AF18" s="1" t="str">
        <f t="shared" si="4"/>
        <v xml:space="preserve"> </v>
      </c>
      <c r="AG18" s="38" t="str">
        <f t="shared" si="18"/>
        <v xml:space="preserve"> </v>
      </c>
      <c r="AH18" s="38" t="str">
        <f t="shared" si="19"/>
        <v xml:space="preserve"> </v>
      </c>
      <c r="AI18" s="1" t="str">
        <f t="shared" si="20"/>
        <v xml:space="preserve"> 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941</v>
      </c>
      <c r="AP18" t="s">
        <v>1293</v>
      </c>
      <c r="AQ18" s="22" t="e">
        <v>#VALUE!</v>
      </c>
      <c r="AR18" s="21">
        <v>-213.2210652159105</v>
      </c>
      <c r="AS18">
        <v>4.5816733067729043</v>
      </c>
      <c r="AT18" t="e">
        <v>#VALUE!</v>
      </c>
      <c r="AU18">
        <v>213.2210652159105</v>
      </c>
      <c r="AV18" t="s">
        <v>1890</v>
      </c>
    </row>
    <row r="19" spans="1:48" x14ac:dyDescent="0.25">
      <c r="A19" s="14">
        <v>2.1999999999999991E-10</v>
      </c>
      <c r="B19" t="s">
        <v>942</v>
      </c>
      <c r="C19" s="4">
        <v>10</v>
      </c>
      <c r="D19" s="4">
        <v>1</v>
      </c>
      <c r="E19" s="4">
        <v>9</v>
      </c>
      <c r="F19" s="4">
        <v>20</v>
      </c>
      <c r="G19" s="4">
        <v>147.5</v>
      </c>
      <c r="H19" s="4">
        <v>133.69999999999999</v>
      </c>
      <c r="I19" s="34">
        <v>63535.882998892317</v>
      </c>
      <c r="J19" s="35">
        <v>29.957427739188883</v>
      </c>
      <c r="K19" s="35">
        <v>27.807820299500829</v>
      </c>
      <c r="L19" s="35">
        <v>16.586164681137408</v>
      </c>
      <c r="M19" s="35">
        <v>15.231884965695297</v>
      </c>
      <c r="N19" s="4">
        <v>4.4630000000000001</v>
      </c>
      <c r="O19" s="4">
        <v>9.3872549019607838</v>
      </c>
      <c r="P19" s="35">
        <v>1.6619296933433059</v>
      </c>
      <c r="Q19" s="36" t="str">
        <f t="shared" si="7"/>
        <v xml:space="preserve"> </v>
      </c>
      <c r="R19" s="36" t="str">
        <f t="shared" si="8"/>
        <v xml:space="preserve"> </v>
      </c>
      <c r="S19" s="37" t="str">
        <f t="shared" si="9"/>
        <v/>
      </c>
      <c r="T19" s="37" t="str">
        <f t="shared" si="10"/>
        <v/>
      </c>
      <c r="U19" s="37" t="str">
        <f t="shared" si="11"/>
        <v/>
      </c>
      <c r="V19" s="37" t="str">
        <f t="shared" si="12"/>
        <v/>
      </c>
      <c r="W19" s="37" t="str">
        <f t="shared" si="13"/>
        <v/>
      </c>
      <c r="X19" s="37" t="str">
        <f t="shared" si="14"/>
        <v/>
      </c>
      <c r="Y19" s="1" t="str">
        <f t="shared" si="0"/>
        <v xml:space="preserve"> </v>
      </c>
      <c r="Z19" s="1" t="str">
        <f t="shared" si="15"/>
        <v xml:space="preserve"> </v>
      </c>
      <c r="AA19" s="1" t="str">
        <f t="shared" si="1"/>
        <v xml:space="preserve"> </v>
      </c>
      <c r="AB19" s="1" t="str">
        <f t="shared" si="16"/>
        <v xml:space="preserve"> </v>
      </c>
      <c r="AC19" s="1" t="str">
        <f t="shared" si="2"/>
        <v xml:space="preserve"> </v>
      </c>
      <c r="AD19" s="1" t="str">
        <f t="shared" si="17"/>
        <v xml:space="preserve"> </v>
      </c>
      <c r="AE19" s="1" t="str">
        <f t="shared" si="3"/>
        <v xml:space="preserve"> </v>
      </c>
      <c r="AF19" s="1" t="str">
        <f t="shared" si="4"/>
        <v xml:space="preserve"> </v>
      </c>
      <c r="AG19" s="38" t="str">
        <f t="shared" si="18"/>
        <v xml:space="preserve"> </v>
      </c>
      <c r="AH19" s="38" t="str">
        <f t="shared" si="19"/>
        <v xml:space="preserve"> </v>
      </c>
      <c r="AI19" s="1" t="str">
        <f t="shared" si="20"/>
        <v xml:space="preserve"> </v>
      </c>
      <c r="AJ19" s="1" t="str">
        <f t="shared" si="21"/>
        <v xml:space="preserve"> </v>
      </c>
      <c r="AK19" s="25" t="str">
        <f t="shared" si="22"/>
        <v xml:space="preserve"> </v>
      </c>
      <c r="AL19" s="25" t="str">
        <f t="shared" si="23"/>
        <v xml:space="preserve"> </v>
      </c>
      <c r="AM19" s="1" t="str">
        <f t="shared" si="5"/>
        <v xml:space="preserve"> </v>
      </c>
      <c r="AN19" s="1" t="str">
        <f t="shared" si="6"/>
        <v xml:space="preserve"> </v>
      </c>
      <c r="AO19" t="s">
        <v>942</v>
      </c>
      <c r="AP19" t="s">
        <v>1248</v>
      </c>
      <c r="AQ19" s="22">
        <v>-107.04974801805416</v>
      </c>
      <c r="AR19" s="21">
        <v>-79.78232349447913</v>
      </c>
      <c r="AS19">
        <v>10.321615557217667</v>
      </c>
      <c r="AT19">
        <v>107.04974801805416</v>
      </c>
      <c r="AU19">
        <v>79.78232349447913</v>
      </c>
      <c r="AV19" t="s">
        <v>1891</v>
      </c>
    </row>
    <row r="20" spans="1:48" x14ac:dyDescent="0.25">
      <c r="A20" s="14">
        <v>2.299999999999999E-10</v>
      </c>
      <c r="B20" t="s">
        <v>726</v>
      </c>
      <c r="C20" s="4">
        <v>14</v>
      </c>
      <c r="D20" s="4">
        <v>0</v>
      </c>
      <c r="E20" s="4">
        <v>5</v>
      </c>
      <c r="F20" s="4">
        <v>19</v>
      </c>
      <c r="G20" s="4">
        <v>41</v>
      </c>
      <c r="H20" s="4">
        <v>38.75</v>
      </c>
      <c r="I20" s="34">
        <v>15985.39604737328</v>
      </c>
      <c r="J20" s="35">
        <v>13.153428377460964</v>
      </c>
      <c r="K20" s="35">
        <v>12.548575129533678</v>
      </c>
      <c r="L20" s="35">
        <v>5.7862849939191898</v>
      </c>
      <c r="M20" s="35">
        <v>5.4538383143273617</v>
      </c>
      <c r="N20" s="4">
        <v>3.0880000000000001</v>
      </c>
      <c r="O20" s="4">
        <v>1.1795543905635659</v>
      </c>
      <c r="P20" s="35">
        <v>4.5651612903225809</v>
      </c>
      <c r="Q20" s="36">
        <f t="shared" si="7"/>
        <v>73.684210526545797</v>
      </c>
      <c r="R20" s="36" t="str">
        <f t="shared" si="8"/>
        <v xml:space="preserve"> </v>
      </c>
      <c r="S20" s="37" t="str">
        <f t="shared" si="9"/>
        <v/>
      </c>
      <c r="T20" s="37" t="str">
        <f t="shared" si="10"/>
        <v/>
      </c>
      <c r="U20" s="37" t="str">
        <f t="shared" si="11"/>
        <v/>
      </c>
      <c r="V20" s="37" t="str">
        <f t="shared" si="12"/>
        <v/>
      </c>
      <c r="W20" s="37" t="str">
        <f t="shared" si="13"/>
        <v/>
      </c>
      <c r="X20" s="37">
        <f t="shared" si="14"/>
        <v>-0.37280752928307914</v>
      </c>
      <c r="Y20" s="1" t="str">
        <f t="shared" si="0"/>
        <v xml:space="preserve"> </v>
      </c>
      <c r="Z20" s="1" t="str">
        <f t="shared" si="15"/>
        <v xml:space="preserve"> </v>
      </c>
      <c r="AA20" s="1" t="str">
        <f t="shared" si="1"/>
        <v xml:space="preserve"> </v>
      </c>
      <c r="AB20" s="1">
        <f t="shared" si="16"/>
        <v>8</v>
      </c>
      <c r="AC20" s="1" t="str">
        <f t="shared" si="2"/>
        <v xml:space="preserve"> </v>
      </c>
      <c r="AD20" s="1" t="str">
        <f t="shared" si="17"/>
        <v xml:space="preserve"> </v>
      </c>
      <c r="AE20" s="1">
        <f t="shared" si="3"/>
        <v>8</v>
      </c>
      <c r="AF20" s="1" t="str">
        <f t="shared" si="4"/>
        <v xml:space="preserve"> </v>
      </c>
      <c r="AG20" s="38">
        <f t="shared" si="18"/>
        <v>4.5651612905525809</v>
      </c>
      <c r="AH20" s="38" t="str">
        <f t="shared" si="19"/>
        <v xml:space="preserve"> </v>
      </c>
      <c r="AI20" s="1">
        <f t="shared" si="20"/>
        <v>12</v>
      </c>
      <c r="AJ20" s="1" t="str">
        <f t="shared" si="21"/>
        <v xml:space="preserve"> </v>
      </c>
      <c r="AK20" s="25" t="str">
        <f t="shared" si="22"/>
        <v xml:space="preserve"> </v>
      </c>
      <c r="AL20" s="25" t="str">
        <f t="shared" si="23"/>
        <v xml:space="preserve"> </v>
      </c>
      <c r="AM20" s="1" t="str">
        <f t="shared" si="5"/>
        <v xml:space="preserve"> </v>
      </c>
      <c r="AN20" s="1" t="str">
        <f t="shared" si="6"/>
        <v xml:space="preserve"> </v>
      </c>
      <c r="AO20" t="s">
        <v>726</v>
      </c>
      <c r="AP20" t="s">
        <v>1244</v>
      </c>
      <c r="AQ20" s="22">
        <v>9.0905248996336674</v>
      </c>
      <c r="AR20" s="21">
        <v>37.280752928307912</v>
      </c>
      <c r="AS20">
        <v>5.8064516129032295</v>
      </c>
      <c r="AT20">
        <v>-9.0905248996336674</v>
      </c>
      <c r="AU20">
        <v>-37.280752928307912</v>
      </c>
      <c r="AV20" t="s">
        <v>1892</v>
      </c>
    </row>
    <row r="21" spans="1:48" x14ac:dyDescent="0.25">
      <c r="A21" s="14">
        <v>2.399999999999999E-10</v>
      </c>
      <c r="B21" t="s">
        <v>723</v>
      </c>
      <c r="C21" s="4">
        <v>19</v>
      </c>
      <c r="D21" s="4">
        <v>0</v>
      </c>
      <c r="E21" s="4">
        <v>5</v>
      </c>
      <c r="F21" s="4">
        <v>24</v>
      </c>
      <c r="G21" s="4">
        <v>16.799999237060547</v>
      </c>
      <c r="H21" s="4">
        <v>16.094999999999999</v>
      </c>
      <c r="I21" s="34">
        <v>42562.838840633573</v>
      </c>
      <c r="J21" s="35">
        <v>15.626213592233007</v>
      </c>
      <c r="K21" s="35">
        <v>14.143233743409487</v>
      </c>
      <c r="L21" s="35">
        <v>7.0406772674005653</v>
      </c>
      <c r="M21" s="35">
        <v>6.7298876467434736</v>
      </c>
      <c r="N21" s="4">
        <v>1.03</v>
      </c>
      <c r="O21" s="4">
        <v>-0.38684719535783402</v>
      </c>
      <c r="P21" s="35">
        <v>5.1755203479341416</v>
      </c>
      <c r="Q21" s="36">
        <f t="shared" si="7"/>
        <v>79.166666666906664</v>
      </c>
      <c r="R21" s="36" t="str">
        <f t="shared" si="8"/>
        <v xml:space="preserve"> </v>
      </c>
      <c r="S21" s="37" t="str">
        <f t="shared" si="9"/>
        <v/>
      </c>
      <c r="T21" s="37" t="str">
        <f t="shared" si="10"/>
        <v/>
      </c>
      <c r="U21" s="37" t="str">
        <f t="shared" si="11"/>
        <v/>
      </c>
      <c r="V21" s="37" t="str">
        <f t="shared" si="12"/>
        <v/>
      </c>
      <c r="W21" s="37" t="str">
        <f t="shared" si="13"/>
        <v/>
      </c>
      <c r="X21" s="37" t="str">
        <f t="shared" si="14"/>
        <v/>
      </c>
      <c r="Y21" s="1" t="str">
        <f t="shared" si="0"/>
        <v xml:space="preserve"> </v>
      </c>
      <c r="Z21" s="1" t="str">
        <f t="shared" si="15"/>
        <v xml:space="preserve"> </v>
      </c>
      <c r="AA21" s="1" t="str">
        <f t="shared" si="1"/>
        <v xml:space="preserve"> </v>
      </c>
      <c r="AB21" s="1" t="str">
        <f t="shared" si="16"/>
        <v xml:space="preserve"> </v>
      </c>
      <c r="AC21" s="1" t="str">
        <f t="shared" si="2"/>
        <v xml:space="preserve"> </v>
      </c>
      <c r="AD21" s="1" t="str">
        <f t="shared" si="17"/>
        <v xml:space="preserve"> </v>
      </c>
      <c r="AE21" s="1">
        <f t="shared" si="3"/>
        <v>5</v>
      </c>
      <c r="AF21" s="1" t="str">
        <f t="shared" si="4"/>
        <v xml:space="preserve"> </v>
      </c>
      <c r="AG21" s="38">
        <f t="shared" si="18"/>
        <v>5.1755203481741416</v>
      </c>
      <c r="AH21" s="38" t="str">
        <f t="shared" si="19"/>
        <v xml:space="preserve"> </v>
      </c>
      <c r="AI21" s="1">
        <f t="shared" si="20"/>
        <v>10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723</v>
      </c>
      <c r="AP21" t="s">
        <v>1250</v>
      </c>
      <c r="AQ21" s="22">
        <v>-8.0000464297452325</v>
      </c>
      <c r="AR21" s="21">
        <v>23.684025665827924</v>
      </c>
      <c r="AS21">
        <v>4.380237571050305</v>
      </c>
      <c r="AT21">
        <v>8.0000464297452325</v>
      </c>
      <c r="AU21">
        <v>-23.684025665827924</v>
      </c>
      <c r="AV21" t="s">
        <v>1893</v>
      </c>
    </row>
    <row r="22" spans="1:48" x14ac:dyDescent="0.25">
      <c r="A22" s="14">
        <v>2.4999999999999991E-10</v>
      </c>
      <c r="B22" t="s">
        <v>704</v>
      </c>
      <c r="C22" s="4">
        <v>25</v>
      </c>
      <c r="D22" s="4">
        <v>0</v>
      </c>
      <c r="E22" s="4">
        <v>6</v>
      </c>
      <c r="F22" s="4">
        <v>31</v>
      </c>
      <c r="G22" s="4">
        <v>57</v>
      </c>
      <c r="H22" s="4">
        <v>42.164999999999999</v>
      </c>
      <c r="I22" s="34">
        <v>119143.22694154862</v>
      </c>
      <c r="J22" s="35">
        <v>10.530582119110671</v>
      </c>
      <c r="K22" s="35">
        <v>9.2293834013088478</v>
      </c>
      <c r="L22" s="35">
        <v>4.7222011454814847</v>
      </c>
      <c r="M22" s="35">
        <v>4.3323022425657554</v>
      </c>
      <c r="N22" s="4">
        <v>4.9610000000000003</v>
      </c>
      <c r="O22" s="4">
        <v>13.26484018264841</v>
      </c>
      <c r="P22" s="35">
        <v>6.6044989008786459</v>
      </c>
      <c r="Q22" s="36">
        <f t="shared" si="7"/>
        <v>80.645161290572574</v>
      </c>
      <c r="R22" s="36" t="str">
        <f t="shared" si="8"/>
        <v xml:space="preserve"> </v>
      </c>
      <c r="S22" s="37">
        <f t="shared" si="9"/>
        <v>0.35183208847483116</v>
      </c>
      <c r="T22" s="37" t="str">
        <f t="shared" si="10"/>
        <v/>
      </c>
      <c r="U22" s="37" t="str">
        <f t="shared" si="11"/>
        <v/>
      </c>
      <c r="V22" s="37" t="str">
        <f t="shared" si="12"/>
        <v/>
      </c>
      <c r="W22" s="37" t="str">
        <f t="shared" si="13"/>
        <v/>
      </c>
      <c r="X22" s="37">
        <f t="shared" si="14"/>
        <v>-0.48814671127169007</v>
      </c>
      <c r="Y22" s="1" t="str">
        <f t="shared" si="0"/>
        <v xml:space="preserve"> </v>
      </c>
      <c r="Z22" s="1" t="str">
        <f t="shared" si="15"/>
        <v xml:space="preserve"> </v>
      </c>
      <c r="AA22" s="1" t="str">
        <f t="shared" si="1"/>
        <v xml:space="preserve"> </v>
      </c>
      <c r="AB22" s="1">
        <f t="shared" si="16"/>
        <v>4</v>
      </c>
      <c r="AC22" s="1">
        <f t="shared" si="2"/>
        <v>4</v>
      </c>
      <c r="AD22" s="1" t="str">
        <f t="shared" si="17"/>
        <v xml:space="preserve"> </v>
      </c>
      <c r="AE22" s="1">
        <f t="shared" si="3"/>
        <v>2</v>
      </c>
      <c r="AF22" s="1" t="str">
        <f t="shared" si="4"/>
        <v xml:space="preserve"> </v>
      </c>
      <c r="AG22" s="38">
        <f t="shared" si="18"/>
        <v>6.6044989011286459</v>
      </c>
      <c r="AH22" s="38" t="str">
        <f t="shared" si="19"/>
        <v xml:space="preserve"> </v>
      </c>
      <c r="AI22" s="1">
        <f t="shared" si="20"/>
        <v>2</v>
      </c>
      <c r="AJ22" s="1" t="str">
        <f t="shared" si="21"/>
        <v xml:space="preserve"> </v>
      </c>
      <c r="AK22" s="25" t="str">
        <f t="shared" si="22"/>
        <v xml:space="preserve"> </v>
      </c>
      <c r="AL22" s="25" t="str">
        <f t="shared" si="23"/>
        <v xml:space="preserve"> </v>
      </c>
      <c r="AM22" s="1" t="str">
        <f t="shared" si="5"/>
        <v xml:space="preserve"> </v>
      </c>
      <c r="AN22" s="1" t="str">
        <f t="shared" si="6"/>
        <v xml:space="preserve"> </v>
      </c>
      <c r="AO22" t="s">
        <v>704</v>
      </c>
      <c r="AP22" t="s">
        <v>1295</v>
      </c>
      <c r="AQ22" s="22">
        <v>27.218238053427569</v>
      </c>
      <c r="AR22" s="21">
        <v>48.814671127169007</v>
      </c>
      <c r="AS22">
        <v>35.183208822483117</v>
      </c>
      <c r="AT22">
        <v>-27.218238053427569</v>
      </c>
      <c r="AU22">
        <v>-48.814671127169007</v>
      </c>
      <c r="AV22" t="s">
        <v>1894</v>
      </c>
    </row>
    <row r="23" spans="1:48" x14ac:dyDescent="0.25">
      <c r="A23" s="14">
        <v>2.5999999999999993E-10</v>
      </c>
      <c r="B23" t="s">
        <v>722</v>
      </c>
      <c r="C23" s="4">
        <v>29</v>
      </c>
      <c r="D23" s="4">
        <v>3</v>
      </c>
      <c r="E23" s="4">
        <v>5</v>
      </c>
      <c r="F23" s="4">
        <v>37</v>
      </c>
      <c r="G23" s="4">
        <v>23</v>
      </c>
      <c r="H23" s="4">
        <v>15.045</v>
      </c>
      <c r="I23" s="34">
        <v>7303.8601104525233</v>
      </c>
      <c r="J23" s="35">
        <v>14.613027394631896</v>
      </c>
      <c r="K23" s="35">
        <v>11.370124905839111</v>
      </c>
      <c r="L23" s="35">
        <v>4.3809332328579513</v>
      </c>
      <c r="M23" s="35">
        <v>4.5470221775659203</v>
      </c>
      <c r="N23" s="4">
        <v>1.1180000000000001</v>
      </c>
      <c r="O23" s="4">
        <v>36.341463414634148</v>
      </c>
      <c r="P23" s="35">
        <v>3.2193169810915356</v>
      </c>
      <c r="Q23" s="36">
        <f t="shared" si="7"/>
        <v>78.378378378638374</v>
      </c>
      <c r="R23" s="36" t="str">
        <f t="shared" si="8"/>
        <v xml:space="preserve"> </v>
      </c>
      <c r="S23" s="37">
        <f t="shared" si="9"/>
        <v>0.52874709231716177</v>
      </c>
      <c r="T23" s="37" t="str">
        <f t="shared" si="10"/>
        <v/>
      </c>
      <c r="U23" s="37" t="str">
        <f t="shared" si="11"/>
        <v/>
      </c>
      <c r="V23" s="37" t="str">
        <f t="shared" si="12"/>
        <v/>
      </c>
      <c r="W23" s="37" t="str">
        <f t="shared" si="13"/>
        <v/>
      </c>
      <c r="X23" s="37">
        <f t="shared" si="14"/>
        <v>-0.5251377453323518</v>
      </c>
      <c r="Y23" s="1" t="str">
        <f t="shared" si="0"/>
        <v xml:space="preserve"> </v>
      </c>
      <c r="Z23" s="1" t="str">
        <f t="shared" si="15"/>
        <v xml:space="preserve"> </v>
      </c>
      <c r="AA23" s="1" t="str">
        <f t="shared" si="1"/>
        <v xml:space="preserve"> </v>
      </c>
      <c r="AB23" s="1">
        <f t="shared" si="16"/>
        <v>3</v>
      </c>
      <c r="AC23" s="1">
        <f t="shared" si="2"/>
        <v>1</v>
      </c>
      <c r="AD23" s="1" t="str">
        <f t="shared" si="17"/>
        <v xml:space="preserve"> </v>
      </c>
      <c r="AE23" s="1">
        <f t="shared" si="3"/>
        <v>6</v>
      </c>
      <c r="AF23" s="1" t="str">
        <f t="shared" si="4"/>
        <v xml:space="preserve"> </v>
      </c>
      <c r="AG23" s="38">
        <f t="shared" si="18"/>
        <v>3.2193169813515357</v>
      </c>
      <c r="AH23" s="38" t="str">
        <f t="shared" si="19"/>
        <v xml:space="preserve"> </v>
      </c>
      <c r="AI23" s="1">
        <f t="shared" si="20"/>
        <v>20</v>
      </c>
      <c r="AJ23" s="1" t="str">
        <f t="shared" si="21"/>
        <v xml:space="preserve"> </v>
      </c>
      <c r="AK23" s="25" t="str">
        <f t="shared" si="22"/>
        <v xml:space="preserve"> </v>
      </c>
      <c r="AL23" s="25" t="str">
        <f t="shared" si="23"/>
        <v xml:space="preserve"> </v>
      </c>
      <c r="AM23" s="1" t="str">
        <f t="shared" si="5"/>
        <v xml:space="preserve"> </v>
      </c>
      <c r="AN23" s="1" t="str">
        <f t="shared" si="6"/>
        <v xml:space="preserve"> </v>
      </c>
      <c r="AO23" t="s">
        <v>722</v>
      </c>
      <c r="AP23" t="s">
        <v>1295</v>
      </c>
      <c r="AQ23" s="22">
        <v>-0.99744431266637346</v>
      </c>
      <c r="AR23" s="21">
        <v>52.513774533235178</v>
      </c>
      <c r="AS23">
        <v>52.874709205716172</v>
      </c>
      <c r="AT23">
        <v>0.99744431266637346</v>
      </c>
      <c r="AU23">
        <v>-52.513774533235178</v>
      </c>
      <c r="AV23" t="s">
        <v>1547</v>
      </c>
    </row>
    <row r="24" spans="1:48" x14ac:dyDescent="0.25">
      <c r="A24" s="14">
        <v>2.6999999999999995E-10</v>
      </c>
      <c r="B24" t="s">
        <v>729</v>
      </c>
      <c r="C24" s="4">
        <v>8</v>
      </c>
      <c r="D24" s="4">
        <v>5</v>
      </c>
      <c r="E24" s="4">
        <v>14</v>
      </c>
      <c r="F24" s="4">
        <v>27</v>
      </c>
      <c r="G24" s="4">
        <v>32.900001525878906</v>
      </c>
      <c r="H24" s="4">
        <v>29.94</v>
      </c>
      <c r="I24" s="34">
        <v>27747.236721346126</v>
      </c>
      <c r="J24" s="35">
        <v>8.5518423307626392</v>
      </c>
      <c r="K24" s="35">
        <v>7.6690573770491808</v>
      </c>
      <c r="L24" s="35" t="s">
        <v>1238</v>
      </c>
      <c r="M24" s="35" t="s">
        <v>1238</v>
      </c>
      <c r="N24" s="4">
        <v>3.9039999999999999</v>
      </c>
      <c r="O24" s="4">
        <v>-3.1746031746031771</v>
      </c>
      <c r="P24" s="35">
        <v>6.3426853707414832</v>
      </c>
      <c r="Q24" s="36" t="str">
        <f t="shared" si="7"/>
        <v xml:space="preserve"> </v>
      </c>
      <c r="R24" s="36" t="str">
        <f t="shared" si="8"/>
        <v xml:space="preserve"> </v>
      </c>
      <c r="S24" s="37" t="str">
        <f t="shared" si="9"/>
        <v/>
      </c>
      <c r="T24" s="37" t="str">
        <f t="shared" si="10"/>
        <v/>
      </c>
      <c r="U24" s="37" t="str">
        <f t="shared" si="11"/>
        <v/>
      </c>
      <c r="V24" s="37">
        <f t="shared" si="12"/>
        <v>-0.4089423113726669</v>
      </c>
      <c r="W24" s="37" t="str">
        <f t="shared" si="13"/>
        <v xml:space="preserve"> </v>
      </c>
      <c r="X24" s="37" t="str">
        <f t="shared" si="14"/>
        <v xml:space="preserve"> </v>
      </c>
      <c r="Y24" s="1" t="str">
        <f t="shared" si="0"/>
        <v xml:space="preserve"> </v>
      </c>
      <c r="Z24" s="1">
        <f t="shared" si="15"/>
        <v>5</v>
      </c>
      <c r="AA24" s="1" t="str">
        <f t="shared" si="1"/>
        <v xml:space="preserve"> </v>
      </c>
      <c r="AB24" s="1" t="str">
        <f t="shared" si="16"/>
        <v xml:space="preserve"> </v>
      </c>
      <c r="AC24" s="1" t="str">
        <f t="shared" si="2"/>
        <v xml:space="preserve"> </v>
      </c>
      <c r="AD24" s="1" t="str">
        <f t="shared" si="17"/>
        <v xml:space="preserve"> </v>
      </c>
      <c r="AE24" s="1" t="str">
        <f t="shared" si="3"/>
        <v xml:space="preserve"> </v>
      </c>
      <c r="AF24" s="1" t="str">
        <f t="shared" si="4"/>
        <v xml:space="preserve"> </v>
      </c>
      <c r="AG24" s="38">
        <f t="shared" si="18"/>
        <v>6.3426853710114832</v>
      </c>
      <c r="AH24" s="38" t="str">
        <f t="shared" si="19"/>
        <v xml:space="preserve"> </v>
      </c>
      <c r="AI24" s="1">
        <f t="shared" si="20"/>
        <v>4</v>
      </c>
      <c r="AJ24" s="1" t="str">
        <f t="shared" si="21"/>
        <v xml:space="preserve"> </v>
      </c>
      <c r="AK24" s="25" t="str">
        <f t="shared" si="22"/>
        <v xml:space="preserve"> </v>
      </c>
      <c r="AL24" s="25" t="str">
        <f t="shared" si="23"/>
        <v xml:space="preserve"> </v>
      </c>
      <c r="AM24" s="1" t="str">
        <f t="shared" si="5"/>
        <v xml:space="preserve"> </v>
      </c>
      <c r="AN24" s="1" t="str">
        <f t="shared" si="6"/>
        <v xml:space="preserve"> </v>
      </c>
      <c r="AO24" t="s">
        <v>729</v>
      </c>
      <c r="AP24" t="s">
        <v>1246</v>
      </c>
      <c r="AQ24" s="22">
        <v>40.894231137266686</v>
      </c>
      <c r="AR24" s="21" t="e">
        <v>#VALUE!</v>
      </c>
      <c r="AS24">
        <v>9.8864446422141086</v>
      </c>
      <c r="AT24">
        <v>-40.894231137266686</v>
      </c>
      <c r="AU24" t="e">
        <v>#VALUE!</v>
      </c>
      <c r="AV24" t="s">
        <v>1895</v>
      </c>
    </row>
    <row r="25" spans="1:48" x14ac:dyDescent="0.25">
      <c r="A25" s="14">
        <v>2.7999999999999996E-10</v>
      </c>
      <c r="B25" t="s">
        <v>1226</v>
      </c>
      <c r="C25" s="4">
        <v>11</v>
      </c>
      <c r="D25" s="4">
        <v>1</v>
      </c>
      <c r="E25" s="4">
        <v>6</v>
      </c>
      <c r="F25" s="4">
        <v>18</v>
      </c>
      <c r="G25" s="4">
        <v>110</v>
      </c>
      <c r="H25" s="4">
        <v>93.1</v>
      </c>
      <c r="I25" s="34">
        <v>21567.807078515863</v>
      </c>
      <c r="J25" s="35">
        <v>14.47900466562986</v>
      </c>
      <c r="K25" s="35">
        <v>13.296201085404169</v>
      </c>
      <c r="L25" s="35">
        <v>9.6060324905849903</v>
      </c>
      <c r="M25" s="35">
        <v>9.1516154276131925</v>
      </c>
      <c r="N25" s="4">
        <v>6.43</v>
      </c>
      <c r="O25" s="4">
        <v>29.142398071901983</v>
      </c>
      <c r="P25" s="35">
        <v>2.8066595059076267</v>
      </c>
      <c r="Q25" s="36" t="str">
        <f t="shared" si="7"/>
        <v xml:space="preserve"> </v>
      </c>
      <c r="R25" s="36" t="str">
        <f t="shared" si="8"/>
        <v xml:space="preserve"> </v>
      </c>
      <c r="S25" s="37">
        <f t="shared" si="9"/>
        <v>0.18152524195561767</v>
      </c>
      <c r="T25" s="37" t="str">
        <f t="shared" si="10"/>
        <v/>
      </c>
      <c r="U25" s="37" t="str">
        <f t="shared" si="11"/>
        <v/>
      </c>
      <c r="V25" s="37" t="str">
        <f t="shared" si="12"/>
        <v/>
      </c>
      <c r="W25" s="37" t="str">
        <f t="shared" si="13"/>
        <v/>
      </c>
      <c r="X25" s="37" t="str">
        <f t="shared" si="14"/>
        <v/>
      </c>
      <c r="Y25" s="1" t="str">
        <f t="shared" si="0"/>
        <v xml:space="preserve"> </v>
      </c>
      <c r="Z25" s="1" t="str">
        <f t="shared" si="15"/>
        <v xml:space="preserve"> </v>
      </c>
      <c r="AA25" s="1" t="str">
        <f t="shared" si="1"/>
        <v xml:space="preserve"> </v>
      </c>
      <c r="AB25" s="1" t="str">
        <f t="shared" si="16"/>
        <v xml:space="preserve"> </v>
      </c>
      <c r="AC25" s="1">
        <f t="shared" si="2"/>
        <v>17</v>
      </c>
      <c r="AD25" s="1" t="str">
        <f t="shared" si="17"/>
        <v xml:space="preserve"> </v>
      </c>
      <c r="AE25" s="1" t="str">
        <f t="shared" si="3"/>
        <v xml:space="preserve"> </v>
      </c>
      <c r="AF25" s="1" t="str">
        <f t="shared" si="4"/>
        <v xml:space="preserve"> </v>
      </c>
      <c r="AG25" s="38">
        <f t="shared" si="18"/>
        <v>2.8066595061876267</v>
      </c>
      <c r="AH25" s="38" t="str">
        <f t="shared" si="19"/>
        <v xml:space="preserve"> </v>
      </c>
      <c r="AI25" s="1">
        <f t="shared" si="20"/>
        <v>23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1226</v>
      </c>
      <c r="AP25" t="s">
        <v>1244</v>
      </c>
      <c r="AQ25" s="22">
        <v>-7.1150756685844918E-2</v>
      </c>
      <c r="AR25" s="21">
        <v>-4.1226150783882032</v>
      </c>
      <c r="AS25">
        <v>18.152524167561769</v>
      </c>
      <c r="AT25">
        <v>7.1150756685844918E-2</v>
      </c>
      <c r="AU25">
        <v>4.1226150783882032</v>
      </c>
      <c r="AV25" t="s">
        <v>1896</v>
      </c>
    </row>
    <row r="26" spans="1:48" x14ac:dyDescent="0.25">
      <c r="A26" s="14">
        <v>2.8999999999999998E-10</v>
      </c>
      <c r="B26" t="s">
        <v>716</v>
      </c>
      <c r="C26" s="4">
        <v>24</v>
      </c>
      <c r="D26" s="4">
        <v>2</v>
      </c>
      <c r="E26" s="4">
        <v>6</v>
      </c>
      <c r="F26" s="4">
        <v>32</v>
      </c>
      <c r="G26" s="4">
        <v>642</v>
      </c>
      <c r="H26" s="4">
        <v>535.1</v>
      </c>
      <c r="I26" s="34">
        <v>73376.501683028939</v>
      </c>
      <c r="J26" s="35">
        <v>20.946527832145936</v>
      </c>
      <c r="K26" s="35">
        <v>19.512817707763556</v>
      </c>
      <c r="L26" s="35">
        <v>13.664698089526</v>
      </c>
      <c r="M26" s="35">
        <v>12.627622898110891</v>
      </c>
      <c r="N26" s="4">
        <v>27.423000000000002</v>
      </c>
      <c r="O26" s="4">
        <v>7.1378340365682202</v>
      </c>
      <c r="P26" s="35">
        <v>2.3741356755746592</v>
      </c>
      <c r="Q26" s="36">
        <f t="shared" si="7"/>
        <v>75.000000000290001</v>
      </c>
      <c r="R26" s="36" t="str">
        <f t="shared" si="8"/>
        <v xml:space="preserve"> </v>
      </c>
      <c r="S26" s="37">
        <f t="shared" si="9"/>
        <v>0.19977574314180344</v>
      </c>
      <c r="T26" s="37" t="str">
        <f t="shared" si="10"/>
        <v/>
      </c>
      <c r="U26" s="37" t="str">
        <f t="shared" si="11"/>
        <v/>
      </c>
      <c r="V26" s="37" t="str">
        <f t="shared" si="12"/>
        <v/>
      </c>
      <c r="W26" s="37" t="str">
        <f t="shared" si="13"/>
        <v/>
      </c>
      <c r="X26" s="37" t="str">
        <f t="shared" si="14"/>
        <v/>
      </c>
      <c r="Y26" s="1" t="str">
        <f t="shared" si="0"/>
        <v xml:space="preserve"> </v>
      </c>
      <c r="Z26" s="1" t="str">
        <f t="shared" si="15"/>
        <v xml:space="preserve"> </v>
      </c>
      <c r="AA26" s="1" t="str">
        <f t="shared" si="1"/>
        <v xml:space="preserve"> </v>
      </c>
      <c r="AB26" s="1" t="str">
        <f t="shared" si="16"/>
        <v xml:space="preserve"> </v>
      </c>
      <c r="AC26" s="1">
        <f t="shared" si="2"/>
        <v>13</v>
      </c>
      <c r="AD26" s="1" t="str">
        <f t="shared" si="17"/>
        <v xml:space="preserve"> </v>
      </c>
      <c r="AE26" s="1">
        <f t="shared" si="3"/>
        <v>7</v>
      </c>
      <c r="AF26" s="1" t="str">
        <f t="shared" si="4"/>
        <v xml:space="preserve"> </v>
      </c>
      <c r="AG26" s="38">
        <f t="shared" si="18"/>
        <v>2.3741356758646592</v>
      </c>
      <c r="AH26" s="38" t="str">
        <f t="shared" si="19"/>
        <v xml:space="preserve"> </v>
      </c>
      <c r="AI26" s="1">
        <f t="shared" si="20"/>
        <v>27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716</v>
      </c>
      <c r="AP26" t="s">
        <v>1248</v>
      </c>
      <c r="AQ26" s="22">
        <v>-44.77121825201138</v>
      </c>
      <c r="AR26" s="21">
        <v>-48.115686755443846</v>
      </c>
      <c r="AS26">
        <v>19.977574285180346</v>
      </c>
      <c r="AT26">
        <v>44.77121825201138</v>
      </c>
      <c r="AU26">
        <v>48.115686755443846</v>
      </c>
      <c r="AV26" t="s">
        <v>1897</v>
      </c>
    </row>
    <row r="27" spans="1:48" x14ac:dyDescent="0.25">
      <c r="A27" s="14">
        <v>3E-10</v>
      </c>
      <c r="B27" t="s">
        <v>732</v>
      </c>
      <c r="C27" s="4">
        <v>1</v>
      </c>
      <c r="D27" s="4">
        <v>6</v>
      </c>
      <c r="E27" s="4">
        <v>12</v>
      </c>
      <c r="F27" s="4">
        <v>19</v>
      </c>
      <c r="G27" s="4">
        <v>69.5</v>
      </c>
      <c r="H27" s="4">
        <v>75.400000000000006</v>
      </c>
      <c r="I27" s="34">
        <v>21891.648065798596</v>
      </c>
      <c r="J27" s="35">
        <v>22.779456193353475</v>
      </c>
      <c r="K27" s="35">
        <v>21.691599539700807</v>
      </c>
      <c r="L27" s="35">
        <v>15.130282468740583</v>
      </c>
      <c r="M27" s="35">
        <v>14.163704619517803</v>
      </c>
      <c r="N27" s="4">
        <v>3.476</v>
      </c>
      <c r="O27" s="4">
        <v>11.196417146513118</v>
      </c>
      <c r="P27" s="35">
        <v>1.993368700265252</v>
      </c>
      <c r="Q27" s="36" t="str">
        <f t="shared" si="7"/>
        <v xml:space="preserve"> </v>
      </c>
      <c r="R27" s="36" t="str">
        <f t="shared" si="8"/>
        <v xml:space="preserve"> </v>
      </c>
      <c r="S27" s="37" t="str">
        <f t="shared" si="9"/>
        <v/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 t="str">
        <f t="shared" si="13"/>
        <v/>
      </c>
      <c r="X27" s="37" t="str">
        <f t="shared" si="14"/>
        <v/>
      </c>
      <c r="Y27" s="1" t="str">
        <f t="shared" si="0"/>
        <v xml:space="preserve"> </v>
      </c>
      <c r="Z27" s="1" t="str">
        <f t="shared" si="15"/>
        <v xml:space="preserve"> </v>
      </c>
      <c r="AA27" s="1" t="str">
        <f t="shared" si="1"/>
        <v xml:space="preserve"> </v>
      </c>
      <c r="AB27" s="1" t="str">
        <f t="shared" si="16"/>
        <v xml:space="preserve"> </v>
      </c>
      <c r="AC27" s="1" t="str">
        <f t="shared" si="2"/>
        <v xml:space="preserve"> </v>
      </c>
      <c r="AD27" s="1" t="str">
        <f t="shared" si="17"/>
        <v xml:space="preserve"> </v>
      </c>
      <c r="AE27" s="1" t="str">
        <f t="shared" si="3"/>
        <v xml:space="preserve"> </v>
      </c>
      <c r="AF27" s="1" t="str">
        <f t="shared" si="4"/>
        <v xml:space="preserve"> </v>
      </c>
      <c r="AG27" s="38" t="str">
        <f t="shared" si="18"/>
        <v xml:space="preserve"> </v>
      </c>
      <c r="AH27" s="38" t="str">
        <f t="shared" si="19"/>
        <v xml:space="preserve"> </v>
      </c>
      <c r="AI27" s="1" t="str">
        <f t="shared" si="20"/>
        <v xml:space="preserve"> 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732</v>
      </c>
      <c r="AP27" t="s">
        <v>1244</v>
      </c>
      <c r="AQ27" s="22">
        <v>-57.439440591632106</v>
      </c>
      <c r="AR27" s="21">
        <v>-64.001587446642262</v>
      </c>
      <c r="AS27">
        <v>-7.8249336870026553</v>
      </c>
      <c r="AT27">
        <v>57.439440591632106</v>
      </c>
      <c r="AU27">
        <v>64.001587446642262</v>
      </c>
      <c r="AV27" t="s">
        <v>1898</v>
      </c>
    </row>
    <row r="28" spans="1:48" x14ac:dyDescent="0.25">
      <c r="A28" s="14">
        <v>3.1000000000000002E-10</v>
      </c>
      <c r="B28" t="s">
        <v>714</v>
      </c>
      <c r="C28" s="4">
        <v>21</v>
      </c>
      <c r="D28" s="4">
        <v>2</v>
      </c>
      <c r="E28" s="4">
        <v>12</v>
      </c>
      <c r="F28" s="4">
        <v>35</v>
      </c>
      <c r="G28" s="4">
        <v>445</v>
      </c>
      <c r="H28" s="4">
        <v>385.65</v>
      </c>
      <c r="I28" s="34">
        <v>211493.99182978203</v>
      </c>
      <c r="J28" s="35">
        <v>26.428865131578945</v>
      </c>
      <c r="K28" s="35">
        <v>23.886652214307833</v>
      </c>
      <c r="L28" s="35">
        <v>15.05034355395019</v>
      </c>
      <c r="M28" s="35">
        <v>13.60756383222598</v>
      </c>
      <c r="N28" s="4">
        <v>16.145</v>
      </c>
      <c r="O28" s="4">
        <v>13.457484188334497</v>
      </c>
      <c r="P28" s="35">
        <v>1.9657720731232986</v>
      </c>
      <c r="Q28" s="36" t="str">
        <f t="shared" si="7"/>
        <v xml:space="preserve"> </v>
      </c>
      <c r="R28" s="36" t="str">
        <f t="shared" si="8"/>
        <v xml:space="preserve"> </v>
      </c>
      <c r="S28" s="37">
        <f t="shared" si="9"/>
        <v>0.15389602001698829</v>
      </c>
      <c r="T28" s="37" t="str">
        <f t="shared" si="10"/>
        <v/>
      </c>
      <c r="U28" s="37" t="str">
        <f t="shared" si="11"/>
        <v/>
      </c>
      <c r="V28" s="37" t="str">
        <f t="shared" si="12"/>
        <v/>
      </c>
      <c r="W28" s="37" t="str">
        <f t="shared" si="13"/>
        <v/>
      </c>
      <c r="X28" s="37" t="str">
        <f t="shared" si="14"/>
        <v/>
      </c>
      <c r="Y28" s="1" t="str">
        <f t="shared" si="0"/>
        <v xml:space="preserve"> </v>
      </c>
      <c r="Z28" s="1" t="str">
        <f t="shared" si="15"/>
        <v xml:space="preserve"> </v>
      </c>
      <c r="AA28" s="1" t="str">
        <f t="shared" si="1"/>
        <v xml:space="preserve"> </v>
      </c>
      <c r="AB28" s="1" t="str">
        <f t="shared" si="16"/>
        <v xml:space="preserve"> </v>
      </c>
      <c r="AC28" s="1">
        <f t="shared" si="2"/>
        <v>21</v>
      </c>
      <c r="AD28" s="1" t="str">
        <f t="shared" si="17"/>
        <v xml:space="preserve"> </v>
      </c>
      <c r="AE28" s="1" t="str">
        <f t="shared" si="3"/>
        <v xml:space="preserve"> </v>
      </c>
      <c r="AF28" s="1" t="str">
        <f t="shared" si="4"/>
        <v xml:space="preserve"> </v>
      </c>
      <c r="AG28" s="38" t="str">
        <f t="shared" si="18"/>
        <v xml:space="preserve"> </v>
      </c>
      <c r="AH28" s="38" t="str">
        <f t="shared" si="19"/>
        <v xml:space="preserve"> </v>
      </c>
      <c r="AI28" s="1" t="str">
        <f t="shared" si="20"/>
        <v xml:space="preserve"> 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714</v>
      </c>
      <c r="AP28" t="s">
        <v>1248</v>
      </c>
      <c r="AQ28" s="22">
        <v>-82.662206967063128</v>
      </c>
      <c r="AR28" s="21">
        <v>-63.135106007748298</v>
      </c>
      <c r="AS28">
        <v>15.389601970698831</v>
      </c>
      <c r="AT28">
        <v>82.662206967063128</v>
      </c>
      <c r="AU28">
        <v>63.135106007748298</v>
      </c>
      <c r="AV28" t="s">
        <v>1899</v>
      </c>
    </row>
    <row r="29" spans="1:48" x14ac:dyDescent="0.25">
      <c r="A29" s="14">
        <v>3.2000000000000003E-10</v>
      </c>
      <c r="B29" t="s">
        <v>715</v>
      </c>
      <c r="C29" s="4">
        <v>10</v>
      </c>
      <c r="D29" s="4">
        <v>1</v>
      </c>
      <c r="E29" s="4">
        <v>6</v>
      </c>
      <c r="F29" s="4">
        <v>17</v>
      </c>
      <c r="G29" s="4">
        <v>120</v>
      </c>
      <c r="H29" s="4">
        <v>104.4</v>
      </c>
      <c r="I29" s="34">
        <v>20253.090781794581</v>
      </c>
      <c r="J29" s="35">
        <v>10.130021346788279</v>
      </c>
      <c r="K29" s="35">
        <v>9.8221845893310764</v>
      </c>
      <c r="L29" s="35">
        <v>5.1367617203739835</v>
      </c>
      <c r="M29" s="35">
        <v>5.0274536151432114</v>
      </c>
      <c r="N29" s="4">
        <v>10.629</v>
      </c>
      <c r="O29" s="4">
        <v>7.7554744525547319</v>
      </c>
      <c r="P29" s="35">
        <v>3.8994252873563213</v>
      </c>
      <c r="Q29" s="36" t="str">
        <f t="shared" si="7"/>
        <v xml:space="preserve"> </v>
      </c>
      <c r="R29" s="36" t="str">
        <f t="shared" si="8"/>
        <v xml:space="preserve"> </v>
      </c>
      <c r="S29" s="37" t="str">
        <f t="shared" si="9"/>
        <v/>
      </c>
      <c r="T29" s="37" t="str">
        <f t="shared" si="10"/>
        <v/>
      </c>
      <c r="U29" s="37" t="str">
        <f t="shared" si="11"/>
        <v/>
      </c>
      <c r="V29" s="37" t="str">
        <f t="shared" si="12"/>
        <v/>
      </c>
      <c r="W29" s="37" t="str">
        <f t="shared" si="13"/>
        <v/>
      </c>
      <c r="X29" s="37">
        <f t="shared" si="14"/>
        <v>-0.44321126970565983</v>
      </c>
      <c r="Y29" s="1" t="str">
        <f t="shared" si="0"/>
        <v xml:space="preserve"> </v>
      </c>
      <c r="Z29" s="1" t="str">
        <f t="shared" si="15"/>
        <v xml:space="preserve"> </v>
      </c>
      <c r="AA29" s="1" t="str">
        <f t="shared" si="1"/>
        <v xml:space="preserve"> </v>
      </c>
      <c r="AB29" s="1">
        <f t="shared" si="16"/>
        <v>5</v>
      </c>
      <c r="AC29" s="1" t="str">
        <f t="shared" si="2"/>
        <v xml:space="preserve"> </v>
      </c>
      <c r="AD29" s="1" t="str">
        <f t="shared" si="17"/>
        <v xml:space="preserve"> </v>
      </c>
      <c r="AE29" s="1" t="str">
        <f t="shared" si="3"/>
        <v xml:space="preserve"> </v>
      </c>
      <c r="AF29" s="1" t="str">
        <f t="shared" si="4"/>
        <v xml:space="preserve"> </v>
      </c>
      <c r="AG29" s="38">
        <f t="shared" si="18"/>
        <v>3.8994252876763214</v>
      </c>
      <c r="AH29" s="38" t="str">
        <f t="shared" si="19"/>
        <v xml:space="preserve"> </v>
      </c>
      <c r="AI29" s="1">
        <f t="shared" si="20"/>
        <v>14</v>
      </c>
      <c r="AJ29" s="1" t="str">
        <f t="shared" si="21"/>
        <v xml:space="preserve"> </v>
      </c>
      <c r="AK29" s="25" t="str">
        <f t="shared" si="22"/>
        <v xml:space="preserve"> </v>
      </c>
      <c r="AL29" s="25" t="str">
        <f t="shared" si="23"/>
        <v xml:space="preserve"> </v>
      </c>
      <c r="AM29" s="1" t="str">
        <f t="shared" si="5"/>
        <v xml:space="preserve"> </v>
      </c>
      <c r="AN29" s="1" t="str">
        <f t="shared" si="6"/>
        <v xml:space="preserve"> </v>
      </c>
      <c r="AO29" t="s">
        <v>715</v>
      </c>
      <c r="AP29" t="s">
        <v>1248</v>
      </c>
      <c r="AQ29" s="22">
        <v>29.98670027579572</v>
      </c>
      <c r="AR29" s="21">
        <v>44.321126970565984</v>
      </c>
      <c r="AS29">
        <v>14.942528735632177</v>
      </c>
      <c r="AT29">
        <v>-29.98670027579572</v>
      </c>
      <c r="AU29">
        <v>-44.321126970565984</v>
      </c>
      <c r="AV29" t="s">
        <v>1900</v>
      </c>
    </row>
    <row r="30" spans="1:48" x14ac:dyDescent="0.25">
      <c r="A30" s="14">
        <v>3.3000000000000005E-10</v>
      </c>
      <c r="B30" t="s">
        <v>725</v>
      </c>
      <c r="C30" s="4">
        <v>19</v>
      </c>
      <c r="D30" s="4">
        <v>2</v>
      </c>
      <c r="E30" s="4">
        <v>7</v>
      </c>
      <c r="F30" s="4">
        <v>28</v>
      </c>
      <c r="G30" s="4">
        <v>18.25</v>
      </c>
      <c r="H30" s="4">
        <v>13.99</v>
      </c>
      <c r="I30" s="34">
        <v>15524.494338202599</v>
      </c>
      <c r="J30" s="35" t="s">
        <v>1238</v>
      </c>
      <c r="K30" s="35">
        <v>9.5067210190249654</v>
      </c>
      <c r="L30" s="35">
        <v>5.2112094506423752</v>
      </c>
      <c r="M30" s="35">
        <v>4.5415586943459454</v>
      </c>
      <c r="N30" s="4">
        <v>1.5980000000000001</v>
      </c>
      <c r="O30" s="4" t="s">
        <v>132</v>
      </c>
      <c r="P30" s="35">
        <v>2.3038835292036315</v>
      </c>
      <c r="Q30" s="36" t="str">
        <f t="shared" si="7"/>
        <v xml:space="preserve"> </v>
      </c>
      <c r="R30" s="36" t="str">
        <f t="shared" si="8"/>
        <v xml:space="preserve"> </v>
      </c>
      <c r="S30" s="37">
        <f t="shared" si="9"/>
        <v>0.30450321691327376</v>
      </c>
      <c r="T30" s="37" t="str">
        <f t="shared" si="10"/>
        <v/>
      </c>
      <c r="U30" s="37" t="str">
        <f t="shared" si="11"/>
        <v xml:space="preserve"> </v>
      </c>
      <c r="V30" s="37" t="str">
        <f t="shared" si="12"/>
        <v xml:space="preserve"> </v>
      </c>
      <c r="W30" s="37" t="str">
        <f t="shared" si="13"/>
        <v/>
      </c>
      <c r="X30" s="37">
        <f t="shared" si="14"/>
        <v>-0.4351416609782347</v>
      </c>
      <c r="Y30" s="1" t="str">
        <f t="shared" si="0"/>
        <v xml:space="preserve"> </v>
      </c>
      <c r="Z30" s="1" t="str">
        <f t="shared" si="15"/>
        <v xml:space="preserve"> </v>
      </c>
      <c r="AA30" s="1" t="str">
        <f t="shared" si="1"/>
        <v xml:space="preserve"> </v>
      </c>
      <c r="AB30" s="1">
        <f t="shared" si="16"/>
        <v>6</v>
      </c>
      <c r="AC30" s="1">
        <f t="shared" si="2"/>
        <v>5</v>
      </c>
      <c r="AD30" s="1" t="str">
        <f t="shared" si="17"/>
        <v xml:space="preserve"> </v>
      </c>
      <c r="AE30" s="1" t="str">
        <f t="shared" si="3"/>
        <v xml:space="preserve"> </v>
      </c>
      <c r="AF30" s="1" t="str">
        <f t="shared" si="4"/>
        <v xml:space="preserve"> </v>
      </c>
      <c r="AG30" s="38">
        <f t="shared" si="18"/>
        <v>2.3038835295336315</v>
      </c>
      <c r="AH30" s="38" t="str">
        <f t="shared" si="19"/>
        <v xml:space="preserve"> </v>
      </c>
      <c r="AI30" s="1">
        <f t="shared" si="20"/>
        <v>28</v>
      </c>
      <c r="AJ30" s="1" t="str">
        <f t="shared" si="21"/>
        <v xml:space="preserve"> </v>
      </c>
      <c r="AK30" s="25" t="str">
        <f t="shared" si="22"/>
        <v xml:space="preserve"> </v>
      </c>
      <c r="AL30" s="25" t="str">
        <f t="shared" si="23"/>
        <v xml:space="preserve"> </v>
      </c>
      <c r="AM30" s="1" t="str">
        <f t="shared" si="5"/>
        <v xml:space="preserve"> </v>
      </c>
      <c r="AN30" s="1" t="str">
        <f t="shared" si="6"/>
        <v xml:space="preserve"> </v>
      </c>
      <c r="AO30" t="s">
        <v>725</v>
      </c>
      <c r="AP30" t="s">
        <v>1242</v>
      </c>
      <c r="AQ30" s="22" t="e">
        <v>#VALUE!</v>
      </c>
      <c r="AR30" s="21">
        <v>43.51416609782347</v>
      </c>
      <c r="AS30">
        <v>30.450321658327372</v>
      </c>
      <c r="AT30" t="e">
        <v>#VALUE!</v>
      </c>
      <c r="AU30">
        <v>-43.51416609782347</v>
      </c>
      <c r="AV30" t="s">
        <v>1901</v>
      </c>
    </row>
    <row r="31" spans="1:48" x14ac:dyDescent="0.25">
      <c r="A31" s="14">
        <v>3.4000000000000007E-10</v>
      </c>
      <c r="B31" t="s">
        <v>702</v>
      </c>
      <c r="C31" s="4">
        <v>8</v>
      </c>
      <c r="D31" s="4">
        <v>6</v>
      </c>
      <c r="E31" s="4">
        <v>18</v>
      </c>
      <c r="F31" s="4">
        <v>32</v>
      </c>
      <c r="G31" s="4">
        <v>262.5</v>
      </c>
      <c r="H31" s="4">
        <v>256</v>
      </c>
      <c r="I31" s="34">
        <v>155169.44694958645</v>
      </c>
      <c r="J31" s="35">
        <v>32.854209445585219</v>
      </c>
      <c r="K31" s="35">
        <v>30.537993558391982</v>
      </c>
      <c r="L31" s="35">
        <v>20.683052014502529</v>
      </c>
      <c r="M31" s="35">
        <v>18.816797278383103</v>
      </c>
      <c r="N31" s="4">
        <v>8.3830000000000009</v>
      </c>
      <c r="O31" s="4">
        <v>8.3074935400516878</v>
      </c>
      <c r="P31" s="35">
        <v>1.8144531250000002</v>
      </c>
      <c r="Q31" s="36" t="str">
        <f t="shared" si="7"/>
        <v xml:space="preserve"> </v>
      </c>
      <c r="R31" s="36" t="str">
        <f t="shared" si="8"/>
        <v xml:space="preserve"> </v>
      </c>
      <c r="S31" s="37" t="str">
        <f t="shared" si="9"/>
        <v/>
      </c>
      <c r="T31" s="37" t="str">
        <f t="shared" si="10"/>
        <v/>
      </c>
      <c r="U31" s="37" t="str">
        <f t="shared" si="11"/>
        <v/>
      </c>
      <c r="V31" s="37" t="str">
        <f t="shared" si="12"/>
        <v/>
      </c>
      <c r="W31" s="37" t="str">
        <f t="shared" si="13"/>
        <v/>
      </c>
      <c r="X31" s="37" t="str">
        <f t="shared" si="14"/>
        <v/>
      </c>
      <c r="Y31" s="1" t="str">
        <f t="shared" si="0"/>
        <v xml:space="preserve"> </v>
      </c>
      <c r="Z31" s="1" t="str">
        <f t="shared" si="15"/>
        <v xml:space="preserve"> </v>
      </c>
      <c r="AA31" s="1" t="str">
        <f t="shared" si="1"/>
        <v xml:space="preserve"> </v>
      </c>
      <c r="AB31" s="1" t="str">
        <f t="shared" si="16"/>
        <v xml:space="preserve"> </v>
      </c>
      <c r="AC31" s="1" t="str">
        <f t="shared" si="2"/>
        <v xml:space="preserve"> </v>
      </c>
      <c r="AD31" s="1" t="str">
        <f t="shared" si="17"/>
        <v xml:space="preserve"> </v>
      </c>
      <c r="AE31" s="1" t="str">
        <f t="shared" si="3"/>
        <v xml:space="preserve"> </v>
      </c>
      <c r="AF31" s="1" t="str">
        <f t="shared" si="4"/>
        <v xml:space="preserve"> </v>
      </c>
      <c r="AG31" s="38" t="str">
        <f t="shared" si="18"/>
        <v xml:space="preserve"> </v>
      </c>
      <c r="AH31" s="38" t="str">
        <f t="shared" si="19"/>
        <v xml:space="preserve"> </v>
      </c>
      <c r="AI31" s="1" t="str">
        <f t="shared" si="20"/>
        <v xml:space="preserve"> 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702</v>
      </c>
      <c r="AP31" t="s">
        <v>1239</v>
      </c>
      <c r="AQ31" s="22">
        <v>-127.07075675065869</v>
      </c>
      <c r="AR31" s="21">
        <v>-124.1896918070053</v>
      </c>
      <c r="AS31">
        <v>2.5390625</v>
      </c>
      <c r="AT31">
        <v>127.07075675065869</v>
      </c>
      <c r="AU31">
        <v>124.1896918070053</v>
      </c>
      <c r="AV31" t="s">
        <v>1902</v>
      </c>
    </row>
    <row r="32" spans="1:48" x14ac:dyDescent="0.25">
      <c r="A32" s="14">
        <v>3.5000000000000008E-10</v>
      </c>
      <c r="B32" t="s">
        <v>724</v>
      </c>
      <c r="C32" s="4">
        <v>18</v>
      </c>
      <c r="D32" s="4">
        <v>1</v>
      </c>
      <c r="E32" s="4">
        <v>13</v>
      </c>
      <c r="F32" s="4">
        <v>32</v>
      </c>
      <c r="G32" s="4">
        <v>15.5</v>
      </c>
      <c r="H32" s="4">
        <v>13.23</v>
      </c>
      <c r="I32" s="34">
        <v>38219.106808289202</v>
      </c>
      <c r="J32" s="35">
        <v>13.296482412060302</v>
      </c>
      <c r="K32" s="35">
        <v>12.504725897920604</v>
      </c>
      <c r="L32" s="35">
        <v>5.6365230739995082</v>
      </c>
      <c r="M32" s="35">
        <v>5.573895183486238</v>
      </c>
      <c r="N32" s="4">
        <v>1.0580000000000001</v>
      </c>
      <c r="O32" s="4">
        <v>-8.4775086505190203</v>
      </c>
      <c r="P32" s="35">
        <v>5.4648526077097506</v>
      </c>
      <c r="Q32" s="36" t="str">
        <f t="shared" si="7"/>
        <v xml:space="preserve"> </v>
      </c>
      <c r="R32" s="36" t="str">
        <f t="shared" si="8"/>
        <v xml:space="preserve"> </v>
      </c>
      <c r="S32" s="37">
        <f t="shared" si="9"/>
        <v>0.17157974335831436</v>
      </c>
      <c r="T32" s="37" t="str">
        <f t="shared" si="10"/>
        <v/>
      </c>
      <c r="U32" s="37" t="str">
        <f t="shared" si="11"/>
        <v/>
      </c>
      <c r="V32" s="37" t="str">
        <f t="shared" si="12"/>
        <v/>
      </c>
      <c r="W32" s="37" t="str">
        <f t="shared" si="13"/>
        <v/>
      </c>
      <c r="X32" s="37">
        <f t="shared" si="14"/>
        <v>-0.38904066482210731</v>
      </c>
      <c r="Y32" s="1" t="str">
        <f t="shared" si="0"/>
        <v xml:space="preserve"> </v>
      </c>
      <c r="Z32" s="1" t="str">
        <f t="shared" si="15"/>
        <v xml:space="preserve"> </v>
      </c>
      <c r="AA32" s="1" t="str">
        <f t="shared" si="1"/>
        <v xml:space="preserve"> </v>
      </c>
      <c r="AB32" s="1">
        <f t="shared" si="16"/>
        <v>7</v>
      </c>
      <c r="AC32" s="1">
        <f t="shared" si="2"/>
        <v>19</v>
      </c>
      <c r="AD32" s="1" t="str">
        <f t="shared" si="17"/>
        <v xml:space="preserve"> </v>
      </c>
      <c r="AE32" s="1" t="str">
        <f t="shared" si="3"/>
        <v xml:space="preserve"> </v>
      </c>
      <c r="AF32" s="1" t="str">
        <f t="shared" si="4"/>
        <v xml:space="preserve"> </v>
      </c>
      <c r="AG32" s="38">
        <f t="shared" si="18"/>
        <v>5.4648526080597506</v>
      </c>
      <c r="AH32" s="38" t="str">
        <f t="shared" si="19"/>
        <v xml:space="preserve"> </v>
      </c>
      <c r="AI32" s="1">
        <f t="shared" si="20"/>
        <v>9</v>
      </c>
      <c r="AJ32" s="1" t="str">
        <f t="shared" si="21"/>
        <v xml:space="preserve"> </v>
      </c>
      <c r="AK32" s="25" t="str">
        <f t="shared" si="22"/>
        <v xml:space="preserve"> </v>
      </c>
      <c r="AL32" s="25" t="str">
        <f t="shared" si="23"/>
        <v xml:space="preserve"> </v>
      </c>
      <c r="AM32" s="1" t="str">
        <f t="shared" si="5"/>
        <v xml:space="preserve"> </v>
      </c>
      <c r="AN32" s="1" t="str">
        <f t="shared" si="6"/>
        <v xml:space="preserve"> </v>
      </c>
      <c r="AO32" t="s">
        <v>724</v>
      </c>
      <c r="AP32" t="s">
        <v>1262</v>
      </c>
      <c r="AQ32" s="22">
        <v>8.101811780649415</v>
      </c>
      <c r="AR32" s="21">
        <v>38.90406648221073</v>
      </c>
      <c r="AS32">
        <v>17.157974300831434</v>
      </c>
      <c r="AT32">
        <v>-8.101811780649415</v>
      </c>
      <c r="AU32">
        <v>-38.90406648221073</v>
      </c>
      <c r="AV32" t="s">
        <v>1903</v>
      </c>
    </row>
    <row r="33" spans="1:48" x14ac:dyDescent="0.25">
      <c r="A33" s="14">
        <v>3.600000000000001E-10</v>
      </c>
      <c r="B33" t="s">
        <v>718</v>
      </c>
      <c r="C33" s="4">
        <v>8</v>
      </c>
      <c r="D33" s="4">
        <v>5</v>
      </c>
      <c r="E33" s="4">
        <v>10</v>
      </c>
      <c r="F33" s="4">
        <v>23</v>
      </c>
      <c r="G33" s="4">
        <v>47</v>
      </c>
      <c r="H33" s="4">
        <v>39.340000000000003</v>
      </c>
      <c r="I33" s="34">
        <v>10271.207117365579</v>
      </c>
      <c r="J33" s="35">
        <v>8.1314592806945019</v>
      </c>
      <c r="K33" s="35">
        <v>7.7395239032067682</v>
      </c>
      <c r="L33" s="35">
        <v>6.5610033270870085</v>
      </c>
      <c r="M33" s="35">
        <v>6.1101880811496194</v>
      </c>
      <c r="N33" s="4">
        <v>5.0830000000000002</v>
      </c>
      <c r="O33" s="4">
        <v>1.2549800796812691</v>
      </c>
      <c r="P33" s="35">
        <v>6.0116929334011191</v>
      </c>
      <c r="Q33" s="36" t="str">
        <f t="shared" si="7"/>
        <v xml:space="preserve"> </v>
      </c>
      <c r="R33" s="36" t="str">
        <f t="shared" si="8"/>
        <v xml:space="preserve"> </v>
      </c>
      <c r="S33" s="37">
        <f t="shared" si="9"/>
        <v>0.19471276090905928</v>
      </c>
      <c r="T33" s="37" t="str">
        <f t="shared" si="10"/>
        <v/>
      </c>
      <c r="U33" s="37" t="str">
        <f t="shared" si="11"/>
        <v/>
      </c>
      <c r="V33" s="37">
        <f t="shared" si="12"/>
        <v>-0.43799694361460906</v>
      </c>
      <c r="W33" s="37" t="str">
        <f t="shared" si="13"/>
        <v/>
      </c>
      <c r="X33" s="37" t="str">
        <f t="shared" si="14"/>
        <v/>
      </c>
      <c r="Y33" s="1" t="str">
        <f t="shared" si="0"/>
        <v xml:space="preserve"> </v>
      </c>
      <c r="Z33" s="1">
        <f t="shared" si="15"/>
        <v>3</v>
      </c>
      <c r="AA33" s="1" t="str">
        <f t="shared" si="1"/>
        <v xml:space="preserve"> </v>
      </c>
      <c r="AB33" s="1" t="str">
        <f t="shared" si="16"/>
        <v xml:space="preserve"> </v>
      </c>
      <c r="AC33" s="1">
        <f t="shared" si="2"/>
        <v>14</v>
      </c>
      <c r="AD33" s="1" t="str">
        <f t="shared" si="17"/>
        <v xml:space="preserve"> </v>
      </c>
      <c r="AE33" s="1" t="str">
        <f t="shared" si="3"/>
        <v xml:space="preserve"> </v>
      </c>
      <c r="AF33" s="1" t="str">
        <f t="shared" si="4"/>
        <v xml:space="preserve"> </v>
      </c>
      <c r="AG33" s="38">
        <f t="shared" si="18"/>
        <v>6.0116929337611191</v>
      </c>
      <c r="AH33" s="38" t="str">
        <f t="shared" si="19"/>
        <v xml:space="preserve"> </v>
      </c>
      <c r="AI33" s="1">
        <f t="shared" si="20"/>
        <v>6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718</v>
      </c>
      <c r="AP33" t="s">
        <v>1262</v>
      </c>
      <c r="AQ33" s="22">
        <v>43.799694361460908</v>
      </c>
      <c r="AR33" s="21">
        <v>28.883352765684599</v>
      </c>
      <c r="AS33">
        <v>19.471276054905928</v>
      </c>
      <c r="AT33">
        <v>-43.799694361460908</v>
      </c>
      <c r="AU33">
        <v>-28.883352765684599</v>
      </c>
      <c r="AV33" t="s">
        <v>1904</v>
      </c>
    </row>
    <row r="34" spans="1:48" x14ac:dyDescent="0.25">
      <c r="A34" s="14">
        <v>3.7000000000000012E-10</v>
      </c>
      <c r="B34" t="s">
        <v>735</v>
      </c>
      <c r="C34" s="4">
        <v>10</v>
      </c>
      <c r="D34" s="4">
        <v>2</v>
      </c>
      <c r="E34" s="4">
        <v>11</v>
      </c>
      <c r="F34" s="4">
        <v>23</v>
      </c>
      <c r="G34" s="4">
        <v>181</v>
      </c>
      <c r="H34" s="4">
        <v>159.35</v>
      </c>
      <c r="I34" s="34">
        <v>45928.062777414234</v>
      </c>
      <c r="J34" s="35">
        <v>25.349984091632194</v>
      </c>
      <c r="K34" s="35">
        <v>23.663498663498661</v>
      </c>
      <c r="L34" s="35">
        <v>18.037594543437205</v>
      </c>
      <c r="M34" s="35">
        <v>16.865878301925353</v>
      </c>
      <c r="N34" s="4">
        <v>6.734</v>
      </c>
      <c r="O34" s="4">
        <v>8.0551989730423585</v>
      </c>
      <c r="P34" s="35">
        <v>2.0602447442736116</v>
      </c>
      <c r="Q34" s="36" t="str">
        <f t="shared" si="7"/>
        <v xml:space="preserve"> </v>
      </c>
      <c r="R34" s="36" t="str">
        <f t="shared" si="8"/>
        <v xml:space="preserve"> </v>
      </c>
      <c r="S34" s="37" t="str">
        <f t="shared" si="9"/>
        <v/>
      </c>
      <c r="T34" s="37" t="str">
        <f t="shared" si="10"/>
        <v/>
      </c>
      <c r="U34" s="37" t="str">
        <f t="shared" si="11"/>
        <v/>
      </c>
      <c r="V34" s="37" t="str">
        <f t="shared" si="12"/>
        <v/>
      </c>
      <c r="W34" s="37" t="str">
        <f t="shared" si="13"/>
        <v/>
      </c>
      <c r="X34" s="37" t="str">
        <f t="shared" si="14"/>
        <v/>
      </c>
      <c r="Y34" s="1" t="str">
        <f t="shared" si="0"/>
        <v xml:space="preserve"> </v>
      </c>
      <c r="Z34" s="1" t="str">
        <f t="shared" si="15"/>
        <v xml:space="preserve"> </v>
      </c>
      <c r="AA34" s="1" t="str">
        <f t="shared" si="1"/>
        <v xml:space="preserve"> </v>
      </c>
      <c r="AB34" s="1" t="str">
        <f t="shared" si="16"/>
        <v xml:space="preserve"> </v>
      </c>
      <c r="AC34" s="1" t="str">
        <f t="shared" si="2"/>
        <v xml:space="preserve"> 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>
        <f t="shared" si="18"/>
        <v>2.0602447446436116</v>
      </c>
      <c r="AH34" s="38" t="str">
        <f t="shared" si="19"/>
        <v xml:space="preserve"> </v>
      </c>
      <c r="AI34" s="1">
        <f t="shared" si="20"/>
        <v>30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735</v>
      </c>
      <c r="AP34" t="s">
        <v>1239</v>
      </c>
      <c r="AQ34" s="22">
        <v>-75.20555717031796</v>
      </c>
      <c r="AR34" s="21">
        <v>-95.514799208426709</v>
      </c>
      <c r="AS34">
        <v>13.586444932538445</v>
      </c>
      <c r="AT34">
        <v>75.20555717031796</v>
      </c>
      <c r="AU34">
        <v>95.514799208426709</v>
      </c>
      <c r="AV34" t="s">
        <v>1905</v>
      </c>
    </row>
    <row r="35" spans="1:48" x14ac:dyDescent="0.25">
      <c r="A35" s="14">
        <v>3.8000000000000014E-10</v>
      </c>
      <c r="B35" t="s">
        <v>943</v>
      </c>
      <c r="C35" s="4">
        <v>2</v>
      </c>
      <c r="D35" s="4">
        <v>5</v>
      </c>
      <c r="E35" s="4">
        <v>14</v>
      </c>
      <c r="F35" s="4">
        <v>21</v>
      </c>
      <c r="G35" s="4">
        <v>685</v>
      </c>
      <c r="H35" s="4">
        <v>670.4</v>
      </c>
      <c r="I35" s="34">
        <v>76853.193432854736</v>
      </c>
      <c r="J35" s="35" t="s">
        <v>1238</v>
      </c>
      <c r="K35" s="35" t="s">
        <v>1238</v>
      </c>
      <c r="L35" s="35">
        <v>25.413577945364512</v>
      </c>
      <c r="M35" s="35">
        <v>23.482809351130424</v>
      </c>
      <c r="N35" s="4">
        <v>14.651</v>
      </c>
      <c r="O35" s="4">
        <v>12.92585170340681</v>
      </c>
      <c r="P35" s="35">
        <v>0.96986873508353211</v>
      </c>
      <c r="Q35" s="36" t="str">
        <f t="shared" si="7"/>
        <v xml:space="preserve"> </v>
      </c>
      <c r="R35" s="36" t="str">
        <f t="shared" si="8"/>
        <v xml:space="preserve"> </v>
      </c>
      <c r="S35" s="37" t="str">
        <f t="shared" si="9"/>
        <v/>
      </c>
      <c r="T35" s="37" t="str">
        <f t="shared" si="10"/>
        <v/>
      </c>
      <c r="U35" s="37" t="str">
        <f t="shared" si="11"/>
        <v xml:space="preserve"> </v>
      </c>
      <c r="V35" s="37" t="str">
        <f t="shared" si="12"/>
        <v xml:space="preserve"> </v>
      </c>
      <c r="W35" s="37" t="str">
        <f t="shared" si="13"/>
        <v/>
      </c>
      <c r="X35" s="37" t="str">
        <f t="shared" si="14"/>
        <v/>
      </c>
      <c r="Y35" s="1" t="str">
        <f t="shared" ref="Y35:Y46" si="24">IF(ISERROR((RANK(U35,U$7:U$184,0)))=TRUE," ",((RANK(U35,U$7:U$184,0))))</f>
        <v xml:space="preserve"> </v>
      </c>
      <c r="Z35" s="1" t="str">
        <f t="shared" si="15"/>
        <v xml:space="preserve"> </v>
      </c>
      <c r="AA35" s="1" t="str">
        <f t="shared" ref="AA35:AA46" si="25">IF(ISERROR((RANK(W35,W$7:W$184,0)))=TRUE," ",((RANK(W35,W$7:W$184,0))))</f>
        <v xml:space="preserve"> </v>
      </c>
      <c r="AB35" s="1" t="str">
        <f t="shared" si="16"/>
        <v xml:space="preserve"> </v>
      </c>
      <c r="AC35" s="1" t="str">
        <f t="shared" ref="AC35:AC46" si="26">IF(ISERROR((RANK(S35,S$7:S$184,0)))=TRUE," ",((RANK(S35,S$7:S$184,0))))</f>
        <v xml:space="preserve"> </v>
      </c>
      <c r="AD35" s="1" t="str">
        <f t="shared" si="17"/>
        <v xml:space="preserve"> </v>
      </c>
      <c r="AE35" s="1" t="str">
        <f t="shared" ref="AE35:AE46" si="27">IF(ISERROR((RANK(Q35,Q$7:Q$184,0)))=TRUE," ",((RANK(Q35,Q$7:Q$184,0))))</f>
        <v xml:space="preserve"> </v>
      </c>
      <c r="AF35" s="1" t="str">
        <f t="shared" ref="AF35:AF46" si="28">IF(ISERROR((RANK(R35,R$7:R$184,0)))=TRUE," ",((RANK(R35,R$7:R$184,0))))</f>
        <v xml:space="preserve"> </v>
      </c>
      <c r="AG35" s="38" t="str">
        <f t="shared" si="18"/>
        <v xml:space="preserve"> </v>
      </c>
      <c r="AH35" s="38" t="str">
        <f t="shared" si="19"/>
        <v xml:space="preserve"> </v>
      </c>
      <c r="AI35" s="1" t="str">
        <f t="shared" ref="AI35:AI46" si="29">IF(ISERROR((RANK(AG35,AG$7:AG$184,0)))=TRUE," ",((RANK(AG35,AG$7:AG$184,0))))</f>
        <v xml:space="preserve"> </v>
      </c>
      <c r="AJ35" s="1" t="str">
        <f t="shared" ref="AJ35:AJ46" si="30">IF(ISERROR((RANK(AH35,AH$7:AH$184,0)))=TRUE," ",((RANK(AH35,AH$7:AH$184,0))))</f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ref="AM35:AM46" si="31">IF(ISERROR((RANK(AK35,AK$7:AK$184,0)))=TRUE," ",((RANK(AK35,AK$7:AK$184,0))))</f>
        <v xml:space="preserve"> </v>
      </c>
      <c r="AN35" s="1" t="str">
        <f t="shared" ref="AN35:AN46" si="32">IF(ISERROR((RANK(AL35,AL$7:AL$184,0)))=TRUE," ",((RANK(AL35,AL$7:AL$184,0))))</f>
        <v xml:space="preserve"> </v>
      </c>
      <c r="AO35" t="s">
        <v>943</v>
      </c>
      <c r="AP35" t="s">
        <v>1248</v>
      </c>
      <c r="AQ35" s="22" t="e">
        <v>#VALUE!</v>
      </c>
      <c r="AR35" s="21">
        <v>-175.46525548016967</v>
      </c>
      <c r="AS35">
        <v>2.1778042959427202</v>
      </c>
      <c r="AT35" t="e">
        <v>#VALUE!</v>
      </c>
      <c r="AU35">
        <v>175.46525548016967</v>
      </c>
      <c r="AV35" t="s">
        <v>1906</v>
      </c>
    </row>
    <row r="36" spans="1:48" x14ac:dyDescent="0.25">
      <c r="A36" s="14">
        <v>3.9000000000000015E-10</v>
      </c>
      <c r="B36" t="s">
        <v>719</v>
      </c>
      <c r="C36" s="4">
        <v>9</v>
      </c>
      <c r="D36" s="4">
        <v>5</v>
      </c>
      <c r="E36" s="4">
        <v>11</v>
      </c>
      <c r="F36" s="4">
        <v>25</v>
      </c>
      <c r="G36" s="4">
        <v>40.5</v>
      </c>
      <c r="H36" s="4">
        <v>29.585000000000001</v>
      </c>
      <c r="I36" s="34">
        <v>9500.4775346167062</v>
      </c>
      <c r="J36" s="35">
        <v>4.2525513870921374</v>
      </c>
      <c r="K36" s="35">
        <v>5.8261126427727454</v>
      </c>
      <c r="L36" s="35">
        <v>1.3965537011517448</v>
      </c>
      <c r="M36" s="35">
        <v>1.5351701363528332</v>
      </c>
      <c r="N36" s="4">
        <v>5.0780000000000003</v>
      </c>
      <c r="O36" s="4">
        <v>503.08788598574836</v>
      </c>
      <c r="P36" s="35">
        <v>4.5665032955889808</v>
      </c>
      <c r="Q36" s="36" t="str">
        <f t="shared" si="7"/>
        <v xml:space="preserve"> </v>
      </c>
      <c r="R36" s="36" t="str">
        <f t="shared" si="8"/>
        <v xml:space="preserve"> </v>
      </c>
      <c r="S36" s="37">
        <f t="shared" si="9"/>
        <v>0.36893696168795492</v>
      </c>
      <c r="T36" s="37" t="str">
        <f t="shared" si="10"/>
        <v/>
      </c>
      <c r="U36" s="37" t="str">
        <f t="shared" si="11"/>
        <v/>
      </c>
      <c r="V36" s="37">
        <f t="shared" si="12"/>
        <v>-0.70608635000412967</v>
      </c>
      <c r="W36" s="37" t="str">
        <f t="shared" si="13"/>
        <v/>
      </c>
      <c r="X36" s="37">
        <f t="shared" si="14"/>
        <v>-0.84862343157402109</v>
      </c>
      <c r="Y36" s="1" t="str">
        <f t="shared" si="24"/>
        <v xml:space="preserve"> </v>
      </c>
      <c r="Z36" s="1">
        <f t="shared" si="15"/>
        <v>1</v>
      </c>
      <c r="AA36" s="1" t="str">
        <f t="shared" si="25"/>
        <v xml:space="preserve"> </v>
      </c>
      <c r="AB36" s="1">
        <f t="shared" si="16"/>
        <v>2</v>
      </c>
      <c r="AC36" s="1">
        <f t="shared" si="26"/>
        <v>3</v>
      </c>
      <c r="AD36" s="1" t="str">
        <f t="shared" si="17"/>
        <v xml:space="preserve"> </v>
      </c>
      <c r="AE36" s="1" t="str">
        <f t="shared" si="27"/>
        <v xml:space="preserve"> </v>
      </c>
      <c r="AF36" s="1" t="str">
        <f t="shared" si="28"/>
        <v xml:space="preserve"> </v>
      </c>
      <c r="AG36" s="38">
        <f t="shared" si="18"/>
        <v>4.5665032959789809</v>
      </c>
      <c r="AH36" s="38" t="str">
        <f t="shared" si="19"/>
        <v xml:space="preserve"> </v>
      </c>
      <c r="AI36" s="1">
        <f t="shared" si="29"/>
        <v>11</v>
      </c>
      <c r="AJ36" s="1" t="str">
        <f t="shared" si="30"/>
        <v xml:space="preserve"> </v>
      </c>
      <c r="AK36" s="25" t="str">
        <f t="shared" si="22"/>
        <v xml:space="preserve"> </v>
      </c>
      <c r="AL36" s="25" t="str">
        <f t="shared" si="23"/>
        <v xml:space="preserve"> </v>
      </c>
      <c r="AM36" s="1" t="str">
        <f t="shared" si="31"/>
        <v xml:space="preserve"> </v>
      </c>
      <c r="AN36" s="1" t="str">
        <f t="shared" si="32"/>
        <v xml:space="preserve"> </v>
      </c>
      <c r="AO36" t="s">
        <v>719</v>
      </c>
      <c r="AP36" t="s">
        <v>1248</v>
      </c>
      <c r="AQ36" s="22">
        <v>70.60863500041296</v>
      </c>
      <c r="AR36" s="21">
        <v>84.862343157402108</v>
      </c>
      <c r="AS36">
        <v>36.893696129795494</v>
      </c>
      <c r="AT36">
        <v>-70.60863500041296</v>
      </c>
      <c r="AU36">
        <v>-84.862343157402108</v>
      </c>
      <c r="AV36" t="s">
        <v>1907</v>
      </c>
    </row>
    <row r="37" spans="1:48" x14ac:dyDescent="0.25">
      <c r="A37" s="14">
        <v>4.0000000000000017E-10</v>
      </c>
      <c r="B37" t="s">
        <v>721</v>
      </c>
      <c r="C37" s="4">
        <v>13</v>
      </c>
      <c r="D37" s="4">
        <v>4</v>
      </c>
      <c r="E37" s="4">
        <v>9</v>
      </c>
      <c r="F37" s="4">
        <v>26</v>
      </c>
      <c r="G37" s="4">
        <v>150</v>
      </c>
      <c r="H37" s="4">
        <v>137</v>
      </c>
      <c r="I37" s="34">
        <v>63565.015490982434</v>
      </c>
      <c r="J37" s="35">
        <v>22.254710851202081</v>
      </c>
      <c r="K37" s="35">
        <v>19.789108767875199</v>
      </c>
      <c r="L37" s="35">
        <v>13.372615883070438</v>
      </c>
      <c r="M37" s="35">
        <v>12.333414690725823</v>
      </c>
      <c r="N37" s="4">
        <v>6.1559999999999997</v>
      </c>
      <c r="O37" s="4">
        <v>30.451366815003162</v>
      </c>
      <c r="P37" s="35">
        <v>1.924817518248175</v>
      </c>
      <c r="Q37" s="36" t="str">
        <f t="shared" si="7"/>
        <v xml:space="preserve"> </v>
      </c>
      <c r="R37" s="36" t="str">
        <f t="shared" si="8"/>
        <v xml:space="preserve"> </v>
      </c>
      <c r="S37" s="37" t="str">
        <f t="shared" si="9"/>
        <v/>
      </c>
      <c r="T37" s="37" t="str">
        <f t="shared" si="10"/>
        <v/>
      </c>
      <c r="U37" s="37" t="str">
        <f t="shared" si="11"/>
        <v/>
      </c>
      <c r="V37" s="37" t="str">
        <f t="shared" si="12"/>
        <v/>
      </c>
      <c r="W37" s="37" t="str">
        <f t="shared" si="13"/>
        <v/>
      </c>
      <c r="X37" s="37" t="str">
        <f t="shared" si="14"/>
        <v/>
      </c>
      <c r="Y37" s="1" t="str">
        <f t="shared" si="24"/>
        <v xml:space="preserve"> </v>
      </c>
      <c r="Z37" s="1" t="str">
        <f t="shared" si="15"/>
        <v xml:space="preserve"> </v>
      </c>
      <c r="AA37" s="1" t="str">
        <f t="shared" si="25"/>
        <v xml:space="preserve"> </v>
      </c>
      <c r="AB37" s="1" t="str">
        <f t="shared" si="16"/>
        <v xml:space="preserve"> </v>
      </c>
      <c r="AC37" s="1" t="str">
        <f t="shared" si="26"/>
        <v xml:space="preserve"> 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 t="str">
        <f t="shared" si="18"/>
        <v xml:space="preserve"> </v>
      </c>
      <c r="AH37" s="38" t="str">
        <f t="shared" si="19"/>
        <v xml:space="preserve"> </v>
      </c>
      <c r="AI37" s="1" t="str">
        <f t="shared" si="29"/>
        <v xml:space="preserve"> 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721</v>
      </c>
      <c r="AP37" t="s">
        <v>1244</v>
      </c>
      <c r="AQ37" s="22">
        <v>-53.812680917470736</v>
      </c>
      <c r="AR37" s="21">
        <v>-44.949721703396975</v>
      </c>
      <c r="AS37">
        <v>9.4890510948905096</v>
      </c>
      <c r="AT37">
        <v>53.812680917470736</v>
      </c>
      <c r="AU37">
        <v>44.949721703396975</v>
      </c>
      <c r="AV37" t="s">
        <v>1908</v>
      </c>
    </row>
    <row r="38" spans="1:48" x14ac:dyDescent="0.25">
      <c r="A38" s="14">
        <v>4.1000000000000019E-10</v>
      </c>
      <c r="B38" t="s">
        <v>728</v>
      </c>
      <c r="C38" s="4">
        <v>21</v>
      </c>
      <c r="D38" s="4">
        <v>1</v>
      </c>
      <c r="E38" s="4">
        <v>9</v>
      </c>
      <c r="F38" s="4">
        <v>31</v>
      </c>
      <c r="G38" s="4">
        <v>102.5</v>
      </c>
      <c r="H38" s="4">
        <v>91.57</v>
      </c>
      <c r="I38" s="34">
        <v>124677.26345576516</v>
      </c>
      <c r="J38" s="35">
        <v>15.491456606327183</v>
      </c>
      <c r="K38" s="35">
        <v>14.484340398608035</v>
      </c>
      <c r="L38" s="35">
        <v>12.318387824182244</v>
      </c>
      <c r="M38" s="35">
        <v>11.670262968715331</v>
      </c>
      <c r="N38" s="4">
        <v>6.3220000000000001</v>
      </c>
      <c r="O38" s="4">
        <v>5.542570951585974</v>
      </c>
      <c r="P38" s="35">
        <v>3.5535655782461504</v>
      </c>
      <c r="Q38" s="36" t="str">
        <f t="shared" si="7"/>
        <v xml:space="preserve"> </v>
      </c>
      <c r="R38" s="36" t="str">
        <f t="shared" si="8"/>
        <v xml:space="preserve"> </v>
      </c>
      <c r="S38" s="37" t="str">
        <f t="shared" si="9"/>
        <v/>
      </c>
      <c r="T38" s="37" t="str">
        <f t="shared" si="10"/>
        <v/>
      </c>
      <c r="U38" s="37" t="str">
        <f t="shared" si="11"/>
        <v/>
      </c>
      <c r="V38" s="37" t="str">
        <f t="shared" si="12"/>
        <v/>
      </c>
      <c r="W38" s="37" t="str">
        <f t="shared" si="13"/>
        <v/>
      </c>
      <c r="X38" s="37" t="str">
        <f t="shared" si="14"/>
        <v/>
      </c>
      <c r="Y38" s="1" t="str">
        <f t="shared" si="24"/>
        <v xml:space="preserve"> </v>
      </c>
      <c r="Z38" s="1" t="str">
        <f t="shared" si="15"/>
        <v xml:space="preserve"> </v>
      </c>
      <c r="AA38" s="1" t="str">
        <f t="shared" si="25"/>
        <v xml:space="preserve"> </v>
      </c>
      <c r="AB38" s="1" t="str">
        <f t="shared" si="16"/>
        <v xml:space="preserve"> </v>
      </c>
      <c r="AC38" s="1" t="str">
        <f t="shared" si="26"/>
        <v xml:space="preserve"> </v>
      </c>
      <c r="AD38" s="1" t="str">
        <f t="shared" si="17"/>
        <v xml:space="preserve"> </v>
      </c>
      <c r="AE38" s="1" t="str">
        <f t="shared" si="27"/>
        <v xml:space="preserve"> </v>
      </c>
      <c r="AF38" s="1" t="str">
        <f t="shared" si="28"/>
        <v xml:space="preserve"> </v>
      </c>
      <c r="AG38" s="38">
        <f t="shared" si="18"/>
        <v>3.5535655786561504</v>
      </c>
      <c r="AH38" s="38" t="str">
        <f t="shared" si="19"/>
        <v xml:space="preserve"> </v>
      </c>
      <c r="AI38" s="1">
        <f t="shared" si="29"/>
        <v>17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728</v>
      </c>
      <c r="AP38" t="s">
        <v>1313</v>
      </c>
      <c r="AQ38" s="22">
        <v>-7.0686780820224282</v>
      </c>
      <c r="AR38" s="21">
        <v>-33.522633309927777</v>
      </c>
      <c r="AS38">
        <v>11.936223654035171</v>
      </c>
      <c r="AT38">
        <v>7.0686780820224282</v>
      </c>
      <c r="AU38">
        <v>33.522633309927777</v>
      </c>
      <c r="AV38" t="s">
        <v>1909</v>
      </c>
    </row>
    <row r="39" spans="1:48" x14ac:dyDescent="0.25">
      <c r="A39" s="14">
        <v>4.200000000000002E-10</v>
      </c>
      <c r="B39" t="s">
        <v>711</v>
      </c>
      <c r="C39" s="4">
        <v>13</v>
      </c>
      <c r="D39" s="4">
        <v>2</v>
      </c>
      <c r="E39" s="4">
        <v>8</v>
      </c>
      <c r="F39" s="4">
        <v>23</v>
      </c>
      <c r="G39" s="4">
        <v>41</v>
      </c>
      <c r="H39" s="4">
        <v>34.65</v>
      </c>
      <c r="I39" s="34">
        <v>20494.505378367754</v>
      </c>
      <c r="J39" s="35">
        <v>10.346372051358614</v>
      </c>
      <c r="K39" s="35">
        <v>9.7550675675675667</v>
      </c>
      <c r="L39" s="35">
        <v>6.3287328163696639</v>
      </c>
      <c r="M39" s="35">
        <v>6.2405206107926237</v>
      </c>
      <c r="N39" s="4">
        <v>3.3490000000000002</v>
      </c>
      <c r="O39" s="4">
        <v>5.3144654088050327</v>
      </c>
      <c r="P39" s="35">
        <v>4.0548340548340551</v>
      </c>
      <c r="Q39" s="36" t="str">
        <f t="shared" si="7"/>
        <v xml:space="preserve"> </v>
      </c>
      <c r="R39" s="36" t="str">
        <f t="shared" si="8"/>
        <v xml:space="preserve"> </v>
      </c>
      <c r="S39" s="37">
        <f t="shared" si="9"/>
        <v>0.18326118368118324</v>
      </c>
      <c r="T39" s="37" t="str">
        <f t="shared" si="10"/>
        <v/>
      </c>
      <c r="U39" s="37" t="str">
        <f t="shared" si="11"/>
        <v/>
      </c>
      <c r="V39" s="37" t="str">
        <f t="shared" si="12"/>
        <v/>
      </c>
      <c r="W39" s="37" t="str">
        <f t="shared" si="13"/>
        <v/>
      </c>
      <c r="X39" s="37">
        <f t="shared" si="14"/>
        <v>-0.31401001233476722</v>
      </c>
      <c r="Y39" s="1" t="str">
        <f t="shared" si="24"/>
        <v xml:space="preserve"> </v>
      </c>
      <c r="Z39" s="1" t="str">
        <f t="shared" si="15"/>
        <v xml:space="preserve"> </v>
      </c>
      <c r="AA39" s="1" t="str">
        <f t="shared" si="25"/>
        <v xml:space="preserve"> </v>
      </c>
      <c r="AB39" s="1">
        <f t="shared" si="16"/>
        <v>9</v>
      </c>
      <c r="AC39" s="1">
        <f t="shared" si="26"/>
        <v>16</v>
      </c>
      <c r="AD39" s="1" t="str">
        <f t="shared" si="17"/>
        <v xml:space="preserve"> </v>
      </c>
      <c r="AE39" s="1" t="str">
        <f t="shared" si="27"/>
        <v xml:space="preserve"> </v>
      </c>
      <c r="AF39" s="1" t="str">
        <f t="shared" si="28"/>
        <v xml:space="preserve"> </v>
      </c>
      <c r="AG39" s="38">
        <f t="shared" si="18"/>
        <v>4.0548340552540552</v>
      </c>
      <c r="AH39" s="38" t="str">
        <f t="shared" si="19"/>
        <v xml:space="preserve"> </v>
      </c>
      <c r="AI39" s="1">
        <f t="shared" si="29"/>
        <v>13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711</v>
      </c>
      <c r="AP39" t="s">
        <v>1244</v>
      </c>
      <c r="AQ39" s="22">
        <v>28.491399702768984</v>
      </c>
      <c r="AR39" s="21">
        <v>31.401001233476723</v>
      </c>
      <c r="AS39">
        <v>18.326118326118323</v>
      </c>
      <c r="AT39">
        <v>-28.491399702768984</v>
      </c>
      <c r="AU39">
        <v>-31.401001233476723</v>
      </c>
      <c r="AV39" t="s">
        <v>1910</v>
      </c>
    </row>
    <row r="40" spans="1:48" x14ac:dyDescent="0.25">
      <c r="A40" s="14">
        <v>4.3000000000000022E-10</v>
      </c>
      <c r="B40" t="s">
        <v>736</v>
      </c>
      <c r="C40" s="4">
        <v>17</v>
      </c>
      <c r="D40" s="4">
        <v>1</v>
      </c>
      <c r="E40" s="4">
        <v>8</v>
      </c>
      <c r="F40" s="4">
        <v>26</v>
      </c>
      <c r="G40" s="4">
        <v>30.299999237060547</v>
      </c>
      <c r="H40" s="4">
        <v>26.31</v>
      </c>
      <c r="I40" s="34">
        <v>26032.49248792509</v>
      </c>
      <c r="J40" s="35">
        <v>26.382880062414483</v>
      </c>
      <c r="K40" s="35">
        <v>19.773466510446287</v>
      </c>
      <c r="L40" s="35">
        <v>12.682641969781645</v>
      </c>
      <c r="M40" s="35">
        <v>10.248642562191559</v>
      </c>
      <c r="N40" s="4">
        <v>1.4450000000000001</v>
      </c>
      <c r="O40" s="4">
        <v>25.761531766753702</v>
      </c>
      <c r="P40" s="35">
        <v>0.90996080911100619</v>
      </c>
      <c r="Q40" s="36" t="str">
        <f t="shared" si="7"/>
        <v xml:space="preserve"> </v>
      </c>
      <c r="R40" s="36" t="str">
        <f t="shared" si="8"/>
        <v xml:space="preserve"> </v>
      </c>
      <c r="S40" s="37">
        <f t="shared" si="9"/>
        <v>0.15165333517194399</v>
      </c>
      <c r="T40" s="37" t="str">
        <f t="shared" si="10"/>
        <v/>
      </c>
      <c r="U40" s="37" t="str">
        <f t="shared" si="11"/>
        <v/>
      </c>
      <c r="V40" s="37" t="str">
        <f t="shared" si="12"/>
        <v/>
      </c>
      <c r="W40" s="37" t="str">
        <f t="shared" si="13"/>
        <v/>
      </c>
      <c r="X40" s="37" t="str">
        <f t="shared" si="14"/>
        <v/>
      </c>
      <c r="Y40" s="1" t="str">
        <f t="shared" si="24"/>
        <v xml:space="preserve"> </v>
      </c>
      <c r="Z40" s="1" t="str">
        <f t="shared" si="15"/>
        <v xml:space="preserve"> </v>
      </c>
      <c r="AA40" s="1" t="str">
        <f t="shared" si="25"/>
        <v xml:space="preserve"> </v>
      </c>
      <c r="AB40" s="1" t="str">
        <f t="shared" si="16"/>
        <v xml:space="preserve"> </v>
      </c>
      <c r="AC40" s="1">
        <f t="shared" si="26"/>
        <v>22</v>
      </c>
      <c r="AD40" s="1" t="str">
        <f t="shared" si="17"/>
        <v xml:space="preserve"> </v>
      </c>
      <c r="AE40" s="1" t="str">
        <f t="shared" si="27"/>
        <v xml:space="preserve"> </v>
      </c>
      <c r="AF40" s="1" t="str">
        <f t="shared" si="28"/>
        <v xml:space="preserve"> </v>
      </c>
      <c r="AG40" s="38" t="str">
        <f t="shared" si="18"/>
        <v xml:space="preserve"> </v>
      </c>
      <c r="AH40" s="38" t="str">
        <f t="shared" si="19"/>
        <v xml:space="preserve"> </v>
      </c>
      <c r="AI40" s="1" t="str">
        <f t="shared" si="29"/>
        <v xml:space="preserve"> </v>
      </c>
      <c r="AJ40" s="1" t="str">
        <f t="shared" si="30"/>
        <v xml:space="preserve"> </v>
      </c>
      <c r="AK40" s="25" t="str">
        <f t="shared" si="22"/>
        <v xml:space="preserve"> </v>
      </c>
      <c r="AL40" s="25" t="str">
        <f t="shared" si="23"/>
        <v xml:space="preserve"> </v>
      </c>
      <c r="AM40" s="1" t="str">
        <f t="shared" si="31"/>
        <v xml:space="preserve"> </v>
      </c>
      <c r="AN40" s="1" t="str">
        <f t="shared" si="32"/>
        <v xml:space="preserve"> </v>
      </c>
      <c r="AO40" t="s">
        <v>736</v>
      </c>
      <c r="AP40" t="s">
        <v>1293</v>
      </c>
      <c r="AQ40" s="22">
        <v>-82.344382717732145</v>
      </c>
      <c r="AR40" s="21">
        <v>-37.47089126451273</v>
      </c>
      <c r="AS40">
        <v>15.165333474194398</v>
      </c>
      <c r="AT40">
        <v>82.344382717732145</v>
      </c>
      <c r="AU40">
        <v>37.47089126451273</v>
      </c>
      <c r="AV40" t="s">
        <v>1911</v>
      </c>
    </row>
    <row r="41" spans="1:48" x14ac:dyDescent="0.25">
      <c r="A41" s="14">
        <v>4.4000000000000024E-10</v>
      </c>
      <c r="B41" t="s">
        <v>730</v>
      </c>
      <c r="C41" s="4">
        <v>10</v>
      </c>
      <c r="D41" s="4">
        <v>4</v>
      </c>
      <c r="E41" s="4">
        <v>10</v>
      </c>
      <c r="F41" s="4">
        <v>24</v>
      </c>
      <c r="G41" s="4">
        <v>100</v>
      </c>
      <c r="H41" s="4">
        <v>98.58</v>
      </c>
      <c r="I41" s="34">
        <v>62309.284152359243</v>
      </c>
      <c r="J41" s="35">
        <v>19.727836702021214</v>
      </c>
      <c r="K41" s="35">
        <v>18.048333943610398</v>
      </c>
      <c r="L41" s="35">
        <v>13.732187846081318</v>
      </c>
      <c r="M41" s="35">
        <v>12.478313073275435</v>
      </c>
      <c r="N41" s="4">
        <v>5.4619999999999997</v>
      </c>
      <c r="O41" s="4">
        <v>11.514904042466314</v>
      </c>
      <c r="P41" s="35">
        <v>2.7490363156826945</v>
      </c>
      <c r="Q41" s="36" t="str">
        <f t="shared" si="7"/>
        <v xml:space="preserve"> </v>
      </c>
      <c r="R41" s="36" t="str">
        <f t="shared" si="8"/>
        <v xml:space="preserve"> </v>
      </c>
      <c r="S41" s="37" t="str">
        <f t="shared" si="9"/>
        <v/>
      </c>
      <c r="T41" s="37" t="str">
        <f t="shared" si="10"/>
        <v/>
      </c>
      <c r="U41" s="37" t="str">
        <f t="shared" si="11"/>
        <v/>
      </c>
      <c r="V41" s="37" t="str">
        <f t="shared" si="12"/>
        <v/>
      </c>
      <c r="W41" s="37" t="str">
        <f t="shared" si="13"/>
        <v/>
      </c>
      <c r="X41" s="37" t="str">
        <f t="shared" si="14"/>
        <v/>
      </c>
      <c r="Y41" s="1" t="str">
        <f t="shared" si="24"/>
        <v xml:space="preserve"> </v>
      </c>
      <c r="Z41" s="1" t="str">
        <f t="shared" si="15"/>
        <v xml:space="preserve"> </v>
      </c>
      <c r="AA41" s="1" t="str">
        <f t="shared" si="25"/>
        <v xml:space="preserve"> </v>
      </c>
      <c r="AB41" s="1" t="str">
        <f t="shared" si="16"/>
        <v xml:space="preserve"> </v>
      </c>
      <c r="AC41" s="1" t="str">
        <f t="shared" si="26"/>
        <v xml:space="preserve"> </v>
      </c>
      <c r="AD41" s="1" t="str">
        <f t="shared" si="17"/>
        <v xml:space="preserve"> </v>
      </c>
      <c r="AE41" s="1" t="str">
        <f t="shared" si="27"/>
        <v xml:space="preserve"> </v>
      </c>
      <c r="AF41" s="1" t="str">
        <f t="shared" si="28"/>
        <v xml:space="preserve"> </v>
      </c>
      <c r="AG41" s="38">
        <f t="shared" si="18"/>
        <v>2.7490363161226945</v>
      </c>
      <c r="AH41" s="38" t="str">
        <f t="shared" si="19"/>
        <v xml:space="preserve"> </v>
      </c>
      <c r="AI41" s="1">
        <f t="shared" si="29"/>
        <v>24</v>
      </c>
      <c r="AJ41" s="1" t="str">
        <f t="shared" si="30"/>
        <v xml:space="preserve"> </v>
      </c>
      <c r="AK41" s="25" t="str">
        <f t="shared" si="22"/>
        <v xml:space="preserve"> </v>
      </c>
      <c r="AL41" s="25" t="str">
        <f t="shared" si="23"/>
        <v xml:space="preserve"> </v>
      </c>
      <c r="AM41" s="1" t="str">
        <f t="shared" si="31"/>
        <v xml:space="preserve"> </v>
      </c>
      <c r="AN41" s="1" t="str">
        <f t="shared" si="32"/>
        <v xml:space="preserve"> </v>
      </c>
      <c r="AO41" t="s">
        <v>730</v>
      </c>
      <c r="AP41" t="s">
        <v>1244</v>
      </c>
      <c r="AQ41" s="22">
        <v>-36.348275748370604</v>
      </c>
      <c r="AR41" s="21">
        <v>-48.847228102033192</v>
      </c>
      <c r="AS41">
        <v>1.4404544532359509</v>
      </c>
      <c r="AT41">
        <v>36.348275748370604</v>
      </c>
      <c r="AU41">
        <v>48.847228102033192</v>
      </c>
      <c r="AV41" t="s">
        <v>1912</v>
      </c>
    </row>
    <row r="42" spans="1:48" x14ac:dyDescent="0.25">
      <c r="A42" s="14">
        <v>4.5000000000000026E-10</v>
      </c>
      <c r="B42" t="s">
        <v>720</v>
      </c>
      <c r="C42" s="4">
        <v>6</v>
      </c>
      <c r="D42" s="4">
        <v>6</v>
      </c>
      <c r="E42" s="4">
        <v>10</v>
      </c>
      <c r="F42" s="4">
        <v>22</v>
      </c>
      <c r="G42" s="4">
        <v>101</v>
      </c>
      <c r="H42" s="4">
        <v>97.5</v>
      </c>
      <c r="I42" s="34">
        <v>15613.260222348639</v>
      </c>
      <c r="J42" s="35">
        <v>19.031817294553971</v>
      </c>
      <c r="K42" s="35">
        <v>17.992249492526295</v>
      </c>
      <c r="L42" s="35">
        <v>10.920869910410005</v>
      </c>
      <c r="M42" s="35">
        <v>10.189128732940423</v>
      </c>
      <c r="N42" s="4">
        <v>5.4190000000000005</v>
      </c>
      <c r="O42" s="4">
        <v>3.2190476190476285</v>
      </c>
      <c r="P42" s="35">
        <v>3.0635897435897435</v>
      </c>
      <c r="Q42" s="36" t="str">
        <f t="shared" si="7"/>
        <v xml:space="preserve"> </v>
      </c>
      <c r="R42" s="36" t="str">
        <f t="shared" si="8"/>
        <v xml:space="preserve"> </v>
      </c>
      <c r="S42" s="37" t="str">
        <f t="shared" si="9"/>
        <v/>
      </c>
      <c r="T42" s="37" t="str">
        <f t="shared" si="10"/>
        <v/>
      </c>
      <c r="U42" s="37" t="str">
        <f t="shared" si="11"/>
        <v/>
      </c>
      <c r="V42" s="37" t="str">
        <f t="shared" si="12"/>
        <v/>
      </c>
      <c r="W42" s="37" t="str">
        <f t="shared" si="13"/>
        <v/>
      </c>
      <c r="X42" s="37" t="str">
        <f t="shared" si="14"/>
        <v/>
      </c>
      <c r="Y42" s="1" t="str">
        <f t="shared" si="24"/>
        <v xml:space="preserve"> </v>
      </c>
      <c r="Z42" s="1" t="str">
        <f t="shared" si="15"/>
        <v xml:space="preserve"> </v>
      </c>
      <c r="AA42" s="1" t="str">
        <f t="shared" si="25"/>
        <v xml:space="preserve"> </v>
      </c>
      <c r="AB42" s="1" t="str">
        <f t="shared" si="16"/>
        <v xml:space="preserve"> </v>
      </c>
      <c r="AC42" s="1" t="str">
        <f t="shared" si="26"/>
        <v xml:space="preserve"> </v>
      </c>
      <c r="AD42" s="1" t="str">
        <f t="shared" si="17"/>
        <v xml:space="preserve"> </v>
      </c>
      <c r="AE42" s="1" t="str">
        <f t="shared" si="27"/>
        <v xml:space="preserve"> </v>
      </c>
      <c r="AF42" s="1" t="str">
        <f t="shared" si="28"/>
        <v xml:space="preserve"> </v>
      </c>
      <c r="AG42" s="38">
        <f t="shared" si="18"/>
        <v>3.0635897440397435</v>
      </c>
      <c r="AH42" s="38" t="str">
        <f t="shared" si="19"/>
        <v xml:space="preserve"> </v>
      </c>
      <c r="AI42" s="1">
        <f t="shared" si="29"/>
        <v>21</v>
      </c>
      <c r="AJ42" s="1" t="str">
        <f t="shared" si="30"/>
        <v xml:space="preserve"> </v>
      </c>
      <c r="AK42" s="25" t="str">
        <f t="shared" si="22"/>
        <v xml:space="preserve"> </v>
      </c>
      <c r="AL42" s="25" t="str">
        <f t="shared" si="23"/>
        <v xml:space="preserve"> </v>
      </c>
      <c r="AM42" s="1" t="str">
        <f t="shared" si="31"/>
        <v xml:space="preserve"> </v>
      </c>
      <c r="AN42" s="1" t="str">
        <f t="shared" si="32"/>
        <v xml:space="preserve"> </v>
      </c>
      <c r="AO42" t="s">
        <v>720</v>
      </c>
      <c r="AP42" t="s">
        <v>1248</v>
      </c>
      <c r="AQ42" s="22">
        <v>-31.537761167933208</v>
      </c>
      <c r="AR42" s="21">
        <v>-18.374525082782121</v>
      </c>
      <c r="AS42">
        <v>3.5897435897435992</v>
      </c>
      <c r="AT42">
        <v>31.537761167933208</v>
      </c>
      <c r="AU42">
        <v>18.374525082782121</v>
      </c>
      <c r="AV42" t="s">
        <v>1913</v>
      </c>
    </row>
    <row r="43" spans="1:48" x14ac:dyDescent="0.25">
      <c r="A43" s="14">
        <v>4.6000000000000027E-10</v>
      </c>
      <c r="B43" t="s">
        <v>717</v>
      </c>
      <c r="C43" s="4">
        <v>12</v>
      </c>
      <c r="D43" s="4">
        <v>3</v>
      </c>
      <c r="E43" s="4">
        <v>4</v>
      </c>
      <c r="F43" s="4">
        <v>19</v>
      </c>
      <c r="G43" s="4">
        <v>27</v>
      </c>
      <c r="H43" s="4">
        <v>17.805</v>
      </c>
      <c r="I43" s="34">
        <v>17494.354455811594</v>
      </c>
      <c r="J43" s="35">
        <v>4.8647540983606552</v>
      </c>
      <c r="K43" s="35">
        <v>4.5293818366827781</v>
      </c>
      <c r="L43" s="35">
        <v>1.2261332046332047</v>
      </c>
      <c r="M43" s="35">
        <v>1.3331933179790678</v>
      </c>
      <c r="N43" s="4">
        <v>3.66</v>
      </c>
      <c r="O43" s="4">
        <v>-3.0463576158940335</v>
      </c>
      <c r="P43" s="35">
        <v>5.9983150800336995</v>
      </c>
      <c r="Q43" s="36" t="str">
        <f t="shared" si="7"/>
        <v xml:space="preserve"> </v>
      </c>
      <c r="R43" s="36" t="str">
        <f t="shared" si="8"/>
        <v xml:space="preserve"> </v>
      </c>
      <c r="S43" s="37">
        <f t="shared" si="9"/>
        <v>0.51642797013144071</v>
      </c>
      <c r="T43" s="37" t="str">
        <f t="shared" si="10"/>
        <v/>
      </c>
      <c r="U43" s="37" t="str">
        <f t="shared" si="11"/>
        <v/>
      </c>
      <c r="V43" s="37">
        <f t="shared" si="12"/>
        <v>-0.66377416679278567</v>
      </c>
      <c r="W43" s="37" t="str">
        <f t="shared" si="13"/>
        <v/>
      </c>
      <c r="X43" s="37">
        <f t="shared" si="14"/>
        <v>-0.86709581106873912</v>
      </c>
      <c r="Y43" s="1" t="str">
        <f t="shared" si="24"/>
        <v xml:space="preserve"> </v>
      </c>
      <c r="Z43" s="1">
        <f t="shared" si="15"/>
        <v>2</v>
      </c>
      <c r="AA43" s="1" t="str">
        <f t="shared" si="25"/>
        <v xml:space="preserve"> </v>
      </c>
      <c r="AB43" s="1">
        <f t="shared" si="16"/>
        <v>1</v>
      </c>
      <c r="AC43" s="1">
        <f t="shared" si="26"/>
        <v>2</v>
      </c>
      <c r="AD43" s="1" t="str">
        <f t="shared" si="17"/>
        <v xml:space="preserve"> </v>
      </c>
      <c r="AE43" s="1" t="str">
        <f t="shared" si="27"/>
        <v xml:space="preserve"> </v>
      </c>
      <c r="AF43" s="1" t="str">
        <f t="shared" si="28"/>
        <v xml:space="preserve"> </v>
      </c>
      <c r="AG43" s="38">
        <f t="shared" si="18"/>
        <v>5.9983150804936995</v>
      </c>
      <c r="AH43" s="38" t="str">
        <f t="shared" si="19"/>
        <v xml:space="preserve"> </v>
      </c>
      <c r="AI43" s="1">
        <f t="shared" si="29"/>
        <v>7</v>
      </c>
      <c r="AJ43" s="1" t="str">
        <f t="shared" si="30"/>
        <v xml:space="preserve"> </v>
      </c>
      <c r="AK43" s="25" t="str">
        <f t="shared" si="22"/>
        <v xml:space="preserve"> </v>
      </c>
      <c r="AL43" s="25" t="str">
        <f t="shared" si="23"/>
        <v xml:space="preserve"> </v>
      </c>
      <c r="AM43" s="1" t="str">
        <f t="shared" si="31"/>
        <v xml:space="preserve"> </v>
      </c>
      <c r="AN43" s="1" t="str">
        <f t="shared" si="32"/>
        <v xml:space="preserve"> </v>
      </c>
      <c r="AO43" t="s">
        <v>717</v>
      </c>
      <c r="AP43" t="s">
        <v>1248</v>
      </c>
      <c r="AQ43" s="22">
        <v>66.377416679278568</v>
      </c>
      <c r="AR43" s="21">
        <v>86.709581106873912</v>
      </c>
      <c r="AS43">
        <v>51.642796967144065</v>
      </c>
      <c r="AT43">
        <v>-66.377416679278568</v>
      </c>
      <c r="AU43">
        <v>-86.709581106873912</v>
      </c>
      <c r="AV43" t="s">
        <v>1914</v>
      </c>
    </row>
    <row r="44" spans="1:48" x14ac:dyDescent="0.25">
      <c r="A44" s="14">
        <v>4.7000000000000024E-10</v>
      </c>
      <c r="B44" t="s">
        <v>944</v>
      </c>
      <c r="C44" s="4">
        <v>8</v>
      </c>
      <c r="D44" s="4">
        <v>6</v>
      </c>
      <c r="E44" s="4">
        <v>9</v>
      </c>
      <c r="F44" s="4">
        <v>23</v>
      </c>
      <c r="G44" s="4">
        <v>144</v>
      </c>
      <c r="H44" s="4">
        <v>118.5</v>
      </c>
      <c r="I44" s="34">
        <v>17806.440318300836</v>
      </c>
      <c r="J44" s="35">
        <v>9.616945301087485</v>
      </c>
      <c r="K44" s="35">
        <v>9.8217985909656029</v>
      </c>
      <c r="L44" s="35">
        <v>19.892082674474441</v>
      </c>
      <c r="M44" s="35">
        <v>20.859198857337766</v>
      </c>
      <c r="N44" s="4">
        <v>12.065</v>
      </c>
      <c r="O44" s="4">
        <v>-2.4656426839127037</v>
      </c>
      <c r="P44" s="35">
        <v>9.1485232067510562</v>
      </c>
      <c r="Q44" s="36" t="str">
        <f t="shared" si="7"/>
        <v xml:space="preserve"> </v>
      </c>
      <c r="R44" s="36" t="str">
        <f t="shared" si="8"/>
        <v xml:space="preserve"> </v>
      </c>
      <c r="S44" s="37">
        <f t="shared" si="9"/>
        <v>0.21518987388772157</v>
      </c>
      <c r="T44" s="37" t="str">
        <f t="shared" si="10"/>
        <v/>
      </c>
      <c r="U44" s="37" t="str">
        <f t="shared" si="11"/>
        <v/>
      </c>
      <c r="V44" s="37">
        <f t="shared" si="12"/>
        <v>-0.33532808002444126</v>
      </c>
      <c r="W44" s="37" t="str">
        <f t="shared" si="13"/>
        <v/>
      </c>
      <c r="X44" s="37" t="str">
        <f t="shared" si="14"/>
        <v/>
      </c>
      <c r="Y44" s="1" t="str">
        <f t="shared" si="24"/>
        <v xml:space="preserve"> </v>
      </c>
      <c r="Z44" s="1">
        <f t="shared" si="15"/>
        <v>8</v>
      </c>
      <c r="AA44" s="1" t="str">
        <f t="shared" si="25"/>
        <v xml:space="preserve"> </v>
      </c>
      <c r="AB44" s="1" t="str">
        <f t="shared" si="16"/>
        <v xml:space="preserve"> </v>
      </c>
      <c r="AC44" s="1">
        <f t="shared" si="26"/>
        <v>11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>
        <f t="shared" si="18"/>
        <v>9.1485232072210554</v>
      </c>
      <c r="AH44" s="38" t="str">
        <f t="shared" si="19"/>
        <v xml:space="preserve"> </v>
      </c>
      <c r="AI44" s="1">
        <f t="shared" si="29"/>
        <v>1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944</v>
      </c>
      <c r="AP44" t="s">
        <v>1254</v>
      </c>
      <c r="AQ44" s="22">
        <v>33.532808002444128</v>
      </c>
      <c r="AR44" s="21">
        <v>-115.61614219520968</v>
      </c>
      <c r="AS44">
        <v>21.518987341772156</v>
      </c>
      <c r="AT44">
        <v>-33.532808002444128</v>
      </c>
      <c r="AU44">
        <v>115.61614219520968</v>
      </c>
      <c r="AV44" t="s">
        <v>1915</v>
      </c>
    </row>
    <row r="45" spans="1:48" x14ac:dyDescent="0.25">
      <c r="A45" s="14">
        <v>4.800000000000002E-10</v>
      </c>
      <c r="B45" t="s">
        <v>727</v>
      </c>
      <c r="C45" s="4">
        <v>12</v>
      </c>
      <c r="D45" s="4">
        <v>0</v>
      </c>
      <c r="E45" s="4">
        <v>7</v>
      </c>
      <c r="F45" s="4">
        <v>19</v>
      </c>
      <c r="G45" s="4">
        <v>27.200000762939453</v>
      </c>
      <c r="H45" s="4">
        <v>27.9</v>
      </c>
      <c r="I45" s="34">
        <v>17187.835234951795</v>
      </c>
      <c r="J45" s="35">
        <v>21.71206225680934</v>
      </c>
      <c r="K45" s="35">
        <v>20.290909090909089</v>
      </c>
      <c r="L45" s="35">
        <v>7.4912170981913713</v>
      </c>
      <c r="M45" s="35">
        <v>7.3182249476525607</v>
      </c>
      <c r="N45" s="4">
        <v>1.2849999999999999</v>
      </c>
      <c r="O45" s="4">
        <v>69.078947368421041</v>
      </c>
      <c r="P45" s="35">
        <v>3.7526881720430105</v>
      </c>
      <c r="Q45" s="36" t="str">
        <f t="shared" si="7"/>
        <v xml:space="preserve"> </v>
      </c>
      <c r="R45" s="36" t="str">
        <f t="shared" si="8"/>
        <v xml:space="preserve"> </v>
      </c>
      <c r="S45" s="37" t="str">
        <f t="shared" si="9"/>
        <v/>
      </c>
      <c r="T45" s="37" t="str">
        <f t="shared" si="10"/>
        <v/>
      </c>
      <c r="U45" s="37" t="str">
        <f t="shared" si="11"/>
        <v/>
      </c>
      <c r="V45" s="37" t="str">
        <f t="shared" si="12"/>
        <v/>
      </c>
      <c r="W45" s="37" t="str">
        <f t="shared" si="13"/>
        <v/>
      </c>
      <c r="X45" s="37" t="str">
        <f t="shared" si="14"/>
        <v/>
      </c>
      <c r="Y45" s="1" t="str">
        <f t="shared" si="24"/>
        <v xml:space="preserve"> </v>
      </c>
      <c r="Z45" s="1" t="str">
        <f t="shared" si="15"/>
        <v xml:space="preserve"> </v>
      </c>
      <c r="AA45" s="1" t="str">
        <f t="shared" si="25"/>
        <v xml:space="preserve"> </v>
      </c>
      <c r="AB45" s="1" t="str">
        <f t="shared" si="16"/>
        <v xml:space="preserve"> </v>
      </c>
      <c r="AC45" s="1" t="str">
        <f t="shared" si="26"/>
        <v xml:space="preserve"> </v>
      </c>
      <c r="AD45" s="1" t="str">
        <f t="shared" si="17"/>
        <v xml:space="preserve"> </v>
      </c>
      <c r="AE45" s="1" t="str">
        <f t="shared" si="27"/>
        <v xml:space="preserve"> </v>
      </c>
      <c r="AF45" s="1" t="str">
        <f t="shared" si="28"/>
        <v xml:space="preserve"> </v>
      </c>
      <c r="AG45" s="38">
        <f t="shared" si="18"/>
        <v>3.7526881725230106</v>
      </c>
      <c r="AH45" s="38" t="str">
        <f t="shared" si="19"/>
        <v xml:space="preserve"> </v>
      </c>
      <c r="AI45" s="1">
        <f t="shared" si="29"/>
        <v>15</v>
      </c>
      <c r="AJ45" s="1" t="str">
        <f t="shared" si="30"/>
        <v xml:space="preserve"> </v>
      </c>
      <c r="AK45" s="25">
        <f t="shared" si="22"/>
        <v>69.078947368901041</v>
      </c>
      <c r="AL45" s="25" t="str">
        <f t="shared" si="23"/>
        <v xml:space="preserve"> </v>
      </c>
      <c r="AM45" s="1">
        <f t="shared" si="31"/>
        <v>1</v>
      </c>
      <c r="AN45" s="1" t="str">
        <f t="shared" si="32"/>
        <v xml:space="preserve"> </v>
      </c>
      <c r="AO45" t="s">
        <v>727</v>
      </c>
      <c r="AP45" t="s">
        <v>1250</v>
      </c>
      <c r="AQ45" s="22">
        <v>-50.062183521314417</v>
      </c>
      <c r="AR45" s="21">
        <v>18.800491758890615</v>
      </c>
      <c r="AS45">
        <v>-2.5089578389266842</v>
      </c>
      <c r="AT45">
        <v>50.062183521314417</v>
      </c>
      <c r="AU45">
        <v>-18.800491758890615</v>
      </c>
      <c r="AV45" t="s">
        <v>1916</v>
      </c>
    </row>
    <row r="46" spans="1:48" x14ac:dyDescent="0.25">
      <c r="A46" s="14">
        <v>4.9000000000000017E-10</v>
      </c>
      <c r="B46" t="s">
        <v>713</v>
      </c>
      <c r="C46" s="4">
        <v>15</v>
      </c>
      <c r="D46" s="4">
        <v>1</v>
      </c>
      <c r="E46" s="4">
        <v>8</v>
      </c>
      <c r="F46" s="4">
        <v>24</v>
      </c>
      <c r="G46" s="4">
        <v>30.049999237060547</v>
      </c>
      <c r="H46" s="4">
        <v>24.9</v>
      </c>
      <c r="I46" s="34">
        <v>32036.970361211075</v>
      </c>
      <c r="J46" s="35">
        <v>23.468426013195099</v>
      </c>
      <c r="K46" s="35">
        <v>19.888178913738017</v>
      </c>
      <c r="L46" s="35">
        <v>16.588993036211697</v>
      </c>
      <c r="M46" s="35">
        <v>15.033133509667305</v>
      </c>
      <c r="N46" s="4">
        <v>1.252</v>
      </c>
      <c r="O46" s="4">
        <v>-11.205673758865244</v>
      </c>
      <c r="P46" s="35">
        <v>2.4457831325301207</v>
      </c>
      <c r="Q46" s="36" t="str">
        <f t="shared" si="7"/>
        <v xml:space="preserve"> </v>
      </c>
      <c r="R46" s="36" t="str">
        <f t="shared" si="8"/>
        <v xml:space="preserve"> </v>
      </c>
      <c r="S46" s="37">
        <f t="shared" si="9"/>
        <v>0.20682727908680928</v>
      </c>
      <c r="T46" s="37" t="str">
        <f t="shared" si="10"/>
        <v/>
      </c>
      <c r="U46" s="37" t="str">
        <f t="shared" si="11"/>
        <v/>
      </c>
      <c r="V46" s="37" t="str">
        <f t="shared" si="12"/>
        <v/>
      </c>
      <c r="W46" s="37" t="str">
        <f t="shared" si="13"/>
        <v/>
      </c>
      <c r="X46" s="37" t="str">
        <f t="shared" si="14"/>
        <v/>
      </c>
      <c r="Y46" s="1" t="str">
        <f t="shared" si="24"/>
        <v xml:space="preserve"> </v>
      </c>
      <c r="Z46" s="1" t="str">
        <f t="shared" si="15"/>
        <v xml:space="preserve"> </v>
      </c>
      <c r="AA46" s="1" t="str">
        <f t="shared" si="25"/>
        <v xml:space="preserve"> </v>
      </c>
      <c r="AB46" s="1" t="str">
        <f t="shared" si="16"/>
        <v xml:space="preserve"> </v>
      </c>
      <c r="AC46" s="1">
        <f t="shared" si="26"/>
        <v>12</v>
      </c>
      <c r="AD46" s="1" t="str">
        <f t="shared" si="17"/>
        <v xml:space="preserve"> </v>
      </c>
      <c r="AE46" s="1" t="str">
        <f t="shared" si="27"/>
        <v xml:space="preserve"> </v>
      </c>
      <c r="AF46" s="1" t="str">
        <f t="shared" si="28"/>
        <v xml:space="preserve"> </v>
      </c>
      <c r="AG46" s="38">
        <f t="shared" si="18"/>
        <v>2.4457831330201207</v>
      </c>
      <c r="AH46" s="38" t="str">
        <f t="shared" si="19"/>
        <v xml:space="preserve"> </v>
      </c>
      <c r="AI46" s="1">
        <f t="shared" si="29"/>
        <v>25</v>
      </c>
      <c r="AJ46" s="1" t="str">
        <f t="shared" si="30"/>
        <v xml:space="preserve"> </v>
      </c>
      <c r="AK46" s="25" t="str">
        <f t="shared" si="22"/>
        <v xml:space="preserve"> </v>
      </c>
      <c r="AL46" s="25" t="str">
        <f t="shared" si="23"/>
        <v xml:space="preserve"> </v>
      </c>
      <c r="AM46" s="1" t="str">
        <f t="shared" si="31"/>
        <v xml:space="preserve"> </v>
      </c>
      <c r="AN46" s="1" t="str">
        <f t="shared" si="32"/>
        <v xml:space="preserve"> </v>
      </c>
      <c r="AO46" t="s">
        <v>713</v>
      </c>
      <c r="AP46" t="s">
        <v>1262</v>
      </c>
      <c r="AQ46" s="22">
        <v>-62.201232185762969</v>
      </c>
      <c r="AR46" s="21">
        <v>-79.812980868061189</v>
      </c>
      <c r="AS46">
        <v>20.682727859680927</v>
      </c>
      <c r="AT46">
        <v>62.201232185762969</v>
      </c>
      <c r="AU46">
        <v>79.812980868061189</v>
      </c>
      <c r="AV46" t="s">
        <v>1917</v>
      </c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870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1192</v>
      </c>
      <c r="P2" s="2" t="s">
        <v>25</v>
      </c>
    </row>
    <row r="3" spans="1:48" x14ac:dyDescent="0.25">
      <c r="B3" s="24">
        <f ca="1">NOW()</f>
        <v>43886.338026851852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1" t="s">
        <v>12</v>
      </c>
      <c r="D4" s="191"/>
      <c r="E4" s="191"/>
      <c r="F4" s="191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880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870</v>
      </c>
      <c r="C6" s="31"/>
      <c r="D6" s="31"/>
      <c r="E6" s="31"/>
      <c r="F6" s="31"/>
      <c r="G6" s="32"/>
      <c r="H6" s="32"/>
      <c r="I6" s="33"/>
      <c r="J6" s="32">
        <v>13.029406256533637</v>
      </c>
      <c r="K6" s="32">
        <v>12.1169285752226</v>
      </c>
      <c r="L6" s="32">
        <v>7.9873001024191659</v>
      </c>
      <c r="M6" s="32">
        <v>7.6416969791975067</v>
      </c>
      <c r="N6" s="32"/>
      <c r="O6" s="32"/>
      <c r="P6" s="32">
        <v>4.7768659659247463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763</v>
      </c>
      <c r="C7" s="4">
        <v>10</v>
      </c>
      <c r="D7" s="4">
        <v>4</v>
      </c>
      <c r="E7" s="4">
        <v>11</v>
      </c>
      <c r="F7" s="4">
        <v>25</v>
      </c>
      <c r="G7" s="4">
        <v>2250</v>
      </c>
      <c r="H7" s="4">
        <v>1942.8</v>
      </c>
      <c r="I7" s="34">
        <v>31495.560214377278</v>
      </c>
      <c r="J7" s="35">
        <v>9.0183002734245807</v>
      </c>
      <c r="K7" s="35">
        <v>9.1503265099666891</v>
      </c>
      <c r="L7" s="35">
        <v>4.2062349970291146</v>
      </c>
      <c r="M7" s="35">
        <v>4.2329213099642482</v>
      </c>
      <c r="N7" s="4">
        <v>2.7469999999999999</v>
      </c>
      <c r="O7" s="4">
        <v>-0.10909090909091322</v>
      </c>
      <c r="P7" s="35">
        <v>4.4557700707928651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0.1581222978146386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>
        <f>IF(ISERROR((IF(((J7/$J$6-1))&lt;($V$5/100),((J7/$J$6-1)),"")))=TRUE," ",((IF(((J7/$J$6-1))&lt;($V$5/100),((J7/$J$6-1)),""))))</f>
        <v>-0.30785025074321204</v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-0.47338463021376342</v>
      </c>
      <c r="Y7" s="1" t="str">
        <f t="shared" ref="Y7:Y35" si="0">IF(ISERROR((RANK(U7,U$7:U$184,0)))=TRUE," ",((RANK(U7,U$7:U$184,0))))</f>
        <v xml:space="preserve"> </v>
      </c>
      <c r="Z7" s="1">
        <f>IF(ISERROR((RANK(V7,V$7:V$184,1)))=TRUE," ",((RANK(V7,V$7:V$184,1))))</f>
        <v>15</v>
      </c>
      <c r="AA7" s="1" t="str">
        <f t="shared" ref="AA7:AA35" si="1">IF(ISERROR((RANK(W7,W$7:W$184,0)))=TRUE," ",((RANK(W7,W$7:W$184,0))))</f>
        <v xml:space="preserve"> </v>
      </c>
      <c r="AB7" s="1">
        <f>IF(ISERROR((RANK(X7,X$7:X$184,1)))=TRUE," ",((RANK(X7,X$7:X$184,1))))</f>
        <v>2</v>
      </c>
      <c r="AC7" s="1">
        <f t="shared" ref="AC7:AC35" si="2">IF(ISERROR((RANK(S7,S$7:S$184,0)))=TRUE," ",((RANK(S7,S$7:S$184,0))))</f>
        <v>33</v>
      </c>
      <c r="AD7" s="1" t="str">
        <f>IF(ISERROR((RANK(T7,T$7:T$184,1)))=TRUE," ",((RANK(T7,T$7:T$184,1))))</f>
        <v xml:space="preserve"> </v>
      </c>
      <c r="AE7" s="1" t="str">
        <f t="shared" ref="AE7:AE35" si="3">IF(ISERROR((RANK(Q7,Q$7:Q$184,0)))=TRUE," ",((RANK(Q7,Q$7:Q$184,0))))</f>
        <v xml:space="preserve"> </v>
      </c>
      <c r="AF7" s="1" t="str">
        <f t="shared" ref="AF7:AF35" si="4"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4.4557700708928651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43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5" si="5">IF(ISERROR((RANK(AK7,AK$7:AK$184,0)))=TRUE," ",((RANK(AK7,AK$7:AK$184,0))))</f>
        <v xml:space="preserve"> </v>
      </c>
      <c r="AN7" s="1" t="str">
        <f t="shared" ref="AN7:AN35" si="6">IF(ISERROR((RANK(AL7,AL$7:AL$184,0)))=TRUE," ",((RANK(AL7,AL$7:AL$184,0))))</f>
        <v xml:space="preserve"> </v>
      </c>
      <c r="AO7" t="s">
        <v>763</v>
      </c>
      <c r="AP7" t="s">
        <v>1242</v>
      </c>
      <c r="AQ7" s="22">
        <v>30.785025074321204</v>
      </c>
      <c r="AR7" s="21">
        <v>47.338463021376342</v>
      </c>
      <c r="AS7">
        <v>15.812229771463858</v>
      </c>
      <c r="AT7">
        <v>-30.785025074321204</v>
      </c>
      <c r="AU7">
        <v>-47.338463021376342</v>
      </c>
      <c r="AV7" t="s">
        <v>1919</v>
      </c>
    </row>
    <row r="8" spans="1:48" x14ac:dyDescent="0.25">
      <c r="A8" s="14">
        <v>1.1000000000000001E-10</v>
      </c>
      <c r="B8" t="s">
        <v>772</v>
      </c>
      <c r="C8" s="4">
        <v>16</v>
      </c>
      <c r="D8" s="4">
        <v>2</v>
      </c>
      <c r="E8" s="4">
        <v>6</v>
      </c>
      <c r="F8" s="4">
        <v>24</v>
      </c>
      <c r="G8" s="4">
        <v>2800</v>
      </c>
      <c r="H8" s="4">
        <v>2543</v>
      </c>
      <c r="I8" s="34">
        <v>26045.122721895445</v>
      </c>
      <c r="J8" s="35">
        <v>18.347763347763347</v>
      </c>
      <c r="K8" s="35">
        <v>17.275815217391305</v>
      </c>
      <c r="L8" s="35">
        <v>9.1615735992402669</v>
      </c>
      <c r="M8" s="35">
        <v>8.3595454697097527</v>
      </c>
      <c r="N8" s="4">
        <v>1.472</v>
      </c>
      <c r="O8" s="4">
        <v>7.054545454545452</v>
      </c>
      <c r="P8" s="35">
        <v>1.9897758552890288</v>
      </c>
      <c r="Q8" s="36" t="str">
        <f t="shared" ref="Q8:Q71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71" si="9">IF(ISERROR((IF((G8/H8-1)&gt;($S$5/100),(G8/H8-1)+A8,"")))=TRUE," ",((IF((G8/H8-1)&gt;($S$5/100),(G8/H8-1)+A8,""))))</f>
        <v/>
      </c>
      <c r="T8" s="37" t="str">
        <f t="shared" ref="T8:T71" si="10">IF(ISERROR((IF((G8/H8-1)&lt;($T$5/100),(G8/H8-1)+A8,"")))=TRUE," ",((IF((G8/H8-1)&lt;($T$5/100),(G8/H8-1)+A8,""))))</f>
        <v/>
      </c>
      <c r="U8" s="37" t="str">
        <f t="shared" ref="U8:U71" si="11">IF(ISERROR((IF(((J8/$J$6-1))&gt;($U$5/100),((J8/$J$6-1)),"")))=TRUE," ",((IF(((J8/$J$6-1))&gt;($U$5/100),((J8/$J$6-1)),""))))</f>
        <v/>
      </c>
      <c r="V8" s="37" t="str">
        <f t="shared" ref="V8:V71" si="12">IF(ISERROR((IF(((J8/$J$6-1))&lt;($V$5/100),((J8/$J$6-1)),"")))=TRUE," ",((IF(((J8/$J$6-1))&lt;($V$5/100),((J8/$J$6-1)),""))))</f>
        <v/>
      </c>
      <c r="W8" s="37" t="str">
        <f t="shared" ref="W8:W71" si="13">IF(ISERROR((IF(((L8/$L$6-1))&gt;($W$5/100),((L8/$L$6-1)),"")))=TRUE," ",((IF(((L8/$L$6-1))&gt;($W$5/100),((L8/$L$6-1)),""))))</f>
        <v/>
      </c>
      <c r="X8" s="37" t="str">
        <f t="shared" ref="X8:X71" si="14">IF(ISERROR((IF(((L8/$L$6-1))&lt;($X$5/100),((L8/$L$6-1)),"")))=TRUE," ",((IF(((L8/$L$6-1))&lt;($X$5/100),((L8/$L$6-1)),""))))</f>
        <v/>
      </c>
      <c r="Y8" s="1" t="str">
        <f t="shared" si="0"/>
        <v xml:space="preserve"> </v>
      </c>
      <c r="Z8" s="1" t="str">
        <f t="shared" ref="Z8:Z71" si="15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71" si="16">IF(ISERROR((RANK(X8,X$7:X$184,1)))=TRUE," ",((RANK(X8,X$7:X$184,1))))</f>
        <v xml:space="preserve"> </v>
      </c>
      <c r="AC8" s="1" t="str">
        <f t="shared" si="2"/>
        <v xml:space="preserve"> </v>
      </c>
      <c r="AD8" s="1" t="str">
        <f t="shared" ref="AD8:AD71" si="17">IF(ISERROR((RANK(T8,T$7:T$184,1)))=TRUE," ",((RANK(T8,T$7:T$184,1))))</f>
        <v xml:space="preserve"> </v>
      </c>
      <c r="AE8" s="1" t="str">
        <f t="shared" si="3"/>
        <v xml:space="preserve"> </v>
      </c>
      <c r="AF8" s="1" t="str">
        <f t="shared" si="4"/>
        <v xml:space="preserve"> </v>
      </c>
      <c r="AG8" s="38" t="str">
        <f t="shared" ref="AG8:AG71" si="18">IF(ISERROR((IF((AND(P8&gt;$AG$6,P8&lt;$AG$5))=TRUE,P8+A8," ")))=TRUE," ",((IF((AND(P8&gt;$AG$6,P8&lt;$AG$5))=TRUE,P8+A8," "))))</f>
        <v xml:space="preserve"> </v>
      </c>
      <c r="AH8" s="38" t="str">
        <f t="shared" ref="AH8:AH71" si="19">IF(ISERROR(((IF(P8&lt;$AH$5,P8+A8," "))))=TRUE," ",((IF(P8&lt;$AH$5,P8+A8," "))))</f>
        <v xml:space="preserve"> </v>
      </c>
      <c r="AI8" s="1" t="str">
        <f t="shared" ref="AI8:AI35" si="20">IF(ISERROR((RANK(AG8,AG$7:AG$184,0)))=TRUE," ",((RANK(AG8,AG$7:AG$184,0))))</f>
        <v xml:space="preserve"> </v>
      </c>
      <c r="AJ8" s="1" t="str">
        <f t="shared" ref="AJ8:AJ35" si="21">IF(ISERROR((RANK(AH8,AH$7:AH$184,0)))=TRUE," ",((RANK(AH8,AH$7:AH$184,0))))</f>
        <v xml:space="preserve"> </v>
      </c>
      <c r="AK8" s="25" t="str">
        <f t="shared" ref="AK8:AK71" si="22">IF(ISERROR((IF((AND(O8&lt;$AK$5,O8&gt;$AK$6))=TRUE,O8+A8," ")))=TRUE," ",((IF((AND(O8&lt;$AK$5,O8&gt;$AK$6))=TRUE,O8+A8," "))))</f>
        <v xml:space="preserve"> </v>
      </c>
      <c r="AL8" s="25" t="str">
        <f t="shared" ref="AL8:AL71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772</v>
      </c>
      <c r="AP8" t="s">
        <v>1239</v>
      </c>
      <c r="AQ8" s="22">
        <v>-40.818107797988134</v>
      </c>
      <c r="AR8" s="21">
        <v>-14.701757562175999</v>
      </c>
      <c r="AS8">
        <v>10.106173810460085</v>
      </c>
      <c r="AT8">
        <v>40.818107797988134</v>
      </c>
      <c r="AU8">
        <v>14.701757562175999</v>
      </c>
      <c r="AV8" t="s">
        <v>1920</v>
      </c>
    </row>
    <row r="9" spans="1:48" x14ac:dyDescent="0.25">
      <c r="A9" s="14">
        <v>1.2E-10</v>
      </c>
      <c r="B9" t="s">
        <v>818</v>
      </c>
      <c r="C9" s="4">
        <v>3</v>
      </c>
      <c r="D9" s="4">
        <v>9</v>
      </c>
      <c r="E9" s="4">
        <v>7</v>
      </c>
      <c r="F9" s="4">
        <v>19</v>
      </c>
      <c r="G9" s="4">
        <v>2100</v>
      </c>
      <c r="H9" s="4">
        <v>2262</v>
      </c>
      <c r="I9" s="34">
        <v>8594.2878742345092</v>
      </c>
      <c r="J9" s="35">
        <v>16.122594440484676</v>
      </c>
      <c r="K9" s="35">
        <v>17.867298578199051</v>
      </c>
      <c r="L9" s="35" t="s">
        <v>1238</v>
      </c>
      <c r="M9" s="35" t="s">
        <v>1238</v>
      </c>
      <c r="N9" s="4">
        <v>1.403</v>
      </c>
      <c r="O9" s="4">
        <v>2.5584795321637368</v>
      </c>
      <c r="P9" s="35">
        <v>5.3890362511052166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/>
      </c>
      <c r="V9" s="37" t="str">
        <f t="shared" si="12"/>
        <v/>
      </c>
      <c r="W9" s="37" t="str">
        <f t="shared" si="13"/>
        <v xml:space="preserve"> </v>
      </c>
      <c r="X9" s="37" t="str">
        <f t="shared" si="14"/>
        <v xml:space="preserve"> </v>
      </c>
      <c r="Y9" s="1" t="str">
        <f t="shared" si="0"/>
        <v xml:space="preserve"> </v>
      </c>
      <c r="Z9" s="1" t="str">
        <f t="shared" si="15"/>
        <v xml:space="preserve"> </v>
      </c>
      <c r="AA9" s="1" t="str">
        <f t="shared" si="1"/>
        <v xml:space="preserve"> 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>
        <f t="shared" si="18"/>
        <v>5.3890362512252166</v>
      </c>
      <c r="AH9" s="38" t="str">
        <f t="shared" si="19"/>
        <v xml:space="preserve"> </v>
      </c>
      <c r="AI9" s="1">
        <f t="shared" si="20"/>
        <v>30</v>
      </c>
      <c r="AJ9" s="1" t="str">
        <f t="shared" si="21"/>
        <v xml:space="preserve"> </v>
      </c>
      <c r="AK9" s="25" t="str">
        <f t="shared" si="22"/>
        <v xml:space="preserve"> </v>
      </c>
      <c r="AL9" s="25" t="str">
        <f t="shared" si="23"/>
        <v xml:space="preserve"> </v>
      </c>
      <c r="AM9" s="1" t="str">
        <f t="shared" si="5"/>
        <v xml:space="preserve"> </v>
      </c>
      <c r="AN9" s="1" t="str">
        <f t="shared" si="6"/>
        <v xml:space="preserve"> </v>
      </c>
      <c r="AO9" t="s">
        <v>818</v>
      </c>
      <c r="AP9" t="s">
        <v>1246</v>
      </c>
      <c r="AQ9" s="22">
        <v>-23.740054788758691</v>
      </c>
      <c r="AR9" s="21" t="e">
        <v>#VALUE!</v>
      </c>
      <c r="AS9">
        <v>-7.1618037135278474</v>
      </c>
      <c r="AT9">
        <v>23.740054788758691</v>
      </c>
      <c r="AU9" t="e">
        <v>#VALUE!</v>
      </c>
      <c r="AV9" t="s">
        <v>1921</v>
      </c>
    </row>
    <row r="10" spans="1:48" x14ac:dyDescent="0.25">
      <c r="A10" s="14">
        <v>1.2999999999999999E-10</v>
      </c>
      <c r="B10" t="s">
        <v>777</v>
      </c>
      <c r="C10" s="4">
        <v>13</v>
      </c>
      <c r="D10" s="4">
        <v>0</v>
      </c>
      <c r="E10" s="4">
        <v>6</v>
      </c>
      <c r="F10" s="4">
        <v>19</v>
      </c>
      <c r="G10" s="4">
        <v>2700</v>
      </c>
      <c r="H10" s="4">
        <v>2608</v>
      </c>
      <c r="I10" s="34">
        <v>15218.45249791801</v>
      </c>
      <c r="J10" s="35">
        <v>15.014392630972941</v>
      </c>
      <c r="K10" s="35">
        <v>13.29255861365953</v>
      </c>
      <c r="L10" s="35">
        <v>8.1030552907530975</v>
      </c>
      <c r="M10" s="35">
        <v>6.9151521314676208</v>
      </c>
      <c r="N10" s="4">
        <v>1.962</v>
      </c>
      <c r="O10" s="4">
        <v>12.629161882893225</v>
      </c>
      <c r="P10" s="35">
        <v>1.7062883435582823</v>
      </c>
      <c r="Q10" s="36" t="str">
        <f t="shared" si="7"/>
        <v xml:space="preserve"> </v>
      </c>
      <c r="R10" s="36" t="str">
        <f t="shared" si="8"/>
        <v xml:space="preserve"> </v>
      </c>
      <c r="S10" s="37" t="str">
        <f t="shared" si="9"/>
        <v/>
      </c>
      <c r="T10" s="37" t="str">
        <f t="shared" si="10"/>
        <v/>
      </c>
      <c r="U10" s="37" t="str">
        <f t="shared" si="11"/>
        <v/>
      </c>
      <c r="V10" s="37" t="str">
        <f t="shared" si="12"/>
        <v/>
      </c>
      <c r="W10" s="37" t="str">
        <f t="shared" si="13"/>
        <v/>
      </c>
      <c r="X10" s="37" t="str">
        <f t="shared" si="14"/>
        <v/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 t="str">
        <f t="shared" si="16"/>
        <v xml:space="preserve"> </v>
      </c>
      <c r="AC10" s="1" t="str">
        <f t="shared" si="2"/>
        <v xml:space="preserve"> </v>
      </c>
      <c r="AD10" s="1" t="str">
        <f t="shared" si="17"/>
        <v xml:space="preserve"> </v>
      </c>
      <c r="AE10" s="1" t="str">
        <f t="shared" si="3"/>
        <v xml:space="preserve"> </v>
      </c>
      <c r="AF10" s="1" t="str">
        <f t="shared" si="4"/>
        <v xml:space="preserve"> </v>
      </c>
      <c r="AG10" s="38" t="str">
        <f t="shared" si="18"/>
        <v xml:space="preserve"> </v>
      </c>
      <c r="AH10" s="38" t="str">
        <f t="shared" si="19"/>
        <v xml:space="preserve"> </v>
      </c>
      <c r="AI10" s="1" t="str">
        <f t="shared" si="20"/>
        <v xml:space="preserve"> </v>
      </c>
      <c r="AJ10" s="1" t="str">
        <f t="shared" si="21"/>
        <v xml:space="preserve"> </v>
      </c>
      <c r="AK10" s="25" t="str">
        <f t="shared" si="22"/>
        <v xml:space="preserve"> </v>
      </c>
      <c r="AL10" s="25" t="str">
        <f t="shared" si="23"/>
        <v xml:space="preserve"> </v>
      </c>
      <c r="AM10" s="1" t="str">
        <f t="shared" si="5"/>
        <v xml:space="preserve"> </v>
      </c>
      <c r="AN10" s="1" t="str">
        <f t="shared" si="6"/>
        <v xml:space="preserve"> </v>
      </c>
      <c r="AO10" t="s">
        <v>777</v>
      </c>
      <c r="AP10" t="s">
        <v>1244</v>
      </c>
      <c r="AQ10" s="22">
        <v>-15.234664844715585</v>
      </c>
      <c r="AR10" s="21">
        <v>-1.449240504921967</v>
      </c>
      <c r="AS10">
        <v>3.5276073619631809</v>
      </c>
      <c r="AT10">
        <v>15.234664844715585</v>
      </c>
      <c r="AU10">
        <v>1.449240504921967</v>
      </c>
      <c r="AV10" t="s">
        <v>1922</v>
      </c>
    </row>
    <row r="11" spans="1:48" x14ac:dyDescent="0.25">
      <c r="A11" s="14">
        <v>1.3999999999999998E-10</v>
      </c>
      <c r="B11" t="s">
        <v>820</v>
      </c>
      <c r="C11" s="4">
        <v>8</v>
      </c>
      <c r="D11" s="4">
        <v>4</v>
      </c>
      <c r="E11" s="4">
        <v>8</v>
      </c>
      <c r="F11" s="4">
        <v>20</v>
      </c>
      <c r="G11" s="4">
        <v>940</v>
      </c>
      <c r="H11" s="4">
        <v>816.2</v>
      </c>
      <c r="I11" s="34">
        <v>10409.837399550266</v>
      </c>
      <c r="J11" s="35">
        <v>20.386092315963811</v>
      </c>
      <c r="K11" s="35">
        <v>20.112722076132048</v>
      </c>
      <c r="L11" s="35">
        <v>5.3612627100928689</v>
      </c>
      <c r="M11" s="35">
        <v>5.4303588284866136</v>
      </c>
      <c r="N11" s="4">
        <v>0.51800000000000002</v>
      </c>
      <c r="O11" s="4">
        <v>0.58252427184466071</v>
      </c>
      <c r="P11" s="35">
        <v>2.5001943593397939</v>
      </c>
      <c r="Q11" s="36" t="str">
        <f t="shared" si="7"/>
        <v xml:space="preserve"> </v>
      </c>
      <c r="R11" s="36" t="str">
        <f t="shared" si="8"/>
        <v xml:space="preserve"> </v>
      </c>
      <c r="S11" s="37">
        <f t="shared" si="9"/>
        <v>0.15167851030907609</v>
      </c>
      <c r="T11" s="37" t="str">
        <f t="shared" si="10"/>
        <v/>
      </c>
      <c r="U11" s="37" t="str">
        <f t="shared" si="11"/>
        <v/>
      </c>
      <c r="V11" s="37" t="str">
        <f t="shared" si="12"/>
        <v/>
      </c>
      <c r="W11" s="37" t="str">
        <f t="shared" si="13"/>
        <v/>
      </c>
      <c r="X11" s="37">
        <f t="shared" si="14"/>
        <v>-0.32877660268842679</v>
      </c>
      <c r="Y11" s="1" t="str">
        <f t="shared" si="0"/>
        <v xml:space="preserve"> </v>
      </c>
      <c r="Z11" s="1" t="str">
        <f t="shared" si="15"/>
        <v xml:space="preserve"> </v>
      </c>
      <c r="AA11" s="1" t="str">
        <f t="shared" si="1"/>
        <v xml:space="preserve"> </v>
      </c>
      <c r="AB11" s="1">
        <f t="shared" si="16"/>
        <v>11</v>
      </c>
      <c r="AC11" s="1">
        <f t="shared" si="2"/>
        <v>34</v>
      </c>
      <c r="AD11" s="1" t="str">
        <f t="shared" si="17"/>
        <v xml:space="preserve"> </v>
      </c>
      <c r="AE11" s="1" t="str">
        <f t="shared" si="3"/>
        <v xml:space="preserve"> </v>
      </c>
      <c r="AF11" s="1" t="str">
        <f t="shared" si="4"/>
        <v xml:space="preserve"> </v>
      </c>
      <c r="AG11" s="38">
        <f t="shared" si="18"/>
        <v>2.500194359479794</v>
      </c>
      <c r="AH11" s="38" t="str">
        <f t="shared" si="19"/>
        <v xml:space="preserve"> </v>
      </c>
      <c r="AI11" s="1">
        <f t="shared" si="20"/>
        <v>67</v>
      </c>
      <c r="AJ11" s="1" t="str">
        <f t="shared" si="21"/>
        <v xml:space="preserve"> </v>
      </c>
      <c r="AK11" s="25" t="str">
        <f t="shared" si="22"/>
        <v xml:space="preserve"> </v>
      </c>
      <c r="AL11" s="25" t="str">
        <f t="shared" si="23"/>
        <v xml:space="preserve"> </v>
      </c>
      <c r="AM11" s="1" t="str">
        <f t="shared" si="5"/>
        <v xml:space="preserve"> </v>
      </c>
      <c r="AN11" s="1" t="str">
        <f t="shared" si="6"/>
        <v xml:space="preserve"> </v>
      </c>
      <c r="AO11" t="s">
        <v>820</v>
      </c>
      <c r="AP11" t="s">
        <v>1242</v>
      </c>
      <c r="AQ11" s="22">
        <v>-56.462174212590391</v>
      </c>
      <c r="AR11" s="21">
        <v>32.877660268842682</v>
      </c>
      <c r="AS11">
        <v>15.167851016907608</v>
      </c>
      <c r="AT11">
        <v>56.462174212590391</v>
      </c>
      <c r="AU11">
        <v>-32.877660268842682</v>
      </c>
      <c r="AV11" t="s">
        <v>1923</v>
      </c>
    </row>
    <row r="12" spans="1:48" x14ac:dyDescent="0.25">
      <c r="A12" s="14">
        <v>1.4999999999999997E-10</v>
      </c>
      <c r="B12" t="s">
        <v>1227</v>
      </c>
      <c r="C12" s="4">
        <v>9</v>
      </c>
      <c r="D12" s="4">
        <v>3</v>
      </c>
      <c r="E12" s="4">
        <v>10</v>
      </c>
      <c r="F12" s="4">
        <v>22</v>
      </c>
      <c r="G12" s="4">
        <v>600</v>
      </c>
      <c r="H12" s="4">
        <v>548.6</v>
      </c>
      <c r="I12" s="34">
        <v>6529.4027279675684</v>
      </c>
      <c r="J12" s="35">
        <v>27.707070707070709</v>
      </c>
      <c r="K12" s="35">
        <v>24.711711711711715</v>
      </c>
      <c r="L12" s="35">
        <v>21.281581673306771</v>
      </c>
      <c r="M12" s="35">
        <v>19.852885755380711</v>
      </c>
      <c r="N12" s="4">
        <v>0.222</v>
      </c>
      <c r="O12" s="4">
        <v>9.9009900990098956</v>
      </c>
      <c r="P12" s="35">
        <v>1.3306598614655485</v>
      </c>
      <c r="Q12" s="36" t="str">
        <f t="shared" si="7"/>
        <v xml:space="preserve"> </v>
      </c>
      <c r="R12" s="36" t="str">
        <f t="shared" si="8"/>
        <v xml:space="preserve"> </v>
      </c>
      <c r="S12" s="37" t="str">
        <f t="shared" si="9"/>
        <v/>
      </c>
      <c r="T12" s="37" t="str">
        <f t="shared" si="10"/>
        <v/>
      </c>
      <c r="U12" s="37" t="str">
        <f t="shared" si="11"/>
        <v/>
      </c>
      <c r="V12" s="37" t="str">
        <f t="shared" si="12"/>
        <v/>
      </c>
      <c r="W12" s="37" t="str">
        <f t="shared" si="13"/>
        <v/>
      </c>
      <c r="X12" s="37" t="str">
        <f t="shared" si="14"/>
        <v/>
      </c>
      <c r="Y12" s="1" t="str">
        <f t="shared" si="0"/>
        <v xml:space="preserve"> </v>
      </c>
      <c r="Z12" s="1" t="str">
        <f t="shared" si="15"/>
        <v xml:space="preserve"> </v>
      </c>
      <c r="AA12" s="1" t="str">
        <f t="shared" si="1"/>
        <v xml:space="preserve"> </v>
      </c>
      <c r="AB12" s="1" t="str">
        <f t="shared" si="16"/>
        <v xml:space="preserve"> </v>
      </c>
      <c r="AC12" s="1" t="str">
        <f t="shared" si="2"/>
        <v xml:space="preserve"> </v>
      </c>
      <c r="AD12" s="1" t="str">
        <f t="shared" si="17"/>
        <v xml:space="preserve"> </v>
      </c>
      <c r="AE12" s="1" t="str">
        <f t="shared" si="3"/>
        <v xml:space="preserve"> </v>
      </c>
      <c r="AF12" s="1" t="str">
        <f t="shared" si="4"/>
        <v xml:space="preserve"> </v>
      </c>
      <c r="AG12" s="38" t="str">
        <f t="shared" si="18"/>
        <v xml:space="preserve"> </v>
      </c>
      <c r="AH12" s="38" t="str">
        <f t="shared" si="19"/>
        <v xml:space="preserve"> </v>
      </c>
      <c r="AI12" s="1" t="str">
        <f t="shared" si="20"/>
        <v xml:space="preserve"> 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1227</v>
      </c>
      <c r="AP12" t="s">
        <v>1262</v>
      </c>
      <c r="AQ12" s="22">
        <v>-112.65029397004879</v>
      </c>
      <c r="AR12" s="21">
        <v>-166.44274536349371</v>
      </c>
      <c r="AS12">
        <v>9.3693036820998934</v>
      </c>
      <c r="AT12">
        <v>112.65029397004879</v>
      </c>
      <c r="AU12">
        <v>166.44274536349371</v>
      </c>
      <c r="AV12" t="s">
        <v>1924</v>
      </c>
    </row>
    <row r="13" spans="1:48" x14ac:dyDescent="0.25">
      <c r="A13" s="14">
        <v>1.5999999999999996E-10</v>
      </c>
      <c r="B13" t="s">
        <v>758</v>
      </c>
      <c r="C13" s="4">
        <v>9</v>
      </c>
      <c r="D13" s="4">
        <v>0</v>
      </c>
      <c r="E13" s="4">
        <v>13</v>
      </c>
      <c r="F13" s="4">
        <v>22</v>
      </c>
      <c r="G13" s="4">
        <v>460.11798095703125</v>
      </c>
      <c r="H13" s="4">
        <v>389.5</v>
      </c>
      <c r="I13" s="34">
        <v>19761.441615018175</v>
      </c>
      <c r="J13" s="35">
        <v>6.7975567190226869</v>
      </c>
      <c r="K13" s="35">
        <v>7.0180180180180178</v>
      </c>
      <c r="L13" s="35" t="s">
        <v>1238</v>
      </c>
      <c r="M13" s="35" t="s">
        <v>1238</v>
      </c>
      <c r="N13" s="4">
        <v>0.57300000000000006</v>
      </c>
      <c r="O13" s="4">
        <v>-1.8835616438355993</v>
      </c>
      <c r="P13" s="35">
        <v>8.2670089858793325</v>
      </c>
      <c r="Q13" s="36" t="str">
        <f t="shared" si="7"/>
        <v xml:space="preserve"> </v>
      </c>
      <c r="R13" s="36" t="str">
        <f t="shared" si="8"/>
        <v xml:space="preserve"> </v>
      </c>
      <c r="S13" s="37">
        <f t="shared" si="9"/>
        <v>0.18130418746945121</v>
      </c>
      <c r="T13" s="37" t="str">
        <f t="shared" si="10"/>
        <v/>
      </c>
      <c r="U13" s="37" t="str">
        <f t="shared" si="11"/>
        <v/>
      </c>
      <c r="V13" s="37">
        <f t="shared" si="12"/>
        <v>-0.47829113735600726</v>
      </c>
      <c r="W13" s="37" t="str">
        <f t="shared" si="13"/>
        <v xml:space="preserve"> </v>
      </c>
      <c r="X13" s="37" t="str">
        <f t="shared" si="14"/>
        <v xml:space="preserve"> </v>
      </c>
      <c r="Y13" s="1" t="str">
        <f t="shared" si="0"/>
        <v xml:space="preserve"> </v>
      </c>
      <c r="Z13" s="1">
        <f t="shared" si="15"/>
        <v>6</v>
      </c>
      <c r="AA13" s="1" t="str">
        <f t="shared" si="1"/>
        <v xml:space="preserve"> </v>
      </c>
      <c r="AB13" s="1" t="str">
        <f t="shared" si="16"/>
        <v xml:space="preserve"> </v>
      </c>
      <c r="AC13" s="1">
        <f t="shared" si="2"/>
        <v>23</v>
      </c>
      <c r="AD13" s="1" t="str">
        <f t="shared" si="17"/>
        <v xml:space="preserve"> </v>
      </c>
      <c r="AE13" s="1" t="str">
        <f t="shared" si="3"/>
        <v xml:space="preserve"> </v>
      </c>
      <c r="AF13" s="1" t="str">
        <f t="shared" si="4"/>
        <v xml:space="preserve"> </v>
      </c>
      <c r="AG13" s="38">
        <f t="shared" si="18"/>
        <v>8.2670089860393325</v>
      </c>
      <c r="AH13" s="38" t="str">
        <f t="shared" si="19"/>
        <v xml:space="preserve"> </v>
      </c>
      <c r="AI13" s="1">
        <f t="shared" si="20"/>
        <v>5</v>
      </c>
      <c r="AJ13" s="1" t="str">
        <f t="shared" si="21"/>
        <v xml:space="preserve"> </v>
      </c>
      <c r="AK13" s="25" t="str">
        <f t="shared" si="22"/>
        <v xml:space="preserve"> </v>
      </c>
      <c r="AL13" s="25" t="str">
        <f t="shared" si="23"/>
        <v xml:space="preserve"> </v>
      </c>
      <c r="AM13" s="1" t="str">
        <f t="shared" si="5"/>
        <v xml:space="preserve"> </v>
      </c>
      <c r="AN13" s="1" t="str">
        <f t="shared" si="6"/>
        <v xml:space="preserve"> </v>
      </c>
      <c r="AO13" t="s">
        <v>758</v>
      </c>
      <c r="AP13" t="s">
        <v>1246</v>
      </c>
      <c r="AQ13" s="22">
        <v>47.829113735600728</v>
      </c>
      <c r="AR13" s="21" t="e">
        <v>#VALUE!</v>
      </c>
      <c r="AS13">
        <v>18.13041873094512</v>
      </c>
      <c r="AT13">
        <v>-47.829113735600728</v>
      </c>
      <c r="AU13" t="e">
        <v>#VALUE!</v>
      </c>
      <c r="AV13" t="s">
        <v>1925</v>
      </c>
    </row>
    <row r="14" spans="1:48" x14ac:dyDescent="0.25">
      <c r="A14" s="14">
        <v>1.6999999999999996E-10</v>
      </c>
      <c r="B14" t="s">
        <v>1228</v>
      </c>
      <c r="C14" s="4">
        <v>5</v>
      </c>
      <c r="D14" s="4">
        <v>2</v>
      </c>
      <c r="E14" s="4">
        <v>10</v>
      </c>
      <c r="F14" s="4">
        <v>17</v>
      </c>
      <c r="G14" s="4">
        <v>4777</v>
      </c>
      <c r="H14" s="4">
        <v>4716</v>
      </c>
      <c r="I14" s="34">
        <v>9853.7830352755882</v>
      </c>
      <c r="J14" s="35" t="s">
        <v>1238</v>
      </c>
      <c r="K14" s="35" t="s">
        <v>1238</v>
      </c>
      <c r="L14" s="35" t="s">
        <v>1238</v>
      </c>
      <c r="M14" s="35">
        <v>32.868336126777855</v>
      </c>
      <c r="N14" s="4">
        <v>1.079</v>
      </c>
      <c r="O14" s="4">
        <v>18.701870187018692</v>
      </c>
      <c r="P14" s="35">
        <v>1.0241730279898218</v>
      </c>
      <c r="Q14" s="36" t="str">
        <f t="shared" si="7"/>
        <v xml:space="preserve"> </v>
      </c>
      <c r="R14" s="36" t="str">
        <f t="shared" si="8"/>
        <v xml:space="preserve"> </v>
      </c>
      <c r="S14" s="37" t="str">
        <f t="shared" si="9"/>
        <v/>
      </c>
      <c r="T14" s="37" t="str">
        <f t="shared" si="10"/>
        <v/>
      </c>
      <c r="U14" s="37" t="str">
        <f t="shared" si="11"/>
        <v xml:space="preserve"> </v>
      </c>
      <c r="V14" s="37" t="str">
        <f t="shared" si="12"/>
        <v xml:space="preserve"> </v>
      </c>
      <c r="W14" s="37" t="str">
        <f t="shared" si="13"/>
        <v xml:space="preserve"> </v>
      </c>
      <c r="X14" s="37" t="str">
        <f t="shared" si="14"/>
        <v xml:space="preserve"> </v>
      </c>
      <c r="Y14" s="1" t="str">
        <f t="shared" si="0"/>
        <v xml:space="preserve"> </v>
      </c>
      <c r="Z14" s="1" t="str">
        <f t="shared" si="15"/>
        <v xml:space="preserve"> </v>
      </c>
      <c r="AA14" s="1" t="str">
        <f t="shared" si="1"/>
        <v xml:space="preserve"> </v>
      </c>
      <c r="AB14" s="1" t="str">
        <f t="shared" si="16"/>
        <v xml:space="preserve"> </v>
      </c>
      <c r="AC14" s="1" t="str">
        <f t="shared" si="2"/>
        <v xml:space="preserve"> </v>
      </c>
      <c r="AD14" s="1" t="str">
        <f t="shared" si="17"/>
        <v xml:space="preserve"> </v>
      </c>
      <c r="AE14" s="1" t="str">
        <f t="shared" si="3"/>
        <v xml:space="preserve"> </v>
      </c>
      <c r="AF14" s="1" t="str">
        <f t="shared" si="4"/>
        <v xml:space="preserve"> </v>
      </c>
      <c r="AG14" s="38" t="str">
        <f t="shared" si="18"/>
        <v xml:space="preserve"> </v>
      </c>
      <c r="AH14" s="38" t="str">
        <f t="shared" si="19"/>
        <v xml:space="preserve"> </v>
      </c>
      <c r="AI14" s="1" t="str">
        <f t="shared" si="20"/>
        <v xml:space="preserve"> 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1228</v>
      </c>
      <c r="AP14" t="s">
        <v>1293</v>
      </c>
      <c r="AQ14" s="22" t="e">
        <v>#VALUE!</v>
      </c>
      <c r="AR14" s="21" t="e">
        <v>#VALUE!</v>
      </c>
      <c r="AS14">
        <v>1.2934690415606465</v>
      </c>
      <c r="AT14" t="e">
        <v>#VALUE!</v>
      </c>
      <c r="AU14" t="e">
        <v>#VALUE!</v>
      </c>
      <c r="AV14" t="s">
        <v>1926</v>
      </c>
    </row>
    <row r="15" spans="1:48" x14ac:dyDescent="0.25">
      <c r="A15" s="14">
        <v>1.7999999999999995E-10</v>
      </c>
      <c r="B15" t="s">
        <v>743</v>
      </c>
      <c r="C15" s="4">
        <v>24</v>
      </c>
      <c r="D15" s="4">
        <v>4</v>
      </c>
      <c r="E15" s="4">
        <v>6</v>
      </c>
      <c r="F15" s="4">
        <v>34</v>
      </c>
      <c r="G15" s="4">
        <v>8320.8466796875</v>
      </c>
      <c r="H15" s="4">
        <v>7446</v>
      </c>
      <c r="I15" s="34">
        <v>126401.5722763853</v>
      </c>
      <c r="J15" s="35">
        <v>26.76753264906662</v>
      </c>
      <c r="K15" s="35">
        <v>23.105996443191003</v>
      </c>
      <c r="L15" s="35">
        <v>21.221743158781386</v>
      </c>
      <c r="M15" s="35">
        <v>17.559527133047965</v>
      </c>
      <c r="N15" s="4">
        <v>4.1690000000000005</v>
      </c>
      <c r="O15" s="4">
        <v>19.114285714285728</v>
      </c>
      <c r="P15" s="35">
        <v>2.9098225185828217</v>
      </c>
      <c r="Q15" s="36">
        <f t="shared" si="7"/>
        <v>70.588235294297647</v>
      </c>
      <c r="R15" s="36" t="str">
        <f t="shared" si="8"/>
        <v xml:space="preserve"> </v>
      </c>
      <c r="S15" s="37" t="str">
        <f t="shared" si="9"/>
        <v/>
      </c>
      <c r="T15" s="37" t="str">
        <f t="shared" si="10"/>
        <v/>
      </c>
      <c r="U15" s="37" t="str">
        <f t="shared" si="11"/>
        <v/>
      </c>
      <c r="V15" s="37" t="str">
        <f t="shared" si="12"/>
        <v/>
      </c>
      <c r="W15" s="37" t="str">
        <f t="shared" si="13"/>
        <v/>
      </c>
      <c r="X15" s="37" t="str">
        <f t="shared" si="14"/>
        <v/>
      </c>
      <c r="Y15" s="1" t="str">
        <f t="shared" si="0"/>
        <v xml:space="preserve"> </v>
      </c>
      <c r="Z15" s="1" t="str">
        <f t="shared" si="15"/>
        <v xml:space="preserve"> </v>
      </c>
      <c r="AA15" s="1" t="str">
        <f t="shared" si="1"/>
        <v xml:space="preserve"> </v>
      </c>
      <c r="AB15" s="1" t="str">
        <f t="shared" si="16"/>
        <v xml:space="preserve"> </v>
      </c>
      <c r="AC15" s="1" t="str">
        <f t="shared" si="2"/>
        <v xml:space="preserve"> </v>
      </c>
      <c r="AD15" s="1" t="str">
        <f t="shared" si="17"/>
        <v xml:space="preserve"> </v>
      </c>
      <c r="AE15" s="1">
        <f t="shared" si="3"/>
        <v>13</v>
      </c>
      <c r="AF15" s="1" t="str">
        <f t="shared" si="4"/>
        <v xml:space="preserve"> </v>
      </c>
      <c r="AG15" s="38">
        <f t="shared" si="18"/>
        <v>2.9098225187628217</v>
      </c>
      <c r="AH15" s="38" t="str">
        <f t="shared" si="19"/>
        <v xml:space="preserve"> </v>
      </c>
      <c r="AI15" s="1">
        <f t="shared" si="20"/>
        <v>60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743</v>
      </c>
      <c r="AP15" t="s">
        <v>1313</v>
      </c>
      <c r="AQ15" s="22">
        <v>-105.43938934779899</v>
      </c>
      <c r="AR15" s="21">
        <v>-165.69357463298289</v>
      </c>
      <c r="AS15">
        <v>11.749216756479996</v>
      </c>
      <c r="AT15">
        <v>105.43938934779899</v>
      </c>
      <c r="AU15">
        <v>165.69357463298289</v>
      </c>
      <c r="AV15" t="s">
        <v>1927</v>
      </c>
    </row>
    <row r="16" spans="1:48" x14ac:dyDescent="0.25">
      <c r="A16" s="14">
        <v>1.8999999999999994E-10</v>
      </c>
      <c r="B16" t="s">
        <v>760</v>
      </c>
      <c r="C16" s="4">
        <v>13</v>
      </c>
      <c r="D16" s="4">
        <v>1</v>
      </c>
      <c r="E16" s="4">
        <v>9</v>
      </c>
      <c r="F16" s="4">
        <v>23</v>
      </c>
      <c r="G16" s="4">
        <v>697.5</v>
      </c>
      <c r="H16" s="4">
        <v>659.6</v>
      </c>
      <c r="I16" s="34">
        <v>27357.350555157973</v>
      </c>
      <c r="J16" s="35">
        <v>14.496703296703297</v>
      </c>
      <c r="K16" s="35">
        <v>13.656314699792961</v>
      </c>
      <c r="L16" s="35">
        <v>9.3353598852943698</v>
      </c>
      <c r="M16" s="35">
        <v>8.912202998208695</v>
      </c>
      <c r="N16" s="4">
        <v>0.48299999999999998</v>
      </c>
      <c r="O16" s="4">
        <v>5.4585152838427877</v>
      </c>
      <c r="P16" s="35">
        <v>3.6688902365069738</v>
      </c>
      <c r="Q16" s="36" t="str">
        <f t="shared" si="7"/>
        <v xml:space="preserve"> </v>
      </c>
      <c r="R16" s="36" t="str">
        <f t="shared" si="8"/>
        <v xml:space="preserve"> </v>
      </c>
      <c r="S16" s="37" t="str">
        <f t="shared" si="9"/>
        <v/>
      </c>
      <c r="T16" s="37" t="str">
        <f t="shared" si="10"/>
        <v/>
      </c>
      <c r="U16" s="37" t="str">
        <f t="shared" si="11"/>
        <v/>
      </c>
      <c r="V16" s="37" t="str">
        <f t="shared" si="12"/>
        <v/>
      </c>
      <c r="W16" s="37" t="str">
        <f t="shared" si="13"/>
        <v/>
      </c>
      <c r="X16" s="37" t="str">
        <f t="shared" si="14"/>
        <v/>
      </c>
      <c r="Y16" s="1" t="str">
        <f t="shared" si="0"/>
        <v xml:space="preserve"> </v>
      </c>
      <c r="Z16" s="1" t="str">
        <f t="shared" si="15"/>
        <v xml:space="preserve"> </v>
      </c>
      <c r="AA16" s="1" t="str">
        <f t="shared" si="1"/>
        <v xml:space="preserve"> </v>
      </c>
      <c r="AB16" s="1" t="str">
        <f t="shared" si="16"/>
        <v xml:space="preserve"> </v>
      </c>
      <c r="AC16" s="1" t="str">
        <f t="shared" si="2"/>
        <v xml:space="preserve"> </v>
      </c>
      <c r="AD16" s="1" t="str">
        <f t="shared" si="17"/>
        <v xml:space="preserve"> </v>
      </c>
      <c r="AE16" s="1" t="str">
        <f t="shared" si="3"/>
        <v xml:space="preserve"> </v>
      </c>
      <c r="AF16" s="1" t="str">
        <f t="shared" si="4"/>
        <v xml:space="preserve"> </v>
      </c>
      <c r="AG16" s="38">
        <f t="shared" si="18"/>
        <v>3.6688902366969738</v>
      </c>
      <c r="AH16" s="38" t="str">
        <f t="shared" si="19"/>
        <v xml:space="preserve"> </v>
      </c>
      <c r="AI16" s="1">
        <f t="shared" si="20"/>
        <v>50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760</v>
      </c>
      <c r="AP16" t="s">
        <v>1244</v>
      </c>
      <c r="AQ16" s="22">
        <v>-11.261426739486913</v>
      </c>
      <c r="AR16" s="21">
        <v>-16.877540164878834</v>
      </c>
      <c r="AS16">
        <v>5.7459066100667089</v>
      </c>
      <c r="AT16">
        <v>11.261426739486913</v>
      </c>
      <c r="AU16">
        <v>16.877540164878834</v>
      </c>
      <c r="AV16" t="s">
        <v>1928</v>
      </c>
    </row>
    <row r="17" spans="1:48" x14ac:dyDescent="0.25">
      <c r="A17" s="14">
        <v>1.9999999999999993E-10</v>
      </c>
      <c r="B17" t="s">
        <v>752</v>
      </c>
      <c r="C17" s="4">
        <v>15</v>
      </c>
      <c r="D17" s="4">
        <v>2</v>
      </c>
      <c r="E17" s="4">
        <v>7</v>
      </c>
      <c r="F17" s="4">
        <v>24</v>
      </c>
      <c r="G17" s="4">
        <v>205</v>
      </c>
      <c r="H17" s="4">
        <v>170.02</v>
      </c>
      <c r="I17" s="34">
        <v>38107.886676387439</v>
      </c>
      <c r="J17" s="35">
        <v>7.5230088495575229</v>
      </c>
      <c r="K17" s="35">
        <v>7.1738396624472571</v>
      </c>
      <c r="L17" s="35" t="s">
        <v>1238</v>
      </c>
      <c r="M17" s="35" t="s">
        <v>1238</v>
      </c>
      <c r="N17" s="4">
        <v>0.23700000000000002</v>
      </c>
      <c r="O17" s="4">
        <v>-4.048582995951409</v>
      </c>
      <c r="P17" s="35">
        <v>5.7052111516292205</v>
      </c>
      <c r="Q17" s="36" t="str">
        <f t="shared" si="7"/>
        <v xml:space="preserve"> </v>
      </c>
      <c r="R17" s="36" t="str">
        <f t="shared" si="8"/>
        <v xml:space="preserve"> </v>
      </c>
      <c r="S17" s="37">
        <f t="shared" si="9"/>
        <v>0.20574050131751551</v>
      </c>
      <c r="T17" s="37" t="str">
        <f t="shared" si="10"/>
        <v/>
      </c>
      <c r="U17" s="37" t="str">
        <f t="shared" si="11"/>
        <v/>
      </c>
      <c r="V17" s="37">
        <f t="shared" si="12"/>
        <v>-0.42261307219697086</v>
      </c>
      <c r="W17" s="37" t="str">
        <f t="shared" si="13"/>
        <v xml:space="preserve"> </v>
      </c>
      <c r="X17" s="37" t="str">
        <f t="shared" si="14"/>
        <v xml:space="preserve"> </v>
      </c>
      <c r="Y17" s="1" t="str">
        <f t="shared" si="0"/>
        <v xml:space="preserve"> </v>
      </c>
      <c r="Z17" s="1">
        <f t="shared" si="15"/>
        <v>10</v>
      </c>
      <c r="AA17" s="1" t="str">
        <f t="shared" si="1"/>
        <v xml:space="preserve"> </v>
      </c>
      <c r="AB17" s="1" t="str">
        <f t="shared" si="16"/>
        <v xml:space="preserve"> </v>
      </c>
      <c r="AC17" s="1">
        <f t="shared" si="2"/>
        <v>16</v>
      </c>
      <c r="AD17" s="1" t="str">
        <f t="shared" si="17"/>
        <v xml:space="preserve"> </v>
      </c>
      <c r="AE17" s="1" t="str">
        <f t="shared" si="3"/>
        <v xml:space="preserve"> </v>
      </c>
      <c r="AF17" s="1" t="str">
        <f t="shared" si="4"/>
        <v xml:space="preserve"> </v>
      </c>
      <c r="AG17" s="38">
        <f t="shared" si="18"/>
        <v>5.7052111518292206</v>
      </c>
      <c r="AH17" s="38" t="str">
        <f t="shared" si="19"/>
        <v xml:space="preserve"> </v>
      </c>
      <c r="AI17" s="1">
        <f t="shared" si="20"/>
        <v>26</v>
      </c>
      <c r="AJ17" s="1" t="str">
        <f t="shared" si="21"/>
        <v xml:space="preserve"> </v>
      </c>
      <c r="AK17" s="25" t="str">
        <f t="shared" si="22"/>
        <v xml:space="preserve"> </v>
      </c>
      <c r="AL17" s="25" t="str">
        <f t="shared" si="23"/>
        <v xml:space="preserve"> </v>
      </c>
      <c r="AM17" s="1" t="str">
        <f t="shared" si="5"/>
        <v xml:space="preserve"> </v>
      </c>
      <c r="AN17" s="1" t="str">
        <f t="shared" si="6"/>
        <v xml:space="preserve"> </v>
      </c>
      <c r="AO17" t="s">
        <v>752</v>
      </c>
      <c r="AP17" t="s">
        <v>1246</v>
      </c>
      <c r="AQ17" s="22">
        <v>42.261307219697088</v>
      </c>
      <c r="AR17" s="21" t="e">
        <v>#VALUE!</v>
      </c>
      <c r="AS17">
        <v>20.574050111751554</v>
      </c>
      <c r="AT17">
        <v>-42.261307219697088</v>
      </c>
      <c r="AU17" t="e">
        <v>#VALUE!</v>
      </c>
      <c r="AV17" t="s">
        <v>1929</v>
      </c>
    </row>
    <row r="18" spans="1:48" x14ac:dyDescent="0.25">
      <c r="A18" s="14">
        <v>2.0999999999999992E-10</v>
      </c>
      <c r="B18" t="s">
        <v>738</v>
      </c>
      <c r="C18" s="4">
        <v>17</v>
      </c>
      <c r="D18" s="4">
        <v>1</v>
      </c>
      <c r="E18" s="4">
        <v>6</v>
      </c>
      <c r="F18" s="4">
        <v>24</v>
      </c>
      <c r="G18" s="4">
        <v>3863.94873046875</v>
      </c>
      <c r="H18" s="4">
        <v>3236.5</v>
      </c>
      <c r="I18" s="34">
        <v>96046.505750440032</v>
      </c>
      <c r="J18" s="35">
        <v>10.091986280012474</v>
      </c>
      <c r="K18" s="35">
        <v>9.6295745313894674</v>
      </c>
      <c r="L18" s="35">
        <v>10.256763025886185</v>
      </c>
      <c r="M18" s="35">
        <v>9.8176588139293841</v>
      </c>
      <c r="N18" s="4">
        <v>3.2069999999999999</v>
      </c>
      <c r="O18" s="4">
        <v>1.648177496038022</v>
      </c>
      <c r="P18" s="35">
        <v>6.9365054843194809</v>
      </c>
      <c r="Q18" s="36">
        <f t="shared" si="7"/>
        <v>70.833333333543322</v>
      </c>
      <c r="R18" s="36" t="str">
        <f t="shared" si="8"/>
        <v xml:space="preserve"> </v>
      </c>
      <c r="S18" s="37">
        <f t="shared" si="9"/>
        <v>0.19386643940936651</v>
      </c>
      <c r="T18" s="37" t="str">
        <f t="shared" si="10"/>
        <v/>
      </c>
      <c r="U18" s="37" t="str">
        <f t="shared" si="11"/>
        <v/>
      </c>
      <c r="V18" s="37" t="str">
        <f t="shared" si="12"/>
        <v/>
      </c>
      <c r="W18" s="37" t="str">
        <f t="shared" si="13"/>
        <v/>
      </c>
      <c r="X18" s="37" t="str">
        <f t="shared" si="14"/>
        <v/>
      </c>
      <c r="Y18" s="1" t="str">
        <f t="shared" si="0"/>
        <v xml:space="preserve"> </v>
      </c>
      <c r="Z18" s="1" t="str">
        <f t="shared" si="15"/>
        <v xml:space="preserve"> </v>
      </c>
      <c r="AA18" s="1" t="str">
        <f t="shared" si="1"/>
        <v xml:space="preserve"> </v>
      </c>
      <c r="AB18" s="1" t="str">
        <f t="shared" si="16"/>
        <v xml:space="preserve"> </v>
      </c>
      <c r="AC18" s="1">
        <f t="shared" si="2"/>
        <v>19</v>
      </c>
      <c r="AD18" s="1" t="str">
        <f t="shared" si="17"/>
        <v xml:space="preserve"> </v>
      </c>
      <c r="AE18" s="1">
        <f t="shared" si="3"/>
        <v>12</v>
      </c>
      <c r="AF18" s="1" t="str">
        <f t="shared" si="4"/>
        <v xml:space="preserve"> </v>
      </c>
      <c r="AG18" s="38">
        <f t="shared" si="18"/>
        <v>6.9365054845294809</v>
      </c>
      <c r="AH18" s="38" t="str">
        <f t="shared" si="19"/>
        <v xml:space="preserve"> </v>
      </c>
      <c r="AI18" s="1">
        <f t="shared" si="20"/>
        <v>14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738</v>
      </c>
      <c r="AP18" t="s">
        <v>1239</v>
      </c>
      <c r="AQ18" s="22">
        <v>22.544542081863362</v>
      </c>
      <c r="AR18" s="21">
        <v>-28.413392440076855</v>
      </c>
      <c r="AS18">
        <v>19.386643919936652</v>
      </c>
      <c r="AT18">
        <v>-22.544542081863362</v>
      </c>
      <c r="AU18">
        <v>28.413392440076855</v>
      </c>
      <c r="AV18" t="s">
        <v>1930</v>
      </c>
    </row>
    <row r="19" spans="1:48" x14ac:dyDescent="0.25">
      <c r="A19" s="14">
        <v>2.1999999999999991E-10</v>
      </c>
      <c r="B19" t="s">
        <v>791</v>
      </c>
      <c r="C19" s="4">
        <v>9</v>
      </c>
      <c r="D19" s="4">
        <v>1</v>
      </c>
      <c r="E19" s="4">
        <v>9</v>
      </c>
      <c r="F19" s="4">
        <v>19</v>
      </c>
      <c r="G19" s="4">
        <v>852</v>
      </c>
      <c r="H19" s="4">
        <v>837</v>
      </c>
      <c r="I19" s="34">
        <v>11026.287711131035</v>
      </c>
      <c r="J19" s="35">
        <v>11.657381615598885</v>
      </c>
      <c r="K19" s="35">
        <v>11.130319148936168</v>
      </c>
      <c r="L19" s="35">
        <v>8.9290407128362244</v>
      </c>
      <c r="M19" s="35">
        <v>8.6219376327180122</v>
      </c>
      <c r="N19" s="4">
        <v>0.752</v>
      </c>
      <c r="O19" s="4">
        <v>4.155124653739616</v>
      </c>
      <c r="P19" s="35">
        <v>5.6391875746714462</v>
      </c>
      <c r="Q19" s="36" t="str">
        <f t="shared" si="7"/>
        <v xml:space="preserve"> </v>
      </c>
      <c r="R19" s="36" t="str">
        <f t="shared" si="8"/>
        <v xml:space="preserve"> </v>
      </c>
      <c r="S19" s="37" t="str">
        <f t="shared" si="9"/>
        <v/>
      </c>
      <c r="T19" s="37" t="str">
        <f t="shared" si="10"/>
        <v/>
      </c>
      <c r="U19" s="37" t="str">
        <f t="shared" si="11"/>
        <v/>
      </c>
      <c r="V19" s="37" t="str">
        <f t="shared" si="12"/>
        <v/>
      </c>
      <c r="W19" s="37" t="str">
        <f t="shared" si="13"/>
        <v/>
      </c>
      <c r="X19" s="37" t="str">
        <f t="shared" si="14"/>
        <v/>
      </c>
      <c r="Y19" s="1" t="str">
        <f t="shared" si="0"/>
        <v xml:space="preserve"> </v>
      </c>
      <c r="Z19" s="1" t="str">
        <f t="shared" si="15"/>
        <v xml:space="preserve"> </v>
      </c>
      <c r="AA19" s="1" t="str">
        <f t="shared" si="1"/>
        <v xml:space="preserve"> </v>
      </c>
      <c r="AB19" s="1" t="str">
        <f t="shared" si="16"/>
        <v xml:space="preserve"> </v>
      </c>
      <c r="AC19" s="1" t="str">
        <f t="shared" si="2"/>
        <v xml:space="preserve"> </v>
      </c>
      <c r="AD19" s="1" t="str">
        <f t="shared" si="17"/>
        <v xml:space="preserve"> </v>
      </c>
      <c r="AE19" s="1" t="str">
        <f t="shared" si="3"/>
        <v xml:space="preserve"> </v>
      </c>
      <c r="AF19" s="1" t="str">
        <f t="shared" si="4"/>
        <v xml:space="preserve"> </v>
      </c>
      <c r="AG19" s="38">
        <f t="shared" si="18"/>
        <v>5.6391875748914462</v>
      </c>
      <c r="AH19" s="38" t="str">
        <f t="shared" si="19"/>
        <v xml:space="preserve"> </v>
      </c>
      <c r="AI19" s="1">
        <f t="shared" si="20"/>
        <v>29</v>
      </c>
      <c r="AJ19" s="1" t="str">
        <f t="shared" si="21"/>
        <v xml:space="preserve"> </v>
      </c>
      <c r="AK19" s="25" t="str">
        <f t="shared" si="22"/>
        <v xml:space="preserve"> </v>
      </c>
      <c r="AL19" s="25" t="str">
        <f t="shared" si="23"/>
        <v xml:space="preserve"> </v>
      </c>
      <c r="AM19" s="1" t="str">
        <f t="shared" si="5"/>
        <v xml:space="preserve"> </v>
      </c>
      <c r="AN19" s="1" t="str">
        <f t="shared" si="6"/>
        <v xml:space="preserve"> </v>
      </c>
      <c r="AO19" t="s">
        <v>791</v>
      </c>
      <c r="AP19" t="s">
        <v>1248</v>
      </c>
      <c r="AQ19" s="22">
        <v>10.530216142786596</v>
      </c>
      <c r="AR19" s="21">
        <v>-11.790474858104139</v>
      </c>
      <c r="AS19">
        <v>1.7921146953405076</v>
      </c>
      <c r="AT19">
        <v>-10.530216142786596</v>
      </c>
      <c r="AU19">
        <v>11.790474858104139</v>
      </c>
      <c r="AV19" t="s">
        <v>1931</v>
      </c>
    </row>
    <row r="20" spans="1:48" x14ac:dyDescent="0.25">
      <c r="A20" s="14">
        <v>2.299999999999999E-10</v>
      </c>
      <c r="B20" t="s">
        <v>1229</v>
      </c>
      <c r="C20" s="4">
        <v>6</v>
      </c>
      <c r="D20" s="4">
        <v>5</v>
      </c>
      <c r="E20" s="4">
        <v>18</v>
      </c>
      <c r="F20" s="4">
        <v>29</v>
      </c>
      <c r="G20" s="4">
        <v>1800</v>
      </c>
      <c r="H20" s="4">
        <v>1569.8</v>
      </c>
      <c r="I20" s="34">
        <v>113884.68785989418</v>
      </c>
      <c r="J20" s="35">
        <v>10.699948368660186</v>
      </c>
      <c r="K20" s="35">
        <v>10.419959981383803</v>
      </c>
      <c r="L20" s="35">
        <v>5.3424239109401803</v>
      </c>
      <c r="M20" s="35">
        <v>5.4340912735445155</v>
      </c>
      <c r="N20" s="4">
        <v>1.9490000000000001</v>
      </c>
      <c r="O20" s="4">
        <v>10.675752413401472</v>
      </c>
      <c r="P20" s="35">
        <v>6.6573103213252542</v>
      </c>
      <c r="Q20" s="36" t="str">
        <f t="shared" si="7"/>
        <v xml:space="preserve"> </v>
      </c>
      <c r="R20" s="36" t="str">
        <f t="shared" si="8"/>
        <v xml:space="preserve"> </v>
      </c>
      <c r="S20" s="37" t="str">
        <f t="shared" si="9"/>
        <v/>
      </c>
      <c r="T20" s="37" t="str">
        <f t="shared" si="10"/>
        <v/>
      </c>
      <c r="U20" s="37" t="str">
        <f t="shared" si="11"/>
        <v/>
      </c>
      <c r="V20" s="37" t="str">
        <f t="shared" si="12"/>
        <v/>
      </c>
      <c r="W20" s="37" t="str">
        <f t="shared" si="13"/>
        <v/>
      </c>
      <c r="X20" s="37">
        <f t="shared" si="14"/>
        <v>-0.33113519682050196</v>
      </c>
      <c r="Y20" s="1" t="str">
        <f t="shared" si="0"/>
        <v xml:space="preserve"> </v>
      </c>
      <c r="Z20" s="1" t="str">
        <f t="shared" si="15"/>
        <v xml:space="preserve"> </v>
      </c>
      <c r="AA20" s="1" t="str">
        <f t="shared" si="1"/>
        <v xml:space="preserve"> </v>
      </c>
      <c r="AB20" s="1">
        <f t="shared" si="16"/>
        <v>10</v>
      </c>
      <c r="AC20" s="1" t="str">
        <f t="shared" si="2"/>
        <v xml:space="preserve"> </v>
      </c>
      <c r="AD20" s="1" t="str">
        <f t="shared" si="17"/>
        <v xml:space="preserve"> </v>
      </c>
      <c r="AE20" s="1" t="str">
        <f t="shared" si="3"/>
        <v xml:space="preserve"> </v>
      </c>
      <c r="AF20" s="1" t="str">
        <f t="shared" si="4"/>
        <v xml:space="preserve"> </v>
      </c>
      <c r="AG20" s="38">
        <f t="shared" si="18"/>
        <v>6.6573103215552543</v>
      </c>
      <c r="AH20" s="38" t="str">
        <f t="shared" si="19"/>
        <v xml:space="preserve"> </v>
      </c>
      <c r="AI20" s="1">
        <f t="shared" si="20"/>
        <v>17</v>
      </c>
      <c r="AJ20" s="1" t="str">
        <f t="shared" si="21"/>
        <v xml:space="preserve"> </v>
      </c>
      <c r="AK20" s="25" t="str">
        <f t="shared" si="22"/>
        <v xml:space="preserve"> </v>
      </c>
      <c r="AL20" s="25" t="str">
        <f t="shared" si="23"/>
        <v xml:space="preserve"> </v>
      </c>
      <c r="AM20" s="1" t="str">
        <f t="shared" si="5"/>
        <v xml:space="preserve"> </v>
      </c>
      <c r="AN20" s="1" t="str">
        <f t="shared" si="6"/>
        <v xml:space="preserve"> </v>
      </c>
      <c r="AO20" t="s">
        <v>1229</v>
      </c>
      <c r="AP20" t="s">
        <v>1242</v>
      </c>
      <c r="AQ20" s="22">
        <v>17.878465388285335</v>
      </c>
      <c r="AR20" s="21">
        <v>33.113519682050196</v>
      </c>
      <c r="AS20">
        <v>14.664288444387829</v>
      </c>
      <c r="AT20">
        <v>-17.878465388285335</v>
      </c>
      <c r="AU20">
        <v>-33.113519682050196</v>
      </c>
      <c r="AV20" t="s">
        <v>1932</v>
      </c>
    </row>
    <row r="21" spans="1:48" x14ac:dyDescent="0.25">
      <c r="A21" s="14">
        <v>2.399999999999999E-10</v>
      </c>
      <c r="B21" t="s">
        <v>814</v>
      </c>
      <c r="C21" s="4">
        <v>5</v>
      </c>
      <c r="D21" s="4">
        <v>6</v>
      </c>
      <c r="E21" s="4">
        <v>8</v>
      </c>
      <c r="F21" s="4">
        <v>19</v>
      </c>
      <c r="G21" s="4">
        <v>5070</v>
      </c>
      <c r="H21" s="4">
        <v>5274</v>
      </c>
      <c r="I21" s="34">
        <v>8589.1049555653444</v>
      </c>
      <c r="J21" s="35">
        <v>12.447486429077177</v>
      </c>
      <c r="K21" s="35">
        <v>15.273675065160729</v>
      </c>
      <c r="L21" s="35">
        <v>7.9972991860325253</v>
      </c>
      <c r="M21" s="35">
        <v>10.554005249998584</v>
      </c>
      <c r="N21" s="4">
        <v>3.4530000000000003</v>
      </c>
      <c r="O21" s="4">
        <v>-26.516280059587139</v>
      </c>
      <c r="P21" s="35">
        <v>5.1346226772847929</v>
      </c>
      <c r="Q21" s="36" t="str">
        <f t="shared" si="7"/>
        <v xml:space="preserve"> </v>
      </c>
      <c r="R21" s="36" t="str">
        <f t="shared" si="8"/>
        <v xml:space="preserve"> </v>
      </c>
      <c r="S21" s="37" t="str">
        <f t="shared" si="9"/>
        <v/>
      </c>
      <c r="T21" s="37" t="str">
        <f t="shared" si="10"/>
        <v/>
      </c>
      <c r="U21" s="37" t="str">
        <f t="shared" si="11"/>
        <v/>
      </c>
      <c r="V21" s="37" t="str">
        <f t="shared" si="12"/>
        <v/>
      </c>
      <c r="W21" s="37" t="str">
        <f t="shared" si="13"/>
        <v/>
      </c>
      <c r="X21" s="37" t="str">
        <f t="shared" si="14"/>
        <v/>
      </c>
      <c r="Y21" s="1" t="str">
        <f t="shared" si="0"/>
        <v xml:space="preserve"> </v>
      </c>
      <c r="Z21" s="1" t="str">
        <f t="shared" si="15"/>
        <v xml:space="preserve"> </v>
      </c>
      <c r="AA21" s="1" t="str">
        <f t="shared" si="1"/>
        <v xml:space="preserve"> </v>
      </c>
      <c r="AB21" s="1" t="str">
        <f t="shared" si="16"/>
        <v xml:space="preserve"> </v>
      </c>
      <c r="AC21" s="1" t="str">
        <f t="shared" si="2"/>
        <v xml:space="preserve"> </v>
      </c>
      <c r="AD21" s="1" t="str">
        <f t="shared" si="17"/>
        <v xml:space="preserve"> </v>
      </c>
      <c r="AE21" s="1" t="str">
        <f t="shared" si="3"/>
        <v xml:space="preserve"> </v>
      </c>
      <c r="AF21" s="1" t="str">
        <f t="shared" si="4"/>
        <v xml:space="preserve"> </v>
      </c>
      <c r="AG21" s="38">
        <f t="shared" si="18"/>
        <v>5.134622677524793</v>
      </c>
      <c r="AH21" s="38" t="str">
        <f t="shared" si="19"/>
        <v xml:space="preserve"> </v>
      </c>
      <c r="AI21" s="1">
        <f t="shared" si="20"/>
        <v>32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814</v>
      </c>
      <c r="AP21" t="s">
        <v>1248</v>
      </c>
      <c r="AQ21" s="22">
        <v>4.4662037240925994</v>
      </c>
      <c r="AR21" s="21">
        <v>-0.12518727836869914</v>
      </c>
      <c r="AS21">
        <v>-3.8680318543799719</v>
      </c>
      <c r="AT21">
        <v>-4.4662037240925994</v>
      </c>
      <c r="AU21">
        <v>0.12518727836869914</v>
      </c>
      <c r="AV21" t="s">
        <v>1933</v>
      </c>
    </row>
    <row r="22" spans="1:48" x14ac:dyDescent="0.25">
      <c r="A22" s="14">
        <v>2.4999999999999991E-10</v>
      </c>
      <c r="B22" t="s">
        <v>797</v>
      </c>
      <c r="C22" s="4">
        <v>4</v>
      </c>
      <c r="D22" s="4">
        <v>6</v>
      </c>
      <c r="E22" s="4">
        <v>9</v>
      </c>
      <c r="F22" s="4">
        <v>19</v>
      </c>
      <c r="G22" s="4">
        <v>593.5</v>
      </c>
      <c r="H22" s="4">
        <v>551.20000000000005</v>
      </c>
      <c r="I22" s="34">
        <v>6607.9754794365208</v>
      </c>
      <c r="J22" s="35">
        <v>16.602409638554217</v>
      </c>
      <c r="K22" s="35">
        <v>16.652567975830816</v>
      </c>
      <c r="L22" s="35">
        <v>18.651050149256392</v>
      </c>
      <c r="M22" s="35">
        <v>19.794358953716614</v>
      </c>
      <c r="N22" s="4">
        <v>0.33100000000000002</v>
      </c>
      <c r="O22" s="4">
        <v>-5.157593123209173</v>
      </c>
      <c r="P22" s="35">
        <v>5.8055152394775034</v>
      </c>
      <c r="Q22" s="36" t="str">
        <f t="shared" si="7"/>
        <v xml:space="preserve"> </v>
      </c>
      <c r="R22" s="36" t="str">
        <f t="shared" si="8"/>
        <v xml:space="preserve"> </v>
      </c>
      <c r="S22" s="37" t="str">
        <f t="shared" si="9"/>
        <v/>
      </c>
      <c r="T22" s="37" t="str">
        <f t="shared" si="10"/>
        <v/>
      </c>
      <c r="U22" s="37" t="str">
        <f t="shared" si="11"/>
        <v/>
      </c>
      <c r="V22" s="37" t="str">
        <f t="shared" si="12"/>
        <v/>
      </c>
      <c r="W22" s="37" t="str">
        <f t="shared" si="13"/>
        <v/>
      </c>
      <c r="X22" s="37" t="str">
        <f t="shared" si="14"/>
        <v/>
      </c>
      <c r="Y22" s="1" t="str">
        <f t="shared" si="0"/>
        <v xml:space="preserve"> </v>
      </c>
      <c r="Z22" s="1" t="str">
        <f t="shared" si="15"/>
        <v xml:space="preserve"> </v>
      </c>
      <c r="AA22" s="1" t="str">
        <f t="shared" si="1"/>
        <v xml:space="preserve"> </v>
      </c>
      <c r="AB22" s="1" t="str">
        <f t="shared" si="16"/>
        <v xml:space="preserve"> </v>
      </c>
      <c r="AC22" s="1" t="str">
        <f t="shared" si="2"/>
        <v xml:space="preserve"> </v>
      </c>
      <c r="AD22" s="1" t="str">
        <f t="shared" si="17"/>
        <v xml:space="preserve"> </v>
      </c>
      <c r="AE22" s="1" t="str">
        <f t="shared" si="3"/>
        <v xml:space="preserve"> </v>
      </c>
      <c r="AF22" s="1" t="str">
        <f t="shared" si="4"/>
        <v xml:space="preserve"> </v>
      </c>
      <c r="AG22" s="38">
        <f t="shared" si="18"/>
        <v>5.8055152397275034</v>
      </c>
      <c r="AH22" s="38" t="str">
        <f t="shared" si="19"/>
        <v xml:space="preserve"> </v>
      </c>
      <c r="AI22" s="1">
        <f t="shared" si="20"/>
        <v>25</v>
      </c>
      <c r="AJ22" s="1" t="str">
        <f t="shared" si="21"/>
        <v xml:space="preserve"> </v>
      </c>
      <c r="AK22" s="25" t="str">
        <f t="shared" si="22"/>
        <v xml:space="preserve"> </v>
      </c>
      <c r="AL22" s="25" t="str">
        <f t="shared" si="23"/>
        <v xml:space="preserve"> </v>
      </c>
      <c r="AM22" s="1" t="str">
        <f t="shared" si="5"/>
        <v xml:space="preserve"> </v>
      </c>
      <c r="AN22" s="1" t="str">
        <f t="shared" si="6"/>
        <v xml:space="preserve"> </v>
      </c>
      <c r="AO22" t="s">
        <v>797</v>
      </c>
      <c r="AP22" t="s">
        <v>1254</v>
      </c>
      <c r="AQ22" s="22">
        <v>-27.422610913132651</v>
      </c>
      <c r="AR22" s="21">
        <v>-133.50881912659608</v>
      </c>
      <c r="AS22">
        <v>7.6741654571843121</v>
      </c>
      <c r="AT22">
        <v>27.422610913132651</v>
      </c>
      <c r="AU22">
        <v>133.50881912659608</v>
      </c>
      <c r="AV22" t="s">
        <v>1934</v>
      </c>
    </row>
    <row r="23" spans="1:48" x14ac:dyDescent="0.25">
      <c r="A23" s="14">
        <v>2.5999999999999993E-10</v>
      </c>
      <c r="B23" t="s">
        <v>786</v>
      </c>
      <c r="C23" s="4">
        <v>7</v>
      </c>
      <c r="D23" s="4">
        <v>6</v>
      </c>
      <c r="E23" s="4">
        <v>3</v>
      </c>
      <c r="F23" s="4">
        <v>16</v>
      </c>
      <c r="G23" s="4">
        <v>2075</v>
      </c>
      <c r="H23" s="4">
        <v>2001</v>
      </c>
      <c r="I23" s="34">
        <v>8718.5658912413783</v>
      </c>
      <c r="J23" s="35">
        <v>15.669537979639781</v>
      </c>
      <c r="K23" s="35">
        <v>15.681818181818183</v>
      </c>
      <c r="L23" s="35">
        <v>10.540100721213628</v>
      </c>
      <c r="M23" s="35">
        <v>10.912583199227551</v>
      </c>
      <c r="N23" s="4">
        <v>1.276</v>
      </c>
      <c r="O23" s="4">
        <v>-3.4795763993948592</v>
      </c>
      <c r="P23" s="35">
        <v>2.6686656671664171</v>
      </c>
      <c r="Q23" s="36" t="str">
        <f t="shared" si="7"/>
        <v xml:space="preserve"> </v>
      </c>
      <c r="R23" s="36" t="str">
        <f t="shared" si="8"/>
        <v xml:space="preserve"> </v>
      </c>
      <c r="S23" s="37" t="str">
        <f t="shared" si="9"/>
        <v/>
      </c>
      <c r="T23" s="37" t="str">
        <f t="shared" si="10"/>
        <v/>
      </c>
      <c r="U23" s="37" t="str">
        <f t="shared" si="11"/>
        <v/>
      </c>
      <c r="V23" s="37" t="str">
        <f t="shared" si="12"/>
        <v/>
      </c>
      <c r="W23" s="37" t="str">
        <f t="shared" si="13"/>
        <v/>
      </c>
      <c r="X23" s="37" t="str">
        <f t="shared" si="14"/>
        <v/>
      </c>
      <c r="Y23" s="1" t="str">
        <f t="shared" si="0"/>
        <v xml:space="preserve"> </v>
      </c>
      <c r="Z23" s="1" t="str">
        <f t="shared" si="15"/>
        <v xml:space="preserve"> </v>
      </c>
      <c r="AA23" s="1" t="str">
        <f t="shared" si="1"/>
        <v xml:space="preserve"> </v>
      </c>
      <c r="AB23" s="1" t="str">
        <f t="shared" si="16"/>
        <v xml:space="preserve"> </v>
      </c>
      <c r="AC23" s="1" t="str">
        <f t="shared" si="2"/>
        <v xml:space="preserve"> </v>
      </c>
      <c r="AD23" s="1" t="str">
        <f t="shared" si="17"/>
        <v xml:space="preserve"> </v>
      </c>
      <c r="AE23" s="1" t="str">
        <f t="shared" si="3"/>
        <v xml:space="preserve"> </v>
      </c>
      <c r="AF23" s="1" t="str">
        <f t="shared" si="4"/>
        <v xml:space="preserve"> </v>
      </c>
      <c r="AG23" s="38">
        <f t="shared" si="18"/>
        <v>2.6686656674264171</v>
      </c>
      <c r="AH23" s="38" t="str">
        <f t="shared" si="19"/>
        <v xml:space="preserve"> </v>
      </c>
      <c r="AI23" s="1">
        <f t="shared" si="20"/>
        <v>65</v>
      </c>
      <c r="AJ23" s="1" t="str">
        <f t="shared" si="21"/>
        <v xml:space="preserve"> </v>
      </c>
      <c r="AK23" s="25" t="str">
        <f t="shared" si="22"/>
        <v xml:space="preserve"> </v>
      </c>
      <c r="AL23" s="25" t="str">
        <f t="shared" si="23"/>
        <v xml:space="preserve"> </v>
      </c>
      <c r="AM23" s="1" t="str">
        <f t="shared" si="5"/>
        <v xml:space="preserve"> </v>
      </c>
      <c r="AN23" s="1" t="str">
        <f t="shared" si="6"/>
        <v xml:space="preserve"> </v>
      </c>
      <c r="AO23" t="s">
        <v>786</v>
      </c>
      <c r="AP23" t="s">
        <v>1244</v>
      </c>
      <c r="AQ23" s="22">
        <v>-20.262870549317945</v>
      </c>
      <c r="AR23" s="21">
        <v>-31.960745008457604</v>
      </c>
      <c r="AS23">
        <v>3.6981509245377353</v>
      </c>
      <c r="AT23">
        <v>20.262870549317945</v>
      </c>
      <c r="AU23">
        <v>31.960745008457604</v>
      </c>
      <c r="AV23" t="s">
        <v>1935</v>
      </c>
    </row>
    <row r="24" spans="1:48" x14ac:dyDescent="0.25">
      <c r="A24" s="14">
        <v>2.6999999999999995E-10</v>
      </c>
      <c r="B24" t="s">
        <v>740</v>
      </c>
      <c r="C24" s="4">
        <v>20</v>
      </c>
      <c r="D24" s="4">
        <v>1</v>
      </c>
      <c r="E24" s="4">
        <v>6</v>
      </c>
      <c r="F24" s="4">
        <v>27</v>
      </c>
      <c r="G24" s="4">
        <v>570</v>
      </c>
      <c r="H24" s="4">
        <v>438.25</v>
      </c>
      <c r="I24" s="34">
        <v>114828.79319984949</v>
      </c>
      <c r="J24" s="35">
        <v>11.911008578849351</v>
      </c>
      <c r="K24" s="35">
        <v>11.051929987392381</v>
      </c>
      <c r="L24" s="35">
        <v>4.7901845807915633</v>
      </c>
      <c r="M24" s="35">
        <v>4.7232995828241755</v>
      </c>
      <c r="N24" s="4">
        <v>0.51300000000000001</v>
      </c>
      <c r="O24" s="4">
        <v>4.2682926829268331</v>
      </c>
      <c r="P24" s="35">
        <v>7.4078776397095769</v>
      </c>
      <c r="Q24" s="36">
        <f t="shared" si="7"/>
        <v>74.074074074344082</v>
      </c>
      <c r="R24" s="36" t="str">
        <f t="shared" si="8"/>
        <v xml:space="preserve"> </v>
      </c>
      <c r="S24" s="37">
        <f t="shared" si="9"/>
        <v>0.3006274959916202</v>
      </c>
      <c r="T24" s="37" t="str">
        <f t="shared" si="10"/>
        <v/>
      </c>
      <c r="U24" s="37" t="str">
        <f t="shared" si="11"/>
        <v/>
      </c>
      <c r="V24" s="37" t="str">
        <f t="shared" si="12"/>
        <v/>
      </c>
      <c r="W24" s="37" t="str">
        <f t="shared" si="13"/>
        <v/>
      </c>
      <c r="X24" s="37">
        <f t="shared" si="14"/>
        <v>-0.40027487143737983</v>
      </c>
      <c r="Y24" s="1" t="str">
        <f t="shared" si="0"/>
        <v xml:space="preserve"> </v>
      </c>
      <c r="Z24" s="1" t="str">
        <f t="shared" si="15"/>
        <v xml:space="preserve"> </v>
      </c>
      <c r="AA24" s="1" t="str">
        <f t="shared" si="1"/>
        <v xml:space="preserve"> </v>
      </c>
      <c r="AB24" s="1">
        <f t="shared" si="16"/>
        <v>9</v>
      </c>
      <c r="AC24" s="1">
        <f t="shared" si="2"/>
        <v>7</v>
      </c>
      <c r="AD24" s="1" t="str">
        <f t="shared" si="17"/>
        <v xml:space="preserve"> </v>
      </c>
      <c r="AE24" s="1">
        <f t="shared" si="3"/>
        <v>8</v>
      </c>
      <c r="AF24" s="1" t="str">
        <f t="shared" si="4"/>
        <v xml:space="preserve"> </v>
      </c>
      <c r="AG24" s="38">
        <f t="shared" si="18"/>
        <v>7.4078776399795769</v>
      </c>
      <c r="AH24" s="38" t="str">
        <f t="shared" si="19"/>
        <v xml:space="preserve"> </v>
      </c>
      <c r="AI24" s="1">
        <f t="shared" si="20"/>
        <v>10</v>
      </c>
      <c r="AJ24" s="1" t="str">
        <f t="shared" si="21"/>
        <v xml:space="preserve"> </v>
      </c>
      <c r="AK24" s="25" t="str">
        <f t="shared" si="22"/>
        <v xml:space="preserve"> </v>
      </c>
      <c r="AL24" s="25" t="str">
        <f t="shared" si="23"/>
        <v xml:space="preserve"> </v>
      </c>
      <c r="AM24" s="1" t="str">
        <f t="shared" si="5"/>
        <v xml:space="preserve"> </v>
      </c>
      <c r="AN24" s="1" t="str">
        <f t="shared" si="6"/>
        <v xml:space="preserve"> </v>
      </c>
      <c r="AO24" t="s">
        <v>740</v>
      </c>
      <c r="AP24" t="s">
        <v>1295</v>
      </c>
      <c r="AQ24" s="22">
        <v>8.5836426899611133</v>
      </c>
      <c r="AR24" s="21">
        <v>40.027487143737986</v>
      </c>
      <c r="AS24">
        <v>30.062749572162019</v>
      </c>
      <c r="AT24">
        <v>-8.5836426899611133</v>
      </c>
      <c r="AU24">
        <v>-40.027487143737986</v>
      </c>
      <c r="AV24" t="s">
        <v>1936</v>
      </c>
    </row>
    <row r="25" spans="1:48" x14ac:dyDescent="0.25">
      <c r="A25" s="14">
        <v>2.7999999999999996E-10</v>
      </c>
      <c r="B25" t="s">
        <v>783</v>
      </c>
      <c r="C25" s="4">
        <v>3</v>
      </c>
      <c r="D25" s="4">
        <v>5</v>
      </c>
      <c r="E25" s="4">
        <v>14</v>
      </c>
      <c r="F25" s="4">
        <v>22</v>
      </c>
      <c r="G25" s="4">
        <v>2088</v>
      </c>
      <c r="H25" s="4">
        <v>1795</v>
      </c>
      <c r="I25" s="34">
        <v>9397.2042181290872</v>
      </c>
      <c r="J25" s="35">
        <v>22.024539877300612</v>
      </c>
      <c r="K25" s="35">
        <v>22.750316856780731</v>
      </c>
      <c r="L25" s="35">
        <v>13.427258430892888</v>
      </c>
      <c r="M25" s="35">
        <v>11.890472513682424</v>
      </c>
      <c r="N25" s="4">
        <v>0.78900000000000003</v>
      </c>
      <c r="O25" s="4">
        <v>-3.8976857490864831</v>
      </c>
      <c r="P25" s="35">
        <v>2.4178272980501392</v>
      </c>
      <c r="Q25" s="36" t="str">
        <f t="shared" si="7"/>
        <v xml:space="preserve"> </v>
      </c>
      <c r="R25" s="36" t="str">
        <f t="shared" si="8"/>
        <v xml:space="preserve"> </v>
      </c>
      <c r="S25" s="37">
        <f t="shared" si="9"/>
        <v>0.16323119805158767</v>
      </c>
      <c r="T25" s="37" t="str">
        <f t="shared" si="10"/>
        <v/>
      </c>
      <c r="U25" s="37" t="str">
        <f t="shared" si="11"/>
        <v/>
      </c>
      <c r="V25" s="37" t="str">
        <f t="shared" si="12"/>
        <v/>
      </c>
      <c r="W25" s="37" t="str">
        <f t="shared" si="13"/>
        <v/>
      </c>
      <c r="X25" s="37" t="str">
        <f t="shared" si="14"/>
        <v/>
      </c>
      <c r="Y25" s="1" t="str">
        <f t="shared" si="0"/>
        <v xml:space="preserve"> </v>
      </c>
      <c r="Z25" s="1" t="str">
        <f t="shared" si="15"/>
        <v xml:space="preserve"> </v>
      </c>
      <c r="AA25" s="1" t="str">
        <f t="shared" si="1"/>
        <v xml:space="preserve"> </v>
      </c>
      <c r="AB25" s="1" t="str">
        <f t="shared" si="16"/>
        <v xml:space="preserve"> </v>
      </c>
      <c r="AC25" s="1">
        <f t="shared" si="2"/>
        <v>31</v>
      </c>
      <c r="AD25" s="1" t="str">
        <f t="shared" si="17"/>
        <v xml:space="preserve"> </v>
      </c>
      <c r="AE25" s="1" t="str">
        <f t="shared" si="3"/>
        <v xml:space="preserve"> </v>
      </c>
      <c r="AF25" s="1" t="str">
        <f t="shared" si="4"/>
        <v xml:space="preserve"> </v>
      </c>
      <c r="AG25" s="38">
        <f t="shared" si="18"/>
        <v>2.4178272983301392</v>
      </c>
      <c r="AH25" s="38" t="str">
        <f t="shared" si="19"/>
        <v xml:space="preserve"> </v>
      </c>
      <c r="AI25" s="1">
        <f t="shared" si="20"/>
        <v>71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783</v>
      </c>
      <c r="AP25" t="s">
        <v>1248</v>
      </c>
      <c r="AQ25" s="22">
        <v>-69.03717209873885</v>
      </c>
      <c r="AR25" s="21">
        <v>-68.107599047468952</v>
      </c>
      <c r="AS25">
        <v>16.323119777158766</v>
      </c>
      <c r="AT25">
        <v>69.03717209873885</v>
      </c>
      <c r="AU25">
        <v>68.107599047468952</v>
      </c>
      <c r="AV25" t="s">
        <v>1937</v>
      </c>
    </row>
    <row r="26" spans="1:48" x14ac:dyDescent="0.25">
      <c r="A26" s="14">
        <v>2.8999999999999998E-10</v>
      </c>
      <c r="B26" t="s">
        <v>757</v>
      </c>
      <c r="C26" s="4">
        <v>13</v>
      </c>
      <c r="D26" s="4">
        <v>4</v>
      </c>
      <c r="E26" s="4">
        <v>6</v>
      </c>
      <c r="F26" s="4">
        <v>23</v>
      </c>
      <c r="G26" s="4">
        <v>220</v>
      </c>
      <c r="H26" s="4">
        <v>151.26</v>
      </c>
      <c r="I26" s="34">
        <v>19338.001593311499</v>
      </c>
      <c r="J26" s="35">
        <v>5.7954022988505747</v>
      </c>
      <c r="K26" s="35">
        <v>6.4365957446808508</v>
      </c>
      <c r="L26" s="35">
        <v>4.6588666981322904</v>
      </c>
      <c r="M26" s="35">
        <v>4.3704555313271323</v>
      </c>
      <c r="N26" s="4">
        <v>0.23500000000000001</v>
      </c>
      <c r="O26" s="4">
        <v>-10.646387832699618</v>
      </c>
      <c r="P26" s="35">
        <v>10.181145048261273</v>
      </c>
      <c r="Q26" s="36" t="str">
        <f t="shared" si="7"/>
        <v xml:space="preserve"> </v>
      </c>
      <c r="R26" s="36" t="str">
        <f t="shared" si="8"/>
        <v xml:space="preserve"> </v>
      </c>
      <c r="S26" s="37">
        <f t="shared" si="9"/>
        <v>0.45444929289875335</v>
      </c>
      <c r="T26" s="37" t="str">
        <f t="shared" si="10"/>
        <v/>
      </c>
      <c r="U26" s="37" t="str">
        <f t="shared" si="11"/>
        <v/>
      </c>
      <c r="V26" s="37">
        <f t="shared" si="12"/>
        <v>-0.55520595606998957</v>
      </c>
      <c r="W26" s="37" t="str">
        <f t="shared" si="13"/>
        <v/>
      </c>
      <c r="X26" s="37">
        <f t="shared" si="14"/>
        <v>-0.41671570638478594</v>
      </c>
      <c r="Y26" s="1" t="str">
        <f t="shared" si="0"/>
        <v xml:space="preserve"> </v>
      </c>
      <c r="Z26" s="1">
        <f t="shared" si="15"/>
        <v>2</v>
      </c>
      <c r="AA26" s="1" t="str">
        <f t="shared" si="1"/>
        <v xml:space="preserve"> </v>
      </c>
      <c r="AB26" s="1">
        <f t="shared" si="16"/>
        <v>5</v>
      </c>
      <c r="AC26" s="1">
        <f t="shared" si="2"/>
        <v>2</v>
      </c>
      <c r="AD26" s="1" t="str">
        <f t="shared" si="17"/>
        <v xml:space="preserve"> </v>
      </c>
      <c r="AE26" s="1" t="str">
        <f t="shared" si="3"/>
        <v xml:space="preserve"> </v>
      </c>
      <c r="AF26" s="1" t="str">
        <f t="shared" si="4"/>
        <v xml:space="preserve"> </v>
      </c>
      <c r="AG26" s="38">
        <f t="shared" si="18"/>
        <v>10.181145048551272</v>
      </c>
      <c r="AH26" s="38" t="str">
        <f t="shared" si="19"/>
        <v xml:space="preserve"> </v>
      </c>
      <c r="AI26" s="1">
        <f t="shared" si="20"/>
        <v>3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757</v>
      </c>
      <c r="AP26" t="s">
        <v>1262</v>
      </c>
      <c r="AQ26" s="22">
        <v>55.52059560699896</v>
      </c>
      <c r="AR26" s="21">
        <v>41.671570638478592</v>
      </c>
      <c r="AS26">
        <v>45.444929260875334</v>
      </c>
      <c r="AT26">
        <v>-55.52059560699896</v>
      </c>
      <c r="AU26">
        <v>-41.671570638478592</v>
      </c>
      <c r="AV26" t="s">
        <v>1938</v>
      </c>
    </row>
    <row r="27" spans="1:48" x14ac:dyDescent="0.25">
      <c r="A27" s="14">
        <v>3E-10</v>
      </c>
      <c r="B27" t="s">
        <v>810</v>
      </c>
      <c r="C27" s="4">
        <v>10</v>
      </c>
      <c r="D27" s="4">
        <v>0</v>
      </c>
      <c r="E27" s="4">
        <v>6</v>
      </c>
      <c r="F27" s="4">
        <v>16</v>
      </c>
      <c r="G27" s="4">
        <v>3050</v>
      </c>
      <c r="H27" s="4">
        <v>2729</v>
      </c>
      <c r="I27" s="34">
        <v>12829.21029010846</v>
      </c>
      <c r="J27" s="35">
        <v>23.025686875265016</v>
      </c>
      <c r="K27" s="35">
        <v>20.497651565654166</v>
      </c>
      <c r="L27" s="35">
        <v>12.262993300333044</v>
      </c>
      <c r="M27" s="35">
        <v>11.200033310439277</v>
      </c>
      <c r="N27" s="4">
        <v>1.5860000000000001</v>
      </c>
      <c r="O27" s="4">
        <v>11.298245614035089</v>
      </c>
      <c r="P27" s="35">
        <v>2.0824825900344943</v>
      </c>
      <c r="Q27" s="36" t="str">
        <f t="shared" si="7"/>
        <v xml:space="preserve"> </v>
      </c>
      <c r="R27" s="36" t="str">
        <f t="shared" si="8"/>
        <v xml:space="preserve"> </v>
      </c>
      <c r="S27" s="37" t="str">
        <f t="shared" si="9"/>
        <v/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 t="str">
        <f t="shared" si="13"/>
        <v/>
      </c>
      <c r="X27" s="37" t="str">
        <f t="shared" si="14"/>
        <v/>
      </c>
      <c r="Y27" s="1" t="str">
        <f t="shared" si="0"/>
        <v xml:space="preserve"> </v>
      </c>
      <c r="Z27" s="1" t="str">
        <f t="shared" si="15"/>
        <v xml:space="preserve"> </v>
      </c>
      <c r="AA27" s="1" t="str">
        <f t="shared" si="1"/>
        <v xml:space="preserve"> </v>
      </c>
      <c r="AB27" s="1" t="str">
        <f t="shared" si="16"/>
        <v xml:space="preserve"> </v>
      </c>
      <c r="AC27" s="1" t="str">
        <f t="shared" si="2"/>
        <v xml:space="preserve"> </v>
      </c>
      <c r="AD27" s="1" t="str">
        <f t="shared" si="17"/>
        <v xml:space="preserve"> </v>
      </c>
      <c r="AE27" s="1" t="str">
        <f t="shared" si="3"/>
        <v xml:space="preserve"> </v>
      </c>
      <c r="AF27" s="1" t="str">
        <f t="shared" si="4"/>
        <v xml:space="preserve"> </v>
      </c>
      <c r="AG27" s="38">
        <f t="shared" si="18"/>
        <v>2.0824825903344943</v>
      </c>
      <c r="AH27" s="38" t="str">
        <f t="shared" si="19"/>
        <v xml:space="preserve"> </v>
      </c>
      <c r="AI27" s="1">
        <f t="shared" si="20"/>
        <v>83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810</v>
      </c>
      <c r="AP27" t="s">
        <v>1239</v>
      </c>
      <c r="AQ27" s="22">
        <v>-76.720922058276543</v>
      </c>
      <c r="AR27" s="21">
        <v>-53.531144981254307</v>
      </c>
      <c r="AS27">
        <v>11.762550384756331</v>
      </c>
      <c r="AT27">
        <v>76.720922058276543</v>
      </c>
      <c r="AU27">
        <v>53.531144981254307</v>
      </c>
      <c r="AV27" t="s">
        <v>1939</v>
      </c>
    </row>
    <row r="28" spans="1:48" x14ac:dyDescent="0.25">
      <c r="A28" s="14">
        <v>3.1000000000000002E-10</v>
      </c>
      <c r="B28" t="s">
        <v>778</v>
      </c>
      <c r="C28" s="4">
        <v>4</v>
      </c>
      <c r="D28" s="4">
        <v>2</v>
      </c>
      <c r="E28" s="4">
        <v>6</v>
      </c>
      <c r="F28" s="4">
        <v>12</v>
      </c>
      <c r="G28" s="4">
        <v>3700</v>
      </c>
      <c r="H28" s="4">
        <v>2805</v>
      </c>
      <c r="I28" s="34">
        <v>25592.348976210909</v>
      </c>
      <c r="J28" s="35">
        <v>8.5024095441730783</v>
      </c>
      <c r="K28" s="35">
        <v>8.0910332072532203</v>
      </c>
      <c r="L28" s="35">
        <v>6.8048073177256683</v>
      </c>
      <c r="M28" s="35">
        <v>6.3318431682784393</v>
      </c>
      <c r="N28" s="4">
        <v>4.4850000000000003</v>
      </c>
      <c r="O28" s="4">
        <v>2.0710059171597677</v>
      </c>
      <c r="P28" s="35">
        <v>5.6767633424510713</v>
      </c>
      <c r="Q28" s="36" t="str">
        <f t="shared" si="7"/>
        <v xml:space="preserve"> </v>
      </c>
      <c r="R28" s="36" t="str">
        <f t="shared" si="8"/>
        <v xml:space="preserve"> </v>
      </c>
      <c r="S28" s="37">
        <f t="shared" si="9"/>
        <v>0.31907308408896617</v>
      </c>
      <c r="T28" s="37" t="str">
        <f t="shared" si="10"/>
        <v/>
      </c>
      <c r="U28" s="37" t="str">
        <f t="shared" si="11"/>
        <v/>
      </c>
      <c r="V28" s="37">
        <f t="shared" si="12"/>
        <v>-0.34744458981701343</v>
      </c>
      <c r="W28" s="37" t="str">
        <f t="shared" si="13"/>
        <v/>
      </c>
      <c r="X28" s="37" t="str">
        <f t="shared" si="14"/>
        <v/>
      </c>
      <c r="Y28" s="1" t="str">
        <f t="shared" si="0"/>
        <v xml:space="preserve"> </v>
      </c>
      <c r="Z28" s="1">
        <f t="shared" si="15"/>
        <v>13</v>
      </c>
      <c r="AA28" s="1" t="str">
        <f t="shared" si="1"/>
        <v xml:space="preserve"> </v>
      </c>
      <c r="AB28" s="1" t="str">
        <f t="shared" si="16"/>
        <v xml:space="preserve"> </v>
      </c>
      <c r="AC28" s="1">
        <f t="shared" si="2"/>
        <v>6</v>
      </c>
      <c r="AD28" s="1" t="str">
        <f t="shared" si="17"/>
        <v xml:space="preserve"> </v>
      </c>
      <c r="AE28" s="1" t="str">
        <f t="shared" si="3"/>
        <v xml:space="preserve"> </v>
      </c>
      <c r="AF28" s="1" t="str">
        <f t="shared" si="4"/>
        <v xml:space="preserve"> </v>
      </c>
      <c r="AG28" s="38">
        <f t="shared" si="18"/>
        <v>5.6767633427610713</v>
      </c>
      <c r="AH28" s="38" t="str">
        <f t="shared" si="19"/>
        <v xml:space="preserve"> </v>
      </c>
      <c r="AI28" s="1">
        <f t="shared" si="20"/>
        <v>28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778</v>
      </c>
      <c r="AP28" t="s">
        <v>1248</v>
      </c>
      <c r="AQ28" s="22">
        <v>34.744458981701342</v>
      </c>
      <c r="AR28" s="21">
        <v>14.804662020090475</v>
      </c>
      <c r="AS28">
        <v>31.907308377896616</v>
      </c>
      <c r="AT28">
        <v>-34.744458981701342</v>
      </c>
      <c r="AU28">
        <v>-14.804662020090475</v>
      </c>
      <c r="AV28" t="s">
        <v>1940</v>
      </c>
    </row>
    <row r="29" spans="1:48" x14ac:dyDescent="0.25">
      <c r="A29" s="14">
        <v>3.2000000000000003E-10</v>
      </c>
      <c r="B29" t="s">
        <v>776</v>
      </c>
      <c r="C29" s="4">
        <v>5</v>
      </c>
      <c r="D29" s="4">
        <v>2</v>
      </c>
      <c r="E29" s="4">
        <v>12</v>
      </c>
      <c r="F29" s="4">
        <v>19</v>
      </c>
      <c r="G29" s="4">
        <v>83</v>
      </c>
      <c r="H29" s="4">
        <v>76.78</v>
      </c>
      <c r="I29" s="34">
        <v>5780.9881638022798</v>
      </c>
      <c r="J29" s="35">
        <v>10.517808219178084</v>
      </c>
      <c r="K29" s="35">
        <v>9.3634146341463413</v>
      </c>
      <c r="L29" s="35">
        <v>4.2796826126398546</v>
      </c>
      <c r="M29" s="35">
        <v>4.6026155952289889</v>
      </c>
      <c r="N29" s="4">
        <v>8.2000000000000003E-2</v>
      </c>
      <c r="O29" s="4">
        <v>12.328767123287683</v>
      </c>
      <c r="P29" s="35">
        <v>6.6423547798905966</v>
      </c>
      <c r="Q29" s="36" t="str">
        <f t="shared" si="7"/>
        <v xml:space="preserve"> </v>
      </c>
      <c r="R29" s="36" t="str">
        <f t="shared" si="8"/>
        <v xml:space="preserve"> </v>
      </c>
      <c r="S29" s="37" t="str">
        <f t="shared" si="9"/>
        <v/>
      </c>
      <c r="T29" s="37" t="str">
        <f t="shared" si="10"/>
        <v/>
      </c>
      <c r="U29" s="37" t="str">
        <f t="shared" si="11"/>
        <v/>
      </c>
      <c r="V29" s="37" t="str">
        <f t="shared" si="12"/>
        <v/>
      </c>
      <c r="W29" s="37" t="str">
        <f t="shared" si="13"/>
        <v/>
      </c>
      <c r="X29" s="37">
        <f t="shared" si="14"/>
        <v>-0.46418908044488782</v>
      </c>
      <c r="Y29" s="1" t="str">
        <f t="shared" si="0"/>
        <v xml:space="preserve"> </v>
      </c>
      <c r="Z29" s="1" t="str">
        <f t="shared" si="15"/>
        <v xml:space="preserve"> </v>
      </c>
      <c r="AA29" s="1" t="str">
        <f t="shared" si="1"/>
        <v xml:space="preserve"> </v>
      </c>
      <c r="AB29" s="1">
        <f t="shared" si="16"/>
        <v>4</v>
      </c>
      <c r="AC29" s="1" t="str">
        <f t="shared" si="2"/>
        <v xml:space="preserve"> </v>
      </c>
      <c r="AD29" s="1" t="str">
        <f t="shared" si="17"/>
        <v xml:space="preserve"> </v>
      </c>
      <c r="AE29" s="1" t="str">
        <f t="shared" si="3"/>
        <v xml:space="preserve"> </v>
      </c>
      <c r="AF29" s="1" t="str">
        <f t="shared" si="4"/>
        <v xml:space="preserve"> </v>
      </c>
      <c r="AG29" s="38">
        <f t="shared" si="18"/>
        <v>6.6423547802105967</v>
      </c>
      <c r="AH29" s="38" t="str">
        <f t="shared" si="19"/>
        <v xml:space="preserve"> </v>
      </c>
      <c r="AI29" s="1">
        <f t="shared" si="20"/>
        <v>18</v>
      </c>
      <c r="AJ29" s="1" t="str">
        <f t="shared" si="21"/>
        <v xml:space="preserve"> </v>
      </c>
      <c r="AK29" s="25" t="str">
        <f t="shared" si="22"/>
        <v xml:space="preserve"> </v>
      </c>
      <c r="AL29" s="25" t="str">
        <f t="shared" si="23"/>
        <v xml:space="preserve"> </v>
      </c>
      <c r="AM29" s="1" t="str">
        <f t="shared" si="5"/>
        <v xml:space="preserve"> </v>
      </c>
      <c r="AN29" s="1" t="str">
        <f t="shared" si="6"/>
        <v xml:space="preserve"> </v>
      </c>
      <c r="AO29" t="s">
        <v>776</v>
      </c>
      <c r="AP29" t="s">
        <v>1250</v>
      </c>
      <c r="AQ29" s="22">
        <v>19.276381347738724</v>
      </c>
      <c r="AR29" s="21">
        <v>46.418908044488781</v>
      </c>
      <c r="AS29">
        <v>8.101067986454801</v>
      </c>
      <c r="AT29">
        <v>-19.276381347738724</v>
      </c>
      <c r="AU29">
        <v>-46.418908044488781</v>
      </c>
      <c r="AV29" t="s">
        <v>1941</v>
      </c>
    </row>
    <row r="30" spans="1:48" x14ac:dyDescent="0.25">
      <c r="A30" s="14">
        <v>3.3000000000000005E-10</v>
      </c>
      <c r="B30" t="s">
        <v>755</v>
      </c>
      <c r="C30" s="4">
        <v>5</v>
      </c>
      <c r="D30" s="4">
        <v>5</v>
      </c>
      <c r="E30" s="4">
        <v>14</v>
      </c>
      <c r="F30" s="4">
        <v>24</v>
      </c>
      <c r="G30" s="4">
        <v>1922.5</v>
      </c>
      <c r="H30" s="4">
        <v>1890.5</v>
      </c>
      <c r="I30" s="34">
        <v>38839.988328815656</v>
      </c>
      <c r="J30" s="35">
        <v>22.425860023724795</v>
      </c>
      <c r="K30" s="35">
        <v>21.409966024915065</v>
      </c>
      <c r="L30" s="35">
        <v>13.774807894402647</v>
      </c>
      <c r="M30" s="35">
        <v>13.283762783325825</v>
      </c>
      <c r="N30" s="4">
        <v>0.88300000000000001</v>
      </c>
      <c r="O30" s="4">
        <v>3.6384976525821631</v>
      </c>
      <c r="P30" s="35">
        <v>2.2639513356254954</v>
      </c>
      <c r="Q30" s="36" t="str">
        <f t="shared" si="7"/>
        <v xml:space="preserve"> </v>
      </c>
      <c r="R30" s="36" t="str">
        <f t="shared" si="8"/>
        <v xml:space="preserve"> </v>
      </c>
      <c r="S30" s="37" t="str">
        <f t="shared" si="9"/>
        <v/>
      </c>
      <c r="T30" s="37" t="str">
        <f t="shared" si="10"/>
        <v/>
      </c>
      <c r="U30" s="37" t="str">
        <f t="shared" si="11"/>
        <v/>
      </c>
      <c r="V30" s="37" t="str">
        <f t="shared" si="12"/>
        <v/>
      </c>
      <c r="W30" s="37" t="str">
        <f t="shared" si="13"/>
        <v/>
      </c>
      <c r="X30" s="37" t="str">
        <f t="shared" si="14"/>
        <v/>
      </c>
      <c r="Y30" s="1" t="str">
        <f t="shared" si="0"/>
        <v xml:space="preserve"> </v>
      </c>
      <c r="Z30" s="1" t="str">
        <f t="shared" si="15"/>
        <v xml:space="preserve"> </v>
      </c>
      <c r="AA30" s="1" t="str">
        <f t="shared" si="1"/>
        <v xml:space="preserve"> </v>
      </c>
      <c r="AB30" s="1" t="str">
        <f t="shared" si="16"/>
        <v xml:space="preserve"> </v>
      </c>
      <c r="AC30" s="1" t="str">
        <f t="shared" si="2"/>
        <v xml:space="preserve"> </v>
      </c>
      <c r="AD30" s="1" t="str">
        <f t="shared" si="17"/>
        <v xml:space="preserve"> </v>
      </c>
      <c r="AE30" s="1" t="str">
        <f t="shared" si="3"/>
        <v xml:space="preserve"> </v>
      </c>
      <c r="AF30" s="1" t="str">
        <f t="shared" si="4"/>
        <v xml:space="preserve"> </v>
      </c>
      <c r="AG30" s="38">
        <f t="shared" si="18"/>
        <v>2.2639513359554955</v>
      </c>
      <c r="AH30" s="38" t="str">
        <f t="shared" si="19"/>
        <v xml:space="preserve"> </v>
      </c>
      <c r="AI30" s="1">
        <f t="shared" si="20"/>
        <v>78</v>
      </c>
      <c r="AJ30" s="1" t="str">
        <f t="shared" si="21"/>
        <v xml:space="preserve"> </v>
      </c>
      <c r="AK30" s="25" t="str">
        <f t="shared" si="22"/>
        <v xml:space="preserve"> </v>
      </c>
      <c r="AL30" s="25" t="str">
        <f t="shared" si="23"/>
        <v xml:space="preserve"> </v>
      </c>
      <c r="AM30" s="1" t="str">
        <f t="shared" si="5"/>
        <v xml:space="preserve"> </v>
      </c>
      <c r="AN30" s="1" t="str">
        <f t="shared" si="6"/>
        <v xml:space="preserve"> </v>
      </c>
      <c r="AO30" t="s">
        <v>755</v>
      </c>
      <c r="AP30" t="s">
        <v>1248</v>
      </c>
      <c r="AQ30" s="22">
        <v>-72.117282876794746</v>
      </c>
      <c r="AR30" s="21">
        <v>-72.458874936107392</v>
      </c>
      <c r="AS30">
        <v>1.6926738957947718</v>
      </c>
      <c r="AT30">
        <v>72.117282876794746</v>
      </c>
      <c r="AU30">
        <v>72.458874936107392</v>
      </c>
      <c r="AV30" t="s">
        <v>1942</v>
      </c>
    </row>
    <row r="31" spans="1:48" x14ac:dyDescent="0.25">
      <c r="A31" s="14">
        <v>3.4000000000000007E-10</v>
      </c>
      <c r="B31" t="s">
        <v>815</v>
      </c>
      <c r="C31" s="4">
        <v>4</v>
      </c>
      <c r="D31" s="4">
        <v>4</v>
      </c>
      <c r="E31" s="4">
        <v>13</v>
      </c>
      <c r="F31" s="4">
        <v>21</v>
      </c>
      <c r="G31" s="4">
        <v>5000</v>
      </c>
      <c r="H31" s="4">
        <v>4920</v>
      </c>
      <c r="I31" s="34">
        <v>8203.7692693742174</v>
      </c>
      <c r="J31" s="35">
        <v>26.310160427807485</v>
      </c>
      <c r="K31" s="35">
        <v>25.295629820051413</v>
      </c>
      <c r="L31" s="35">
        <v>17.04885483079941</v>
      </c>
      <c r="M31" s="35">
        <v>16.443999526963104</v>
      </c>
      <c r="N31" s="4">
        <v>1.87</v>
      </c>
      <c r="O31" s="4">
        <v>-3.5087719298245528</v>
      </c>
      <c r="P31" s="35">
        <v>1.9207317073170731</v>
      </c>
      <c r="Q31" s="36" t="str">
        <f t="shared" si="7"/>
        <v xml:space="preserve"> </v>
      </c>
      <c r="R31" s="36" t="str">
        <f t="shared" si="8"/>
        <v xml:space="preserve"> </v>
      </c>
      <c r="S31" s="37" t="str">
        <f t="shared" si="9"/>
        <v/>
      </c>
      <c r="T31" s="37" t="str">
        <f t="shared" si="10"/>
        <v/>
      </c>
      <c r="U31" s="37" t="str">
        <f t="shared" si="11"/>
        <v/>
      </c>
      <c r="V31" s="37" t="str">
        <f t="shared" si="12"/>
        <v/>
      </c>
      <c r="W31" s="37" t="str">
        <f t="shared" si="13"/>
        <v/>
      </c>
      <c r="X31" s="37" t="str">
        <f t="shared" si="14"/>
        <v/>
      </c>
      <c r="Y31" s="1" t="str">
        <f t="shared" si="0"/>
        <v xml:space="preserve"> </v>
      </c>
      <c r="Z31" s="1" t="str">
        <f t="shared" si="15"/>
        <v xml:space="preserve"> </v>
      </c>
      <c r="AA31" s="1" t="str">
        <f t="shared" si="1"/>
        <v xml:space="preserve"> </v>
      </c>
      <c r="AB31" s="1" t="str">
        <f t="shared" si="16"/>
        <v xml:space="preserve"> </v>
      </c>
      <c r="AC31" s="1" t="str">
        <f t="shared" si="2"/>
        <v xml:space="preserve"> </v>
      </c>
      <c r="AD31" s="1" t="str">
        <f t="shared" si="17"/>
        <v xml:space="preserve"> </v>
      </c>
      <c r="AE31" s="1" t="str">
        <f t="shared" si="3"/>
        <v xml:space="preserve"> </v>
      </c>
      <c r="AF31" s="1" t="str">
        <f t="shared" si="4"/>
        <v xml:space="preserve"> </v>
      </c>
      <c r="AG31" s="38" t="str">
        <f t="shared" si="18"/>
        <v xml:space="preserve"> </v>
      </c>
      <c r="AH31" s="38" t="str">
        <f t="shared" si="19"/>
        <v xml:space="preserve"> </v>
      </c>
      <c r="AI31" s="1" t="str">
        <f t="shared" si="20"/>
        <v xml:space="preserve"> 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815</v>
      </c>
      <c r="AP31" t="s">
        <v>1242</v>
      </c>
      <c r="AQ31" s="22">
        <v>-101.9290818767292</v>
      </c>
      <c r="AR31" s="21">
        <v>-113.44953378721443</v>
      </c>
      <c r="AS31">
        <v>1.6260162601626105</v>
      </c>
      <c r="AT31">
        <v>101.9290818767292</v>
      </c>
      <c r="AU31">
        <v>113.44953378721443</v>
      </c>
      <c r="AV31" t="s">
        <v>1943</v>
      </c>
    </row>
    <row r="32" spans="1:48" x14ac:dyDescent="0.25">
      <c r="A32" s="14">
        <v>3.5000000000000008E-10</v>
      </c>
      <c r="B32" t="s">
        <v>756</v>
      </c>
      <c r="C32" s="4">
        <v>15</v>
      </c>
      <c r="D32" s="4">
        <v>2</v>
      </c>
      <c r="E32" s="4">
        <v>7</v>
      </c>
      <c r="F32" s="4">
        <v>24</v>
      </c>
      <c r="G32" s="4">
        <v>3277.2119140625</v>
      </c>
      <c r="H32" s="4">
        <v>2813</v>
      </c>
      <c r="I32" s="34">
        <v>28618.916936586178</v>
      </c>
      <c r="J32" s="35">
        <v>15.266481694169464</v>
      </c>
      <c r="K32" s="35">
        <v>14.456396599957708</v>
      </c>
      <c r="L32" s="35">
        <v>8.9096329659798741</v>
      </c>
      <c r="M32" s="35">
        <v>8.7353603347027953</v>
      </c>
      <c r="N32" s="4">
        <v>2.1949999999999998</v>
      </c>
      <c r="O32" s="4">
        <v>26.367299942429462</v>
      </c>
      <c r="P32" s="35">
        <v>2.3873522386111476</v>
      </c>
      <c r="Q32" s="36" t="str">
        <f t="shared" si="7"/>
        <v xml:space="preserve"> </v>
      </c>
      <c r="R32" s="36" t="str">
        <f t="shared" si="8"/>
        <v xml:space="preserve"> </v>
      </c>
      <c r="S32" s="37">
        <f t="shared" si="9"/>
        <v>0.16502378778778889</v>
      </c>
      <c r="T32" s="37" t="str">
        <f t="shared" si="10"/>
        <v/>
      </c>
      <c r="U32" s="37" t="str">
        <f t="shared" si="11"/>
        <v/>
      </c>
      <c r="V32" s="37" t="str">
        <f t="shared" si="12"/>
        <v/>
      </c>
      <c r="W32" s="37" t="str">
        <f t="shared" si="13"/>
        <v/>
      </c>
      <c r="X32" s="37" t="str">
        <f t="shared" si="14"/>
        <v/>
      </c>
      <c r="Y32" s="1" t="str">
        <f t="shared" si="0"/>
        <v xml:space="preserve"> </v>
      </c>
      <c r="Z32" s="1" t="str">
        <f t="shared" si="15"/>
        <v xml:space="preserve"> </v>
      </c>
      <c r="AA32" s="1" t="str">
        <f t="shared" si="1"/>
        <v xml:space="preserve"> </v>
      </c>
      <c r="AB32" s="1" t="str">
        <f t="shared" si="16"/>
        <v xml:space="preserve"> </v>
      </c>
      <c r="AC32" s="1">
        <f t="shared" si="2"/>
        <v>29</v>
      </c>
      <c r="AD32" s="1" t="str">
        <f t="shared" si="17"/>
        <v xml:space="preserve"> </v>
      </c>
      <c r="AE32" s="1" t="str">
        <f t="shared" si="3"/>
        <v xml:space="preserve"> </v>
      </c>
      <c r="AF32" s="1" t="str">
        <f t="shared" si="4"/>
        <v xml:space="preserve"> </v>
      </c>
      <c r="AG32" s="38">
        <f t="shared" si="18"/>
        <v>2.3873522389611477</v>
      </c>
      <c r="AH32" s="38" t="str">
        <f t="shared" si="19"/>
        <v xml:space="preserve"> </v>
      </c>
      <c r="AI32" s="1">
        <f t="shared" si="20"/>
        <v>74</v>
      </c>
      <c r="AJ32" s="1" t="str">
        <f t="shared" si="21"/>
        <v xml:space="preserve"> </v>
      </c>
      <c r="AK32" s="25" t="str">
        <f t="shared" si="22"/>
        <v xml:space="preserve"> </v>
      </c>
      <c r="AL32" s="25" t="str">
        <f t="shared" si="23"/>
        <v xml:space="preserve"> </v>
      </c>
      <c r="AM32" s="1" t="str">
        <f t="shared" si="5"/>
        <v xml:space="preserve"> </v>
      </c>
      <c r="AN32" s="1" t="str">
        <f t="shared" si="6"/>
        <v xml:space="preserve"> </v>
      </c>
      <c r="AO32" t="s">
        <v>756</v>
      </c>
      <c r="AP32" t="s">
        <v>1242</v>
      </c>
      <c r="AQ32" s="22">
        <v>-17.169434996426158</v>
      </c>
      <c r="AR32" s="21">
        <v>-11.547492290684747</v>
      </c>
      <c r="AS32">
        <v>16.502378743778891</v>
      </c>
      <c r="AT32">
        <v>17.169434996426158</v>
      </c>
      <c r="AU32">
        <v>11.547492290684747</v>
      </c>
      <c r="AV32" t="s">
        <v>1944</v>
      </c>
    </row>
    <row r="33" spans="1:48" x14ac:dyDescent="0.25">
      <c r="A33" s="14">
        <v>3.600000000000001E-10</v>
      </c>
      <c r="B33" t="s">
        <v>795</v>
      </c>
      <c r="C33" s="4">
        <v>12</v>
      </c>
      <c r="D33" s="4">
        <v>0</v>
      </c>
      <c r="E33" s="4">
        <v>2</v>
      </c>
      <c r="F33" s="4">
        <v>14</v>
      </c>
      <c r="G33" s="4">
        <v>8000</v>
      </c>
      <c r="H33" s="4">
        <v>5982</v>
      </c>
      <c r="I33" s="34">
        <v>7614.8262007374569</v>
      </c>
      <c r="J33" s="35">
        <v>16.704831052778555</v>
      </c>
      <c r="K33" s="35">
        <v>16.529428018789719</v>
      </c>
      <c r="L33" s="35">
        <v>11.621897516277246</v>
      </c>
      <c r="M33" s="35">
        <v>10.429132398753893</v>
      </c>
      <c r="N33" s="4">
        <v>3.6190000000000002</v>
      </c>
      <c r="O33" s="4">
        <v>1.0329424902289202</v>
      </c>
      <c r="P33" s="35">
        <v>2.4573721163490472</v>
      </c>
      <c r="Q33" s="36">
        <f t="shared" si="7"/>
        <v>85.714285714645712</v>
      </c>
      <c r="R33" s="36" t="str">
        <f t="shared" si="8"/>
        <v xml:space="preserve"> </v>
      </c>
      <c r="S33" s="37">
        <f t="shared" si="9"/>
        <v>0.33734536980165836</v>
      </c>
      <c r="T33" s="37" t="str">
        <f t="shared" si="10"/>
        <v/>
      </c>
      <c r="U33" s="37" t="str">
        <f t="shared" si="11"/>
        <v/>
      </c>
      <c r="V33" s="37" t="str">
        <f t="shared" si="12"/>
        <v/>
      </c>
      <c r="W33" s="37" t="str">
        <f t="shared" si="13"/>
        <v/>
      </c>
      <c r="X33" s="37" t="str">
        <f t="shared" si="14"/>
        <v/>
      </c>
      <c r="Y33" s="1" t="str">
        <f t="shared" si="0"/>
        <v xml:space="preserve"> </v>
      </c>
      <c r="Z33" s="1" t="str">
        <f t="shared" si="15"/>
        <v xml:space="preserve"> </v>
      </c>
      <c r="AA33" s="1" t="str">
        <f t="shared" si="1"/>
        <v xml:space="preserve"> </v>
      </c>
      <c r="AB33" s="1" t="str">
        <f t="shared" si="16"/>
        <v xml:space="preserve"> </v>
      </c>
      <c r="AC33" s="1">
        <f t="shared" si="2"/>
        <v>5</v>
      </c>
      <c r="AD33" s="1" t="str">
        <f t="shared" si="17"/>
        <v xml:space="preserve"> </v>
      </c>
      <c r="AE33" s="1">
        <f t="shared" si="3"/>
        <v>3</v>
      </c>
      <c r="AF33" s="1" t="str">
        <f t="shared" si="4"/>
        <v xml:space="preserve"> </v>
      </c>
      <c r="AG33" s="38">
        <f t="shared" si="18"/>
        <v>2.4573721167090472</v>
      </c>
      <c r="AH33" s="38" t="str">
        <f t="shared" si="19"/>
        <v xml:space="preserve"> </v>
      </c>
      <c r="AI33" s="1">
        <f t="shared" si="20"/>
        <v>69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795</v>
      </c>
      <c r="AP33" t="s">
        <v>1244</v>
      </c>
      <c r="AQ33" s="22">
        <v>-28.208689819629072</v>
      </c>
      <c r="AR33" s="21">
        <v>-45.504705811131906</v>
      </c>
      <c r="AS33">
        <v>33.734536944165839</v>
      </c>
      <c r="AT33">
        <v>28.208689819629072</v>
      </c>
      <c r="AU33">
        <v>45.504705811131906</v>
      </c>
      <c r="AV33" t="s">
        <v>1945</v>
      </c>
    </row>
    <row r="34" spans="1:48" x14ac:dyDescent="0.25">
      <c r="A34" s="14">
        <v>3.7000000000000012E-10</v>
      </c>
      <c r="B34" t="s">
        <v>744</v>
      </c>
      <c r="C34" s="4">
        <v>11</v>
      </c>
      <c r="D34" s="4">
        <v>3</v>
      </c>
      <c r="E34" s="4">
        <v>12</v>
      </c>
      <c r="F34" s="4">
        <v>26</v>
      </c>
      <c r="G34" s="4">
        <v>3400</v>
      </c>
      <c r="H34" s="4">
        <v>3012</v>
      </c>
      <c r="I34" s="34">
        <v>91061.960955613031</v>
      </c>
      <c r="J34" s="35">
        <v>23.439688715953309</v>
      </c>
      <c r="K34" s="35">
        <v>22.245199409158051</v>
      </c>
      <c r="L34" s="35">
        <v>18.452999231123023</v>
      </c>
      <c r="M34" s="35">
        <v>18.161780407146537</v>
      </c>
      <c r="N34" s="4">
        <v>1.3540000000000001</v>
      </c>
      <c r="O34" s="4">
        <v>3.516819571865446</v>
      </c>
      <c r="P34" s="35">
        <v>2.4070385126162019</v>
      </c>
      <c r="Q34" s="36" t="str">
        <f t="shared" si="7"/>
        <v xml:space="preserve"> </v>
      </c>
      <c r="R34" s="36" t="str">
        <f t="shared" si="8"/>
        <v xml:space="preserve"> </v>
      </c>
      <c r="S34" s="37" t="str">
        <f t="shared" si="9"/>
        <v/>
      </c>
      <c r="T34" s="37" t="str">
        <f t="shared" si="10"/>
        <v/>
      </c>
      <c r="U34" s="37" t="str">
        <f t="shared" si="11"/>
        <v/>
      </c>
      <c r="V34" s="37" t="str">
        <f t="shared" si="12"/>
        <v/>
      </c>
      <c r="W34" s="37" t="str">
        <f t="shared" si="13"/>
        <v/>
      </c>
      <c r="X34" s="37" t="str">
        <f t="shared" si="14"/>
        <v/>
      </c>
      <c r="Y34" s="1" t="str">
        <f t="shared" si="0"/>
        <v xml:space="preserve"> </v>
      </c>
      <c r="Z34" s="1" t="str">
        <f t="shared" si="15"/>
        <v xml:space="preserve"> </v>
      </c>
      <c r="AA34" s="1" t="str">
        <f t="shared" si="1"/>
        <v xml:space="preserve"> </v>
      </c>
      <c r="AB34" s="1" t="str">
        <f t="shared" si="16"/>
        <v xml:space="preserve"> </v>
      </c>
      <c r="AC34" s="1" t="str">
        <f t="shared" si="2"/>
        <v xml:space="preserve"> 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>
        <f t="shared" si="18"/>
        <v>2.407038512986202</v>
      </c>
      <c r="AH34" s="38" t="str">
        <f t="shared" si="19"/>
        <v xml:space="preserve"> </v>
      </c>
      <c r="AI34" s="1">
        <f t="shared" si="20"/>
        <v>72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744</v>
      </c>
      <c r="AP34" t="s">
        <v>1239</v>
      </c>
      <c r="AQ34" s="22">
        <v>-79.898364165285003</v>
      </c>
      <c r="AR34" s="21">
        <v>-131.02924635990632</v>
      </c>
      <c r="AS34">
        <v>12.881806108897752</v>
      </c>
      <c r="AT34">
        <v>79.898364165285003</v>
      </c>
      <c r="AU34">
        <v>131.02924635990632</v>
      </c>
      <c r="AV34" t="s">
        <v>1946</v>
      </c>
    </row>
    <row r="35" spans="1:48" x14ac:dyDescent="0.25">
      <c r="A35" s="14">
        <v>3.8000000000000014E-10</v>
      </c>
      <c r="B35" t="s">
        <v>809</v>
      </c>
      <c r="C35" s="4">
        <v>12</v>
      </c>
      <c r="D35" s="4">
        <v>1</v>
      </c>
      <c r="E35" s="4">
        <v>7</v>
      </c>
      <c r="F35" s="4">
        <v>20</v>
      </c>
      <c r="G35" s="4">
        <v>350</v>
      </c>
      <c r="H35" s="4">
        <v>324.8</v>
      </c>
      <c r="I35" s="34">
        <v>5777.6640303605736</v>
      </c>
      <c r="J35" s="35">
        <v>11.854014598540147</v>
      </c>
      <c r="K35" s="35">
        <v>12.589147286821706</v>
      </c>
      <c r="L35" s="35" t="s">
        <v>1238</v>
      </c>
      <c r="M35" s="35" t="s">
        <v>1238</v>
      </c>
      <c r="N35" s="4">
        <v>0.27400000000000002</v>
      </c>
      <c r="O35" s="4">
        <v>-16.969696969696969</v>
      </c>
      <c r="P35" s="35">
        <v>7.1736453201970445</v>
      </c>
      <c r="Q35" s="36" t="str">
        <f t="shared" si="7"/>
        <v xml:space="preserve"> </v>
      </c>
      <c r="R35" s="36" t="str">
        <f t="shared" si="8"/>
        <v xml:space="preserve"> </v>
      </c>
      <c r="S35" s="37" t="str">
        <f t="shared" si="9"/>
        <v/>
      </c>
      <c r="T35" s="37" t="str">
        <f t="shared" si="10"/>
        <v/>
      </c>
      <c r="U35" s="37" t="str">
        <f t="shared" si="11"/>
        <v/>
      </c>
      <c r="V35" s="37" t="str">
        <f t="shared" si="12"/>
        <v/>
      </c>
      <c r="W35" s="37" t="str">
        <f t="shared" si="13"/>
        <v xml:space="preserve"> </v>
      </c>
      <c r="X35" s="37" t="str">
        <f t="shared" si="14"/>
        <v xml:space="preserve"> </v>
      </c>
      <c r="Y35" s="1" t="str">
        <f t="shared" si="0"/>
        <v xml:space="preserve"> </v>
      </c>
      <c r="Z35" s="1" t="str">
        <f t="shared" si="15"/>
        <v xml:space="preserve"> </v>
      </c>
      <c r="AA35" s="1" t="str">
        <f t="shared" si="1"/>
        <v xml:space="preserve"> </v>
      </c>
      <c r="AB35" s="1" t="str">
        <f t="shared" si="16"/>
        <v xml:space="preserve"> </v>
      </c>
      <c r="AC35" s="1" t="str">
        <f t="shared" si="2"/>
        <v xml:space="preserve"> </v>
      </c>
      <c r="AD35" s="1" t="str">
        <f t="shared" si="17"/>
        <v xml:space="preserve"> </v>
      </c>
      <c r="AE35" s="1" t="str">
        <f t="shared" si="3"/>
        <v xml:space="preserve"> </v>
      </c>
      <c r="AF35" s="1" t="str">
        <f t="shared" si="4"/>
        <v xml:space="preserve"> </v>
      </c>
      <c r="AG35" s="38">
        <f t="shared" si="18"/>
        <v>7.1736453205770445</v>
      </c>
      <c r="AH35" s="38" t="str">
        <f t="shared" si="19"/>
        <v xml:space="preserve"> </v>
      </c>
      <c r="AI35" s="1">
        <f t="shared" si="20"/>
        <v>11</v>
      </c>
      <c r="AJ35" s="1" t="str">
        <f t="shared" si="21"/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si="5"/>
        <v xml:space="preserve"> </v>
      </c>
      <c r="AN35" s="1" t="str">
        <f t="shared" si="6"/>
        <v xml:space="preserve"> </v>
      </c>
      <c r="AO35" t="s">
        <v>809</v>
      </c>
      <c r="AP35" t="s">
        <v>1246</v>
      </c>
      <c r="AQ35" s="22">
        <v>9.0210684573910349</v>
      </c>
      <c r="AR35" s="21" t="e">
        <v>#VALUE!</v>
      </c>
      <c r="AS35">
        <v>7.7586206896551602</v>
      </c>
      <c r="AT35">
        <v>-9.0210684573910349</v>
      </c>
      <c r="AU35" t="e">
        <v>#VALUE!</v>
      </c>
      <c r="AV35" t="s">
        <v>1947</v>
      </c>
    </row>
    <row r="36" spans="1:48" x14ac:dyDescent="0.25">
      <c r="A36" s="14">
        <v>3.9000000000000015E-10</v>
      </c>
      <c r="B36" t="s">
        <v>945</v>
      </c>
      <c r="C36" s="4">
        <v>3</v>
      </c>
      <c r="D36" s="4">
        <v>2</v>
      </c>
      <c r="E36" s="4">
        <v>9</v>
      </c>
      <c r="F36" s="4">
        <v>14</v>
      </c>
      <c r="G36" s="4">
        <v>443.00830078125</v>
      </c>
      <c r="H36" s="4">
        <v>367.6</v>
      </c>
      <c r="I36" s="34">
        <v>6904.7522211469059</v>
      </c>
      <c r="J36" s="35">
        <v>5.8711618029240036</v>
      </c>
      <c r="K36" s="35">
        <v>6.4178691772853487</v>
      </c>
      <c r="L36" s="35">
        <v>4.2193881334181285</v>
      </c>
      <c r="M36" s="35">
        <v>4.8633225636515327</v>
      </c>
      <c r="N36" s="4">
        <v>0.81</v>
      </c>
      <c r="O36" s="4">
        <v>-56.707642971672897</v>
      </c>
      <c r="P36" s="35">
        <v>10.51382965309965</v>
      </c>
      <c r="Q36" s="36" t="str">
        <f t="shared" si="7"/>
        <v xml:space="preserve"> </v>
      </c>
      <c r="R36" s="36" t="str">
        <f t="shared" si="8"/>
        <v xml:space="preserve"> </v>
      </c>
      <c r="S36" s="37">
        <f t="shared" si="9"/>
        <v>0.20513683602996188</v>
      </c>
      <c r="T36" s="37" t="str">
        <f t="shared" si="10"/>
        <v/>
      </c>
      <c r="U36" s="37" t="str">
        <f t="shared" si="11"/>
        <v/>
      </c>
      <c r="V36" s="37">
        <f t="shared" si="12"/>
        <v>-0.54939145442794901</v>
      </c>
      <c r="W36" s="37" t="str">
        <f t="shared" si="13"/>
        <v/>
      </c>
      <c r="X36" s="37">
        <f t="shared" si="14"/>
        <v>-0.47173787396066724</v>
      </c>
      <c r="Y36" s="1" t="str">
        <f t="shared" ref="Y36:Y99" si="24">IF(ISERROR((RANK(U36,U$7:U$184,0)))=TRUE," ",((RANK(U36,U$7:U$184,0))))</f>
        <v xml:space="preserve"> </v>
      </c>
      <c r="Z36" s="1">
        <f t="shared" si="15"/>
        <v>3</v>
      </c>
      <c r="AA36" s="1" t="str">
        <f t="shared" ref="AA36:AA99" si="25">IF(ISERROR((RANK(W36,W$7:W$184,0)))=TRUE," ",((RANK(W36,W$7:W$184,0))))</f>
        <v xml:space="preserve"> </v>
      </c>
      <c r="AB36" s="1">
        <f t="shared" si="16"/>
        <v>3</v>
      </c>
      <c r="AC36" s="1">
        <f t="shared" ref="AC36:AC99" si="26">IF(ISERROR((RANK(S36,S$7:S$184,0)))=TRUE," ",((RANK(S36,S$7:S$184,0))))</f>
        <v>17</v>
      </c>
      <c r="AD36" s="1" t="str">
        <f t="shared" si="17"/>
        <v xml:space="preserve"> </v>
      </c>
      <c r="AE36" s="1" t="str">
        <f t="shared" ref="AE36:AE99" si="27">IF(ISERROR((RANK(Q36,Q$7:Q$184,0)))=TRUE," ",((RANK(Q36,Q$7:Q$184,0))))</f>
        <v xml:space="preserve"> </v>
      </c>
      <c r="AF36" s="1" t="str">
        <f t="shared" ref="AF36:AF99" si="28">IF(ISERROR((RANK(R36,R$7:R$184,0)))=TRUE," ",((RANK(R36,R$7:R$184,0))))</f>
        <v xml:space="preserve"> </v>
      </c>
      <c r="AG36" s="38">
        <f t="shared" si="18"/>
        <v>10.513829653489649</v>
      </c>
      <c r="AH36" s="38" t="str">
        <f t="shared" si="19"/>
        <v xml:space="preserve"> </v>
      </c>
      <c r="AI36" s="1">
        <f t="shared" ref="AI36:AI99" si="29">IF(ISERROR((RANK(AG36,AG$7:AG$184,0)))=TRUE," ",((RANK(AG36,AG$7:AG$184,0))))</f>
        <v>2</v>
      </c>
      <c r="AJ36" s="1" t="str">
        <f t="shared" ref="AJ36:AJ99" si="30">IF(ISERROR((RANK(AH36,AH$7:AH$184,0)))=TRUE," ",((RANK(AH36,AH$7:AH$184,0))))</f>
        <v xml:space="preserve"> </v>
      </c>
      <c r="AK36" s="25" t="str">
        <f t="shared" si="22"/>
        <v xml:space="preserve"> </v>
      </c>
      <c r="AL36" s="25">
        <f t="shared" si="23"/>
        <v>-56.707642971282894</v>
      </c>
      <c r="AM36" s="1" t="str">
        <f t="shared" ref="AM36:AM99" si="31">IF(ISERROR((RANK(AK36,AK$7:AK$184,0)))=TRUE," ",((RANK(AK36,AK$7:AK$184,0))))</f>
        <v xml:space="preserve"> </v>
      </c>
      <c r="AN36" s="1">
        <f t="shared" ref="AN36:AN99" si="32">IF(ISERROR((RANK(AL36,AL$7:AL$184,0)))=TRUE," ",((RANK(AL36,AL$7:AL$184,0))))</f>
        <v>3</v>
      </c>
      <c r="AO36" t="s">
        <v>945</v>
      </c>
      <c r="AP36" t="s">
        <v>1242</v>
      </c>
      <c r="AQ36" s="22">
        <v>54.939145442794903</v>
      </c>
      <c r="AR36" s="21">
        <v>47.173787396066722</v>
      </c>
      <c r="AS36">
        <v>20.513683563996189</v>
      </c>
      <c r="AT36">
        <v>-54.939145442794903</v>
      </c>
      <c r="AU36">
        <v>-47.173787396066722</v>
      </c>
      <c r="AV36" t="s">
        <v>1948</v>
      </c>
    </row>
    <row r="37" spans="1:48" x14ac:dyDescent="0.25">
      <c r="A37" s="14">
        <v>4.0000000000000017E-10</v>
      </c>
      <c r="B37" t="s">
        <v>767</v>
      </c>
      <c r="C37" s="4">
        <v>9</v>
      </c>
      <c r="D37" s="4">
        <v>3</v>
      </c>
      <c r="E37" s="4">
        <v>5</v>
      </c>
      <c r="F37" s="4">
        <v>17</v>
      </c>
      <c r="G37" s="4">
        <v>2660</v>
      </c>
      <c r="H37" s="4">
        <v>2776</v>
      </c>
      <c r="I37" s="34">
        <v>32618.607778669517</v>
      </c>
      <c r="J37" s="35">
        <v>36.057340306773334</v>
      </c>
      <c r="K37" s="35">
        <v>34.300965564036531</v>
      </c>
      <c r="L37" s="35">
        <v>22.158599619395087</v>
      </c>
      <c r="M37" s="35">
        <v>20.454014540167613</v>
      </c>
      <c r="N37" s="4">
        <v>1.0469999999999999</v>
      </c>
      <c r="O37" s="4">
        <v>8.0495356037151655</v>
      </c>
      <c r="P37" s="35">
        <v>1.3783267084562811</v>
      </c>
      <c r="Q37" s="36" t="str">
        <f t="shared" si="7"/>
        <v xml:space="preserve"> </v>
      </c>
      <c r="R37" s="36" t="str">
        <f t="shared" si="8"/>
        <v xml:space="preserve"> </v>
      </c>
      <c r="S37" s="37" t="str">
        <f t="shared" si="9"/>
        <v/>
      </c>
      <c r="T37" s="37" t="str">
        <f t="shared" si="10"/>
        <v/>
      </c>
      <c r="U37" s="37" t="str">
        <f t="shared" si="11"/>
        <v/>
      </c>
      <c r="V37" s="37" t="str">
        <f t="shared" si="12"/>
        <v/>
      </c>
      <c r="W37" s="37" t="str">
        <f t="shared" si="13"/>
        <v/>
      </c>
      <c r="X37" s="37" t="str">
        <f t="shared" si="14"/>
        <v/>
      </c>
      <c r="Y37" s="1" t="str">
        <f t="shared" si="24"/>
        <v xml:space="preserve"> </v>
      </c>
      <c r="Z37" s="1" t="str">
        <f t="shared" si="15"/>
        <v xml:space="preserve"> </v>
      </c>
      <c r="AA37" s="1" t="str">
        <f t="shared" si="25"/>
        <v xml:space="preserve"> </v>
      </c>
      <c r="AB37" s="1" t="str">
        <f t="shared" si="16"/>
        <v xml:space="preserve"> </v>
      </c>
      <c r="AC37" s="1" t="str">
        <f t="shared" si="26"/>
        <v xml:space="preserve"> 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 t="str">
        <f t="shared" si="18"/>
        <v xml:space="preserve"> </v>
      </c>
      <c r="AH37" s="38" t="str">
        <f t="shared" si="19"/>
        <v xml:space="preserve"> </v>
      </c>
      <c r="AI37" s="1" t="str">
        <f t="shared" si="29"/>
        <v xml:space="preserve"> 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767</v>
      </c>
      <c r="AP37" t="s">
        <v>1244</v>
      </c>
      <c r="AQ37" s="22">
        <v>-176.73816900668263</v>
      </c>
      <c r="AR37" s="21">
        <v>-177.42290054537659</v>
      </c>
      <c r="AS37">
        <v>-4.17867435158501</v>
      </c>
      <c r="AT37">
        <v>176.73816900668263</v>
      </c>
      <c r="AU37">
        <v>177.42290054537659</v>
      </c>
      <c r="AV37" t="s">
        <v>1949</v>
      </c>
    </row>
    <row r="38" spans="1:48" x14ac:dyDescent="0.25">
      <c r="A38" s="14">
        <v>4.1000000000000019E-10</v>
      </c>
      <c r="B38" t="s">
        <v>769</v>
      </c>
      <c r="C38" s="4">
        <v>11</v>
      </c>
      <c r="D38" s="4">
        <v>6</v>
      </c>
      <c r="E38" s="4">
        <v>8</v>
      </c>
      <c r="F38" s="4">
        <v>25</v>
      </c>
      <c r="G38" s="4">
        <v>7465</v>
      </c>
      <c r="H38" s="4">
        <v>7340</v>
      </c>
      <c r="I38" s="34">
        <v>21412.661892703567</v>
      </c>
      <c r="J38" s="35">
        <v>18.848268601017669</v>
      </c>
      <c r="K38" s="35">
        <v>18.236523374673904</v>
      </c>
      <c r="L38" s="35">
        <v>12.827657365280938</v>
      </c>
      <c r="M38" s="35">
        <v>11.235188358290497</v>
      </c>
      <c r="N38" s="4">
        <v>5.2069999999999999</v>
      </c>
      <c r="O38" s="4">
        <v>0.63780440664861748</v>
      </c>
      <c r="P38" s="35">
        <v>2.3600012403418003</v>
      </c>
      <c r="Q38" s="36" t="str">
        <f t="shared" si="7"/>
        <v xml:space="preserve"> </v>
      </c>
      <c r="R38" s="36" t="str">
        <f t="shared" si="8"/>
        <v xml:space="preserve"> </v>
      </c>
      <c r="S38" s="37" t="str">
        <f t="shared" si="9"/>
        <v/>
      </c>
      <c r="T38" s="37" t="str">
        <f t="shared" si="10"/>
        <v/>
      </c>
      <c r="U38" s="37" t="str">
        <f t="shared" si="11"/>
        <v/>
      </c>
      <c r="V38" s="37" t="str">
        <f t="shared" si="12"/>
        <v/>
      </c>
      <c r="W38" s="37" t="str">
        <f t="shared" si="13"/>
        <v/>
      </c>
      <c r="X38" s="37" t="str">
        <f t="shared" si="14"/>
        <v/>
      </c>
      <c r="Y38" s="1" t="str">
        <f t="shared" si="24"/>
        <v xml:space="preserve"> </v>
      </c>
      <c r="Z38" s="1" t="str">
        <f t="shared" si="15"/>
        <v xml:space="preserve"> </v>
      </c>
      <c r="AA38" s="1" t="str">
        <f t="shared" si="25"/>
        <v xml:space="preserve"> </v>
      </c>
      <c r="AB38" s="1" t="str">
        <f t="shared" si="16"/>
        <v xml:space="preserve"> </v>
      </c>
      <c r="AC38" s="1" t="str">
        <f t="shared" si="26"/>
        <v xml:space="preserve"> </v>
      </c>
      <c r="AD38" s="1" t="str">
        <f t="shared" si="17"/>
        <v xml:space="preserve"> </v>
      </c>
      <c r="AE38" s="1" t="str">
        <f t="shared" si="27"/>
        <v xml:space="preserve"> </v>
      </c>
      <c r="AF38" s="1" t="str">
        <f t="shared" si="28"/>
        <v xml:space="preserve"> </v>
      </c>
      <c r="AG38" s="38">
        <f t="shared" si="18"/>
        <v>2.3600012407518003</v>
      </c>
      <c r="AH38" s="38" t="str">
        <f t="shared" si="19"/>
        <v xml:space="preserve"> </v>
      </c>
      <c r="AI38" s="1">
        <f t="shared" si="29"/>
        <v>75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769</v>
      </c>
      <c r="AP38" t="s">
        <v>1244</v>
      </c>
      <c r="AQ38" s="22">
        <v>-44.659458995425403</v>
      </c>
      <c r="AR38" s="21">
        <v>-60.600668571295337</v>
      </c>
      <c r="AS38">
        <v>1.7029972752043543</v>
      </c>
      <c r="AT38">
        <v>44.659458995425403</v>
      </c>
      <c r="AU38">
        <v>60.600668571295337</v>
      </c>
      <c r="AV38" t="s">
        <v>1950</v>
      </c>
    </row>
    <row r="39" spans="1:48" x14ac:dyDescent="0.25">
      <c r="A39" s="14">
        <v>4.200000000000002E-10</v>
      </c>
      <c r="B39" t="s">
        <v>1230</v>
      </c>
      <c r="C39" s="4">
        <v>6</v>
      </c>
      <c r="D39" s="4">
        <v>5</v>
      </c>
      <c r="E39" s="4">
        <v>6</v>
      </c>
      <c r="F39" s="4">
        <v>17</v>
      </c>
      <c r="G39" s="4">
        <v>8500</v>
      </c>
      <c r="H39" s="4">
        <v>8906</v>
      </c>
      <c r="I39" s="34">
        <v>9026.9116750186531</v>
      </c>
      <c r="J39" s="35">
        <v>28.896820246593123</v>
      </c>
      <c r="K39" s="35">
        <v>28.664306404892177</v>
      </c>
      <c r="L39" s="35">
        <v>18.79653439895888</v>
      </c>
      <c r="M39" s="35">
        <v>17.500278633976698</v>
      </c>
      <c r="N39" s="4">
        <v>3.0819999999999999</v>
      </c>
      <c r="O39" s="4">
        <v>-18.745056683364101</v>
      </c>
      <c r="P39" s="35">
        <v>2.2344486862789132</v>
      </c>
      <c r="Q39" s="36" t="str">
        <f t="shared" si="7"/>
        <v xml:space="preserve"> </v>
      </c>
      <c r="R39" s="36" t="str">
        <f t="shared" si="8"/>
        <v xml:space="preserve"> </v>
      </c>
      <c r="S39" s="37" t="str">
        <f t="shared" si="9"/>
        <v/>
      </c>
      <c r="T39" s="37" t="str">
        <f t="shared" si="10"/>
        <v/>
      </c>
      <c r="U39" s="37" t="str">
        <f t="shared" si="11"/>
        <v/>
      </c>
      <c r="V39" s="37" t="str">
        <f t="shared" si="12"/>
        <v/>
      </c>
      <c r="W39" s="37" t="str">
        <f t="shared" si="13"/>
        <v/>
      </c>
      <c r="X39" s="37" t="str">
        <f t="shared" si="14"/>
        <v/>
      </c>
      <c r="Y39" s="1" t="str">
        <f t="shared" si="24"/>
        <v xml:space="preserve"> </v>
      </c>
      <c r="Z39" s="1" t="str">
        <f t="shared" si="15"/>
        <v xml:space="preserve"> </v>
      </c>
      <c r="AA39" s="1" t="str">
        <f t="shared" si="25"/>
        <v xml:space="preserve"> </v>
      </c>
      <c r="AB39" s="1" t="str">
        <f t="shared" si="16"/>
        <v xml:space="preserve"> </v>
      </c>
      <c r="AC39" s="1" t="str">
        <f t="shared" si="26"/>
        <v xml:space="preserve"> </v>
      </c>
      <c r="AD39" s="1" t="str">
        <f t="shared" si="17"/>
        <v xml:space="preserve"> </v>
      </c>
      <c r="AE39" s="1" t="str">
        <f t="shared" si="27"/>
        <v xml:space="preserve"> </v>
      </c>
      <c r="AF39" s="1" t="str">
        <f t="shared" si="28"/>
        <v xml:space="preserve"> </v>
      </c>
      <c r="AG39" s="38">
        <f t="shared" si="18"/>
        <v>2.2344486866989133</v>
      </c>
      <c r="AH39" s="38" t="str">
        <f t="shared" si="19"/>
        <v xml:space="preserve"> </v>
      </c>
      <c r="AI39" s="1">
        <f t="shared" si="29"/>
        <v>80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1230</v>
      </c>
      <c r="AP39" t="s">
        <v>1248</v>
      </c>
      <c r="AQ39" s="22">
        <v>-121.78155840449536</v>
      </c>
      <c r="AR39" s="21">
        <v>-135.33026376792643</v>
      </c>
      <c r="AS39">
        <v>-4.5587244554233131</v>
      </c>
      <c r="AT39">
        <v>121.78155840449536</v>
      </c>
      <c r="AU39">
        <v>135.33026376792643</v>
      </c>
      <c r="AV39" t="s">
        <v>1951</v>
      </c>
    </row>
    <row r="40" spans="1:48" x14ac:dyDescent="0.25">
      <c r="A40" s="14">
        <v>4.3000000000000022E-10</v>
      </c>
      <c r="B40" t="s">
        <v>821</v>
      </c>
      <c r="C40" s="4">
        <v>3</v>
      </c>
      <c r="D40" s="4">
        <v>1</v>
      </c>
      <c r="E40" s="4">
        <v>11</v>
      </c>
      <c r="F40" s="4">
        <v>15</v>
      </c>
      <c r="G40" s="4">
        <v>650</v>
      </c>
      <c r="H40" s="4">
        <v>735</v>
      </c>
      <c r="I40" s="34">
        <v>7006.8961795251398</v>
      </c>
      <c r="J40" s="35" t="s">
        <v>1238</v>
      </c>
      <c r="K40" s="35">
        <v>30.379216360424461</v>
      </c>
      <c r="L40" s="35">
        <v>10.203011805651256</v>
      </c>
      <c r="M40" s="35">
        <v>8.2564087146274368</v>
      </c>
      <c r="N40" s="4">
        <v>0.221</v>
      </c>
      <c r="O40" s="4">
        <v>-52.060737527114966</v>
      </c>
      <c r="P40" s="35">
        <v>1.5144034405143894</v>
      </c>
      <c r="Q40" s="36" t="str">
        <f t="shared" si="7"/>
        <v xml:space="preserve"> </v>
      </c>
      <c r="R40" s="36" t="str">
        <f t="shared" si="8"/>
        <v xml:space="preserve"> </v>
      </c>
      <c r="S40" s="37" t="str">
        <f t="shared" si="9"/>
        <v/>
      </c>
      <c r="T40" s="37" t="str">
        <f t="shared" si="10"/>
        <v/>
      </c>
      <c r="U40" s="37" t="str">
        <f t="shared" si="11"/>
        <v xml:space="preserve"> </v>
      </c>
      <c r="V40" s="37" t="str">
        <f t="shared" si="12"/>
        <v xml:space="preserve"> </v>
      </c>
      <c r="W40" s="37" t="str">
        <f t="shared" si="13"/>
        <v/>
      </c>
      <c r="X40" s="37" t="str">
        <f t="shared" si="14"/>
        <v/>
      </c>
      <c r="Y40" s="1" t="str">
        <f t="shared" si="24"/>
        <v xml:space="preserve"> </v>
      </c>
      <c r="Z40" s="1" t="str">
        <f t="shared" si="15"/>
        <v xml:space="preserve"> </v>
      </c>
      <c r="AA40" s="1" t="str">
        <f t="shared" si="25"/>
        <v xml:space="preserve"> </v>
      </c>
      <c r="AB40" s="1" t="str">
        <f t="shared" si="16"/>
        <v xml:space="preserve"> </v>
      </c>
      <c r="AC40" s="1" t="str">
        <f t="shared" si="26"/>
        <v xml:space="preserve"> </v>
      </c>
      <c r="AD40" s="1" t="str">
        <f t="shared" si="17"/>
        <v xml:space="preserve"> </v>
      </c>
      <c r="AE40" s="1" t="str">
        <f t="shared" si="27"/>
        <v xml:space="preserve"> </v>
      </c>
      <c r="AF40" s="1" t="str">
        <f t="shared" si="28"/>
        <v xml:space="preserve"> </v>
      </c>
      <c r="AG40" s="38" t="str">
        <f t="shared" si="18"/>
        <v xml:space="preserve"> </v>
      </c>
      <c r="AH40" s="38" t="str">
        <f t="shared" si="19"/>
        <v xml:space="preserve"> </v>
      </c>
      <c r="AI40" s="1" t="str">
        <f t="shared" si="29"/>
        <v xml:space="preserve"> </v>
      </c>
      <c r="AJ40" s="1" t="str">
        <f t="shared" si="30"/>
        <v xml:space="preserve"> </v>
      </c>
      <c r="AK40" s="25" t="str">
        <f t="shared" si="22"/>
        <v xml:space="preserve"> </v>
      </c>
      <c r="AL40" s="25">
        <f t="shared" si="23"/>
        <v>-52.060737526684967</v>
      </c>
      <c r="AM40" s="1" t="str">
        <f t="shared" si="31"/>
        <v xml:space="preserve"> </v>
      </c>
      <c r="AN40" s="1">
        <f t="shared" si="32"/>
        <v>1</v>
      </c>
      <c r="AO40" t="s">
        <v>821</v>
      </c>
      <c r="AP40" t="s">
        <v>1242</v>
      </c>
      <c r="AQ40" s="22" t="e">
        <v>#VALUE!</v>
      </c>
      <c r="AR40" s="21">
        <v>-27.740433874032135</v>
      </c>
      <c r="AS40">
        <v>-11.564625850340137</v>
      </c>
      <c r="AT40" t="e">
        <v>#VALUE!</v>
      </c>
      <c r="AU40">
        <v>27.740433874032135</v>
      </c>
      <c r="AV40" t="s">
        <v>1952</v>
      </c>
    </row>
    <row r="41" spans="1:48" x14ac:dyDescent="0.25">
      <c r="A41" s="14">
        <v>4.4000000000000024E-10</v>
      </c>
      <c r="B41" t="s">
        <v>749</v>
      </c>
      <c r="C41" s="4">
        <v>18</v>
      </c>
      <c r="D41" s="4">
        <v>1</v>
      </c>
      <c r="E41" s="4">
        <v>6</v>
      </c>
      <c r="F41" s="4">
        <v>25</v>
      </c>
      <c r="G41" s="4">
        <v>270</v>
      </c>
      <c r="H41" s="4">
        <v>211.55</v>
      </c>
      <c r="I41" s="34">
        <v>36466.275289898738</v>
      </c>
      <c r="J41" s="35">
        <v>15.819781905453656</v>
      </c>
      <c r="K41" s="35">
        <v>13.350352534846257</v>
      </c>
      <c r="L41" s="35">
        <v>6.3828507006483486</v>
      </c>
      <c r="M41" s="35">
        <v>5.9568701907348123</v>
      </c>
      <c r="N41" s="4">
        <v>0.20500000000000002</v>
      </c>
      <c r="O41" s="4">
        <v>13.8888888888889</v>
      </c>
      <c r="P41" s="35">
        <v>6.2481222071565377</v>
      </c>
      <c r="Q41" s="36">
        <f t="shared" si="7"/>
        <v>72.000000000439996</v>
      </c>
      <c r="R41" s="36" t="str">
        <f t="shared" si="8"/>
        <v xml:space="preserve"> </v>
      </c>
      <c r="S41" s="37">
        <f t="shared" si="9"/>
        <v>0.27629402076616388</v>
      </c>
      <c r="T41" s="37" t="str">
        <f t="shared" si="10"/>
        <v/>
      </c>
      <c r="U41" s="37" t="str">
        <f t="shared" si="11"/>
        <v/>
      </c>
      <c r="V41" s="37" t="str">
        <f t="shared" si="12"/>
        <v/>
      </c>
      <c r="W41" s="37" t="str">
        <f t="shared" si="13"/>
        <v/>
      </c>
      <c r="X41" s="37" t="str">
        <f t="shared" si="14"/>
        <v/>
      </c>
      <c r="Y41" s="1" t="str">
        <f t="shared" si="24"/>
        <v xml:space="preserve"> </v>
      </c>
      <c r="Z41" s="1" t="str">
        <f t="shared" si="15"/>
        <v xml:space="preserve"> </v>
      </c>
      <c r="AA41" s="1" t="str">
        <f t="shared" si="25"/>
        <v xml:space="preserve"> </v>
      </c>
      <c r="AB41" s="1" t="str">
        <f t="shared" si="16"/>
        <v xml:space="preserve"> </v>
      </c>
      <c r="AC41" s="1">
        <f t="shared" si="26"/>
        <v>10</v>
      </c>
      <c r="AD41" s="1" t="str">
        <f t="shared" si="17"/>
        <v xml:space="preserve"> </v>
      </c>
      <c r="AE41" s="1">
        <f t="shared" si="27"/>
        <v>11</v>
      </c>
      <c r="AF41" s="1" t="str">
        <f t="shared" si="28"/>
        <v xml:space="preserve"> </v>
      </c>
      <c r="AG41" s="38">
        <f t="shared" si="18"/>
        <v>6.2481222075965377</v>
      </c>
      <c r="AH41" s="38" t="str">
        <f t="shared" si="19"/>
        <v xml:space="preserve"> </v>
      </c>
      <c r="AI41" s="1">
        <f t="shared" si="29"/>
        <v>21</v>
      </c>
      <c r="AJ41" s="1" t="str">
        <f t="shared" si="30"/>
        <v xml:space="preserve"> </v>
      </c>
      <c r="AK41" s="25" t="str">
        <f t="shared" si="22"/>
        <v xml:space="preserve"> </v>
      </c>
      <c r="AL41" s="25" t="str">
        <f t="shared" si="23"/>
        <v xml:space="preserve"> </v>
      </c>
      <c r="AM41" s="1" t="str">
        <f t="shared" si="31"/>
        <v xml:space="preserve"> </v>
      </c>
      <c r="AN41" s="1" t="str">
        <f t="shared" si="32"/>
        <v xml:space="preserve"> </v>
      </c>
      <c r="AO41" t="s">
        <v>749</v>
      </c>
      <c r="AP41" t="s">
        <v>1242</v>
      </c>
      <c r="AQ41" s="22">
        <v>-21.415984688640567</v>
      </c>
      <c r="AR41" s="21">
        <v>20.087506181029401</v>
      </c>
      <c r="AS41">
        <v>27.62940203261639</v>
      </c>
      <c r="AT41">
        <v>21.415984688640567</v>
      </c>
      <c r="AU41">
        <v>-20.087506181029401</v>
      </c>
      <c r="AV41" t="s">
        <v>1953</v>
      </c>
    </row>
    <row r="42" spans="1:48" x14ac:dyDescent="0.25">
      <c r="A42" s="14">
        <v>4.5000000000000026E-10</v>
      </c>
      <c r="B42" t="s">
        <v>742</v>
      </c>
      <c r="C42" s="4">
        <v>12</v>
      </c>
      <c r="D42" s="4">
        <v>3</v>
      </c>
      <c r="E42" s="4">
        <v>16</v>
      </c>
      <c r="F42" s="4">
        <v>31</v>
      </c>
      <c r="G42" s="4">
        <v>1835</v>
      </c>
      <c r="H42" s="4">
        <v>1629.8</v>
      </c>
      <c r="I42" s="34">
        <v>105769.67812731247</v>
      </c>
      <c r="J42" s="35">
        <v>13.261187957689176</v>
      </c>
      <c r="K42" s="35">
        <v>14.001718213058419</v>
      </c>
      <c r="L42" s="35">
        <v>9.9561669818436211</v>
      </c>
      <c r="M42" s="35">
        <v>10.12644147414621</v>
      </c>
      <c r="N42" s="4">
        <v>1.1639999999999999</v>
      </c>
      <c r="O42" s="4">
        <v>-6.0532687651331862</v>
      </c>
      <c r="P42" s="35">
        <v>4.9085777395999513</v>
      </c>
      <c r="Q42" s="36" t="str">
        <f t="shared" si="7"/>
        <v xml:space="preserve"> </v>
      </c>
      <c r="R42" s="36" t="str">
        <f t="shared" si="8"/>
        <v xml:space="preserve"> </v>
      </c>
      <c r="S42" s="37" t="str">
        <f t="shared" si="9"/>
        <v/>
      </c>
      <c r="T42" s="37" t="str">
        <f t="shared" si="10"/>
        <v/>
      </c>
      <c r="U42" s="37" t="str">
        <f t="shared" si="11"/>
        <v/>
      </c>
      <c r="V42" s="37" t="str">
        <f t="shared" si="12"/>
        <v/>
      </c>
      <c r="W42" s="37" t="str">
        <f t="shared" si="13"/>
        <v/>
      </c>
      <c r="X42" s="37" t="str">
        <f t="shared" si="14"/>
        <v/>
      </c>
      <c r="Y42" s="1" t="str">
        <f t="shared" si="24"/>
        <v xml:space="preserve"> </v>
      </c>
      <c r="Z42" s="1" t="str">
        <f t="shared" si="15"/>
        <v xml:space="preserve"> </v>
      </c>
      <c r="AA42" s="1" t="str">
        <f t="shared" si="25"/>
        <v xml:space="preserve"> </v>
      </c>
      <c r="AB42" s="1" t="str">
        <f t="shared" si="16"/>
        <v xml:space="preserve"> </v>
      </c>
      <c r="AC42" s="1" t="str">
        <f t="shared" si="26"/>
        <v xml:space="preserve"> </v>
      </c>
      <c r="AD42" s="1" t="str">
        <f t="shared" si="17"/>
        <v xml:space="preserve"> </v>
      </c>
      <c r="AE42" s="1" t="str">
        <f t="shared" si="27"/>
        <v xml:space="preserve"> </v>
      </c>
      <c r="AF42" s="1" t="str">
        <f t="shared" si="28"/>
        <v xml:space="preserve"> </v>
      </c>
      <c r="AG42" s="38">
        <f t="shared" si="18"/>
        <v>4.9085777400499513</v>
      </c>
      <c r="AH42" s="38" t="str">
        <f t="shared" si="19"/>
        <v xml:space="preserve"> </v>
      </c>
      <c r="AI42" s="1">
        <f t="shared" si="29"/>
        <v>37</v>
      </c>
      <c r="AJ42" s="1" t="str">
        <f t="shared" si="30"/>
        <v xml:space="preserve"> </v>
      </c>
      <c r="AK42" s="25" t="str">
        <f t="shared" si="22"/>
        <v xml:space="preserve"> </v>
      </c>
      <c r="AL42" s="25" t="str">
        <f t="shared" si="23"/>
        <v xml:space="preserve"> </v>
      </c>
      <c r="AM42" s="1" t="str">
        <f t="shared" si="31"/>
        <v xml:space="preserve"> </v>
      </c>
      <c r="AN42" s="1" t="str">
        <f t="shared" si="32"/>
        <v xml:space="preserve"> </v>
      </c>
      <c r="AO42" t="s">
        <v>742</v>
      </c>
      <c r="AP42" t="s">
        <v>1313</v>
      </c>
      <c r="AQ42" s="22">
        <v>-1.7789122281708813</v>
      </c>
      <c r="AR42" s="21">
        <v>-24.649967500634308</v>
      </c>
      <c r="AS42">
        <v>12.59050190207387</v>
      </c>
      <c r="AT42">
        <v>1.7789122281708813</v>
      </c>
      <c r="AU42">
        <v>24.649967500634308</v>
      </c>
      <c r="AV42" t="s">
        <v>1954</v>
      </c>
    </row>
    <row r="43" spans="1:48" x14ac:dyDescent="0.25">
      <c r="A43" s="14">
        <v>4.6000000000000027E-10</v>
      </c>
      <c r="B43" t="s">
        <v>819</v>
      </c>
      <c r="C43" s="4">
        <v>5</v>
      </c>
      <c r="D43" s="4">
        <v>8</v>
      </c>
      <c r="E43" s="4">
        <v>5</v>
      </c>
      <c r="F43" s="4">
        <v>18</v>
      </c>
      <c r="G43" s="4">
        <v>1745</v>
      </c>
      <c r="H43" s="4">
        <v>1675.5</v>
      </c>
      <c r="I43" s="34">
        <v>10281.303414625789</v>
      </c>
      <c r="J43" s="35">
        <v>32.097701149425284</v>
      </c>
      <c r="K43" s="35">
        <v>28.446519524617997</v>
      </c>
      <c r="L43" s="35">
        <v>24.951631410256411</v>
      </c>
      <c r="M43" s="35">
        <v>22.71308242159008</v>
      </c>
      <c r="N43" s="4">
        <v>0.58899999999999997</v>
      </c>
      <c r="O43" s="4">
        <v>13.269230769230758</v>
      </c>
      <c r="P43" s="35">
        <v>2.894658310951955</v>
      </c>
      <c r="Q43" s="36" t="str">
        <f t="shared" si="7"/>
        <v xml:space="preserve"> </v>
      </c>
      <c r="R43" s="36" t="str">
        <f t="shared" si="8"/>
        <v xml:space="preserve"> </v>
      </c>
      <c r="S43" s="37" t="str">
        <f t="shared" si="9"/>
        <v/>
      </c>
      <c r="T43" s="37" t="str">
        <f t="shared" si="10"/>
        <v/>
      </c>
      <c r="U43" s="37" t="str">
        <f t="shared" si="11"/>
        <v/>
      </c>
      <c r="V43" s="37" t="str">
        <f t="shared" si="12"/>
        <v/>
      </c>
      <c r="W43" s="37" t="str">
        <f t="shared" si="13"/>
        <v/>
      </c>
      <c r="X43" s="37" t="str">
        <f t="shared" si="14"/>
        <v/>
      </c>
      <c r="Y43" s="1" t="str">
        <f t="shared" si="24"/>
        <v xml:space="preserve"> </v>
      </c>
      <c r="Z43" s="1" t="str">
        <f t="shared" si="15"/>
        <v xml:space="preserve"> </v>
      </c>
      <c r="AA43" s="1" t="str">
        <f t="shared" si="25"/>
        <v xml:space="preserve"> </v>
      </c>
      <c r="AB43" s="1" t="str">
        <f t="shared" si="16"/>
        <v xml:space="preserve"> </v>
      </c>
      <c r="AC43" s="1" t="str">
        <f t="shared" si="26"/>
        <v xml:space="preserve"> </v>
      </c>
      <c r="AD43" s="1" t="str">
        <f t="shared" si="17"/>
        <v xml:space="preserve"> </v>
      </c>
      <c r="AE43" s="1" t="str">
        <f t="shared" si="27"/>
        <v xml:space="preserve"> </v>
      </c>
      <c r="AF43" s="1" t="str">
        <f t="shared" si="28"/>
        <v xml:space="preserve"> </v>
      </c>
      <c r="AG43" s="38">
        <f t="shared" si="18"/>
        <v>2.8946583114119551</v>
      </c>
      <c r="AH43" s="38" t="str">
        <f t="shared" si="19"/>
        <v xml:space="preserve"> </v>
      </c>
      <c r="AI43" s="1">
        <f t="shared" si="29"/>
        <v>61</v>
      </c>
      <c r="AJ43" s="1" t="str">
        <f t="shared" si="30"/>
        <v xml:space="preserve"> </v>
      </c>
      <c r="AK43" s="25" t="str">
        <f t="shared" si="22"/>
        <v xml:space="preserve"> </v>
      </c>
      <c r="AL43" s="25" t="str">
        <f t="shared" si="23"/>
        <v xml:space="preserve"> </v>
      </c>
      <c r="AM43" s="1" t="str">
        <f t="shared" si="31"/>
        <v xml:space="preserve"> </v>
      </c>
      <c r="AN43" s="1" t="str">
        <f t="shared" si="32"/>
        <v xml:space="preserve"> </v>
      </c>
      <c r="AO43" t="s">
        <v>819</v>
      </c>
      <c r="AP43" t="s">
        <v>1246</v>
      </c>
      <c r="AQ43" s="22">
        <v>-146.3481490826168</v>
      </c>
      <c r="AR43" s="21">
        <v>-212.3913098332082</v>
      </c>
      <c r="AS43">
        <v>4.1480155177558986</v>
      </c>
      <c r="AT43">
        <v>146.3481490826168</v>
      </c>
      <c r="AU43">
        <v>212.3913098332082</v>
      </c>
      <c r="AV43" t="s">
        <v>1955</v>
      </c>
    </row>
    <row r="44" spans="1:48" x14ac:dyDescent="0.25">
      <c r="A44" s="14">
        <v>4.7000000000000024E-10</v>
      </c>
      <c r="B44" t="s">
        <v>946</v>
      </c>
      <c r="C44" s="4">
        <v>4</v>
      </c>
      <c r="D44" s="4">
        <v>1</v>
      </c>
      <c r="E44" s="4">
        <v>11</v>
      </c>
      <c r="F44" s="4">
        <v>16</v>
      </c>
      <c r="G44" s="4">
        <v>2030</v>
      </c>
      <c r="H44" s="4">
        <v>2145</v>
      </c>
      <c r="I44" s="34">
        <v>10535.106401556308</v>
      </c>
      <c r="J44" s="35" t="s">
        <v>1238</v>
      </c>
      <c r="K44" s="35">
        <v>36.91910499139415</v>
      </c>
      <c r="L44" s="35">
        <v>29.977985815602835</v>
      </c>
      <c r="M44" s="35">
        <v>25.310754491017963</v>
      </c>
      <c r="N44" s="4">
        <v>0.58099999999999996</v>
      </c>
      <c r="O44" s="4">
        <v>10.246679316888033</v>
      </c>
      <c r="P44" s="35">
        <v>0.78787878787878796</v>
      </c>
      <c r="Q44" s="36" t="str">
        <f t="shared" si="7"/>
        <v xml:space="preserve"> </v>
      </c>
      <c r="R44" s="36" t="str">
        <f t="shared" si="8"/>
        <v xml:space="preserve"> </v>
      </c>
      <c r="S44" s="37" t="str">
        <f t="shared" si="9"/>
        <v/>
      </c>
      <c r="T44" s="37" t="str">
        <f t="shared" si="10"/>
        <v/>
      </c>
      <c r="U44" s="37" t="str">
        <f t="shared" si="11"/>
        <v xml:space="preserve"> </v>
      </c>
      <c r="V44" s="37" t="str">
        <f t="shared" si="12"/>
        <v xml:space="preserve"> </v>
      </c>
      <c r="W44" s="37" t="str">
        <f t="shared" si="13"/>
        <v/>
      </c>
      <c r="X44" s="37" t="str">
        <f t="shared" si="14"/>
        <v/>
      </c>
      <c r="Y44" s="1" t="str">
        <f t="shared" si="24"/>
        <v xml:space="preserve"> </v>
      </c>
      <c r="Z44" s="1" t="str">
        <f t="shared" si="15"/>
        <v xml:space="preserve"> </v>
      </c>
      <c r="AA44" s="1" t="str">
        <f t="shared" si="25"/>
        <v xml:space="preserve"> </v>
      </c>
      <c r="AB44" s="1" t="str">
        <f t="shared" si="16"/>
        <v xml:space="preserve"> </v>
      </c>
      <c r="AC44" s="1" t="str">
        <f t="shared" si="26"/>
        <v xml:space="preserve"> 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 t="str">
        <f t="shared" si="18"/>
        <v xml:space="preserve"> </v>
      </c>
      <c r="AH44" s="38" t="str">
        <f t="shared" si="19"/>
        <v xml:space="preserve"> </v>
      </c>
      <c r="AI44" s="1" t="str">
        <f t="shared" si="29"/>
        <v xml:space="preserve"> 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946</v>
      </c>
      <c r="AP44" t="s">
        <v>1293</v>
      </c>
      <c r="AQ44" s="22" t="e">
        <v>#VALUE!</v>
      </c>
      <c r="AR44" s="21">
        <v>-275.32063940508766</v>
      </c>
      <c r="AS44">
        <v>-5.361305361305357</v>
      </c>
      <c r="AT44" t="e">
        <v>#VALUE!</v>
      </c>
      <c r="AU44">
        <v>275.32063940508766</v>
      </c>
      <c r="AV44" t="s">
        <v>1956</v>
      </c>
    </row>
    <row r="45" spans="1:48" x14ac:dyDescent="0.25">
      <c r="A45" s="14">
        <v>4.800000000000002E-10</v>
      </c>
      <c r="B45" t="s">
        <v>737</v>
      </c>
      <c r="C45" s="4">
        <v>9</v>
      </c>
      <c r="D45" s="4">
        <v>11</v>
      </c>
      <c r="E45" s="4">
        <v>8</v>
      </c>
      <c r="F45" s="4">
        <v>28</v>
      </c>
      <c r="G45" s="4">
        <v>575.4886474609375</v>
      </c>
      <c r="H45" s="4">
        <v>550.79999999999995</v>
      </c>
      <c r="I45" s="34">
        <v>144760.2748431254</v>
      </c>
      <c r="J45" s="35">
        <v>10.022080718397429</v>
      </c>
      <c r="K45" s="35">
        <v>10.73147498611532</v>
      </c>
      <c r="L45" s="35" t="s">
        <v>1238</v>
      </c>
      <c r="M45" s="35" t="s">
        <v>1238</v>
      </c>
      <c r="N45" s="4">
        <v>0.66400000000000003</v>
      </c>
      <c r="O45" s="4">
        <v>-9.4133697135061318</v>
      </c>
      <c r="P45" s="35">
        <v>7.1571921860730212</v>
      </c>
      <c r="Q45" s="36" t="str">
        <f t="shared" si="7"/>
        <v xml:space="preserve"> </v>
      </c>
      <c r="R45" s="36" t="str">
        <f t="shared" si="8"/>
        <v xml:space="preserve"> </v>
      </c>
      <c r="S45" s="37" t="str">
        <f t="shared" si="9"/>
        <v/>
      </c>
      <c r="T45" s="37" t="str">
        <f t="shared" si="10"/>
        <v/>
      </c>
      <c r="U45" s="37" t="str">
        <f t="shared" si="11"/>
        <v/>
      </c>
      <c r="V45" s="37" t="str">
        <f t="shared" si="12"/>
        <v/>
      </c>
      <c r="W45" s="37" t="str">
        <f t="shared" si="13"/>
        <v xml:space="preserve"> </v>
      </c>
      <c r="X45" s="37" t="str">
        <f t="shared" si="14"/>
        <v xml:space="preserve"> </v>
      </c>
      <c r="Y45" s="1" t="str">
        <f t="shared" si="24"/>
        <v xml:space="preserve"> </v>
      </c>
      <c r="Z45" s="1" t="str">
        <f t="shared" si="15"/>
        <v xml:space="preserve"> </v>
      </c>
      <c r="AA45" s="1" t="str">
        <f t="shared" si="25"/>
        <v xml:space="preserve"> </v>
      </c>
      <c r="AB45" s="1" t="str">
        <f t="shared" si="16"/>
        <v xml:space="preserve"> </v>
      </c>
      <c r="AC45" s="1" t="str">
        <f t="shared" si="26"/>
        <v xml:space="preserve"> </v>
      </c>
      <c r="AD45" s="1" t="str">
        <f t="shared" si="17"/>
        <v xml:space="preserve"> </v>
      </c>
      <c r="AE45" s="1" t="str">
        <f t="shared" si="27"/>
        <v xml:space="preserve"> </v>
      </c>
      <c r="AF45" s="1" t="str">
        <f t="shared" si="28"/>
        <v xml:space="preserve"> </v>
      </c>
      <c r="AG45" s="38">
        <f t="shared" si="18"/>
        <v>7.1571921865530213</v>
      </c>
      <c r="AH45" s="38" t="str">
        <f t="shared" si="19"/>
        <v xml:space="preserve"> </v>
      </c>
      <c r="AI45" s="1">
        <f t="shared" si="29"/>
        <v>12</v>
      </c>
      <c r="AJ45" s="1" t="str">
        <f t="shared" si="30"/>
        <v xml:space="preserve"> </v>
      </c>
      <c r="AK45" s="25" t="str">
        <f t="shared" si="22"/>
        <v xml:space="preserve"> </v>
      </c>
      <c r="AL45" s="25" t="str">
        <f t="shared" si="23"/>
        <v xml:space="preserve"> </v>
      </c>
      <c r="AM45" s="1" t="str">
        <f t="shared" si="31"/>
        <v xml:space="preserve"> </v>
      </c>
      <c r="AN45" s="1" t="str">
        <f t="shared" si="32"/>
        <v xml:space="preserve"> </v>
      </c>
      <c r="AO45" t="s">
        <v>737</v>
      </c>
      <c r="AP45" t="s">
        <v>1246</v>
      </c>
      <c r="AQ45" s="22">
        <v>23.081063549063675</v>
      </c>
      <c r="AR45" s="21" t="e">
        <v>#VALUE!</v>
      </c>
      <c r="AS45">
        <v>4.4823252470837849</v>
      </c>
      <c r="AT45">
        <v>-23.081063549063675</v>
      </c>
      <c r="AU45" t="e">
        <v>#VALUE!</v>
      </c>
      <c r="AV45" t="s">
        <v>1957</v>
      </c>
    </row>
    <row r="46" spans="1:48" x14ac:dyDescent="0.25">
      <c r="A46" s="14">
        <v>4.9000000000000017E-10</v>
      </c>
      <c r="B46" t="s">
        <v>1231</v>
      </c>
      <c r="C46" s="4">
        <v>4</v>
      </c>
      <c r="D46" s="4">
        <v>4</v>
      </c>
      <c r="E46" s="4">
        <v>6</v>
      </c>
      <c r="F46" s="4">
        <v>14</v>
      </c>
      <c r="G46" s="4">
        <v>1372.5</v>
      </c>
      <c r="H46" s="4">
        <v>1298</v>
      </c>
      <c r="I46" s="34">
        <v>4845.9758842675183</v>
      </c>
      <c r="J46" s="35" t="s">
        <v>1238</v>
      </c>
      <c r="K46" s="35">
        <v>21.122296235168932</v>
      </c>
      <c r="L46" s="35" t="s">
        <v>1238</v>
      </c>
      <c r="M46" s="35">
        <v>11.742910290237468</v>
      </c>
      <c r="N46" s="4">
        <v>0.17</v>
      </c>
      <c r="O46" s="4">
        <v>-61.625282167042897</v>
      </c>
      <c r="P46" s="35">
        <v>2.6738564213178191</v>
      </c>
      <c r="Q46" s="36" t="str">
        <f t="shared" si="7"/>
        <v xml:space="preserve"> </v>
      </c>
      <c r="R46" s="36" t="str">
        <f t="shared" si="8"/>
        <v xml:space="preserve"> </v>
      </c>
      <c r="S46" s="37" t="str">
        <f t="shared" si="9"/>
        <v/>
      </c>
      <c r="T46" s="37" t="str">
        <f t="shared" si="10"/>
        <v/>
      </c>
      <c r="U46" s="37" t="str">
        <f t="shared" si="11"/>
        <v xml:space="preserve"> </v>
      </c>
      <c r="V46" s="37" t="str">
        <f t="shared" si="12"/>
        <v xml:space="preserve"> </v>
      </c>
      <c r="W46" s="37" t="str">
        <f t="shared" si="13"/>
        <v xml:space="preserve"> </v>
      </c>
      <c r="X46" s="37" t="str">
        <f t="shared" si="14"/>
        <v xml:space="preserve"> </v>
      </c>
      <c r="Y46" s="1" t="str">
        <f t="shared" si="24"/>
        <v xml:space="preserve"> </v>
      </c>
      <c r="Z46" s="1" t="str">
        <f t="shared" si="15"/>
        <v xml:space="preserve"> </v>
      </c>
      <c r="AA46" s="1" t="str">
        <f t="shared" si="25"/>
        <v xml:space="preserve"> </v>
      </c>
      <c r="AB46" s="1" t="str">
        <f t="shared" si="16"/>
        <v xml:space="preserve"> </v>
      </c>
      <c r="AC46" s="1" t="str">
        <f t="shared" si="26"/>
        <v xml:space="preserve"> </v>
      </c>
      <c r="AD46" s="1" t="str">
        <f t="shared" si="17"/>
        <v xml:space="preserve"> </v>
      </c>
      <c r="AE46" s="1" t="str">
        <f t="shared" si="27"/>
        <v xml:space="preserve"> </v>
      </c>
      <c r="AF46" s="1" t="str">
        <f t="shared" si="28"/>
        <v xml:space="preserve"> </v>
      </c>
      <c r="AG46" s="38">
        <f t="shared" si="18"/>
        <v>2.6738564218078191</v>
      </c>
      <c r="AH46" s="38" t="str">
        <f t="shared" si="19"/>
        <v xml:space="preserve"> </v>
      </c>
      <c r="AI46" s="1">
        <f t="shared" si="29"/>
        <v>64</v>
      </c>
      <c r="AJ46" s="1" t="str">
        <f t="shared" si="30"/>
        <v xml:space="preserve"> </v>
      </c>
      <c r="AK46" s="25" t="str">
        <f t="shared" si="22"/>
        <v xml:space="preserve"> </v>
      </c>
      <c r="AL46" s="25">
        <f t="shared" si="23"/>
        <v>-61.6252821665529</v>
      </c>
      <c r="AM46" s="1" t="str">
        <f t="shared" si="31"/>
        <v xml:space="preserve"> </v>
      </c>
      <c r="AN46" s="1">
        <f t="shared" si="32"/>
        <v>4</v>
      </c>
      <c r="AO46" t="s">
        <v>1231</v>
      </c>
      <c r="AP46" t="s">
        <v>1246</v>
      </c>
      <c r="AQ46" s="22" t="e">
        <v>#VALUE!</v>
      </c>
      <c r="AR46" s="21" t="e">
        <v>#VALUE!</v>
      </c>
      <c r="AS46">
        <v>5.739599383667171</v>
      </c>
      <c r="AT46" t="e">
        <v>#VALUE!</v>
      </c>
      <c r="AU46" t="e">
        <v>#VALUE!</v>
      </c>
      <c r="AV46" t="s">
        <v>1958</v>
      </c>
    </row>
    <row r="47" spans="1:48" x14ac:dyDescent="0.25">
      <c r="A47" s="14">
        <v>5.0000000000000013E-10</v>
      </c>
      <c r="B47" t="s">
        <v>774</v>
      </c>
      <c r="C47" s="4">
        <v>28</v>
      </c>
      <c r="D47" s="4">
        <v>2</v>
      </c>
      <c r="E47" s="4">
        <v>1</v>
      </c>
      <c r="F47" s="4">
        <v>31</v>
      </c>
      <c r="G47" s="4">
        <v>700</v>
      </c>
      <c r="H47" s="4">
        <v>566</v>
      </c>
      <c r="I47" s="34">
        <v>14536.071545243454</v>
      </c>
      <c r="J47" s="35">
        <v>6.1295345837137036</v>
      </c>
      <c r="K47" s="35">
        <v>5.5913010813821433</v>
      </c>
      <c r="L47" s="35">
        <v>3.393586051029176</v>
      </c>
      <c r="M47" s="35">
        <v>3.14919409911943</v>
      </c>
      <c r="N47" s="4">
        <v>1.1000000000000001</v>
      </c>
      <c r="O47" s="4">
        <v>-6.3032367972742627</v>
      </c>
      <c r="P47" s="35">
        <v>4.8049052001953676</v>
      </c>
      <c r="Q47" s="36">
        <f t="shared" si="7"/>
        <v>90.32258064566129</v>
      </c>
      <c r="R47" s="36" t="str">
        <f t="shared" si="8"/>
        <v xml:space="preserve"> </v>
      </c>
      <c r="S47" s="37">
        <f t="shared" si="9"/>
        <v>0.23674911710777377</v>
      </c>
      <c r="T47" s="37" t="str">
        <f t="shared" si="10"/>
        <v/>
      </c>
      <c r="U47" s="37" t="str">
        <f t="shared" si="11"/>
        <v/>
      </c>
      <c r="V47" s="37">
        <f t="shared" si="12"/>
        <v>-0.52956148092780286</v>
      </c>
      <c r="W47" s="37" t="str">
        <f t="shared" si="13"/>
        <v/>
      </c>
      <c r="X47" s="37">
        <f t="shared" si="14"/>
        <v>-0.57512726359169375</v>
      </c>
      <c r="Y47" s="1" t="str">
        <f t="shared" si="24"/>
        <v xml:space="preserve"> </v>
      </c>
      <c r="Z47" s="1">
        <f t="shared" si="15"/>
        <v>4</v>
      </c>
      <c r="AA47" s="1" t="str">
        <f t="shared" si="25"/>
        <v xml:space="preserve"> </v>
      </c>
      <c r="AB47" s="1">
        <f t="shared" si="16"/>
        <v>1</v>
      </c>
      <c r="AC47" s="1">
        <f t="shared" si="26"/>
        <v>13</v>
      </c>
      <c r="AD47" s="1" t="str">
        <f t="shared" si="17"/>
        <v xml:space="preserve"> </v>
      </c>
      <c r="AE47" s="1">
        <f t="shared" si="27"/>
        <v>2</v>
      </c>
      <c r="AF47" s="1" t="str">
        <f t="shared" si="28"/>
        <v xml:space="preserve"> </v>
      </c>
      <c r="AG47" s="38">
        <f t="shared" si="18"/>
        <v>4.8049052006953676</v>
      </c>
      <c r="AH47" s="38" t="str">
        <f t="shared" si="19"/>
        <v xml:space="preserve"> </v>
      </c>
      <c r="AI47" s="1">
        <f t="shared" si="29"/>
        <v>39</v>
      </c>
      <c r="AJ47" s="1" t="str">
        <f t="shared" si="30"/>
        <v xml:space="preserve"> </v>
      </c>
      <c r="AK47" s="25" t="str">
        <f t="shared" si="22"/>
        <v xml:space="preserve"> </v>
      </c>
      <c r="AL47" s="25" t="str">
        <f t="shared" si="23"/>
        <v xml:space="preserve"> </v>
      </c>
      <c r="AM47" s="1" t="str">
        <f t="shared" si="31"/>
        <v xml:space="preserve"> </v>
      </c>
      <c r="AN47" s="1" t="str">
        <f t="shared" si="32"/>
        <v xml:space="preserve"> </v>
      </c>
      <c r="AO47" t="s">
        <v>774</v>
      </c>
      <c r="AP47" t="s">
        <v>1244</v>
      </c>
      <c r="AQ47" s="22">
        <v>52.956148092780289</v>
      </c>
      <c r="AR47" s="21">
        <v>57.512726359169378</v>
      </c>
      <c r="AS47">
        <v>23.674911660777376</v>
      </c>
      <c r="AT47">
        <v>-52.956148092780289</v>
      </c>
      <c r="AU47">
        <v>-57.512726359169378</v>
      </c>
      <c r="AV47" t="s">
        <v>1959</v>
      </c>
    </row>
    <row r="48" spans="1:48" x14ac:dyDescent="0.25">
      <c r="A48" s="14">
        <v>5.100000000000001E-10</v>
      </c>
      <c r="B48" t="s">
        <v>785</v>
      </c>
      <c r="C48" s="4">
        <v>5</v>
      </c>
      <c r="D48" s="4">
        <v>11</v>
      </c>
      <c r="E48" s="4">
        <v>6</v>
      </c>
      <c r="F48" s="4">
        <v>22</v>
      </c>
      <c r="G48" s="4">
        <v>4780</v>
      </c>
      <c r="H48" s="4">
        <v>4741</v>
      </c>
      <c r="I48" s="34">
        <v>11164.887369600856</v>
      </c>
      <c r="J48" s="35">
        <v>20.14924940839289</v>
      </c>
      <c r="K48" s="35">
        <v>19.652135597291881</v>
      </c>
      <c r="L48" s="35">
        <v>14.106667266418725</v>
      </c>
      <c r="M48" s="35">
        <v>13.949823647331055</v>
      </c>
      <c r="N48" s="4">
        <v>3.121</v>
      </c>
      <c r="O48" s="4">
        <v>2.9014177382129929</v>
      </c>
      <c r="P48" s="35">
        <v>2.1717043643107372</v>
      </c>
      <c r="Q48" s="36" t="str">
        <f t="shared" si="7"/>
        <v xml:space="preserve"> </v>
      </c>
      <c r="R48" s="36" t="str">
        <f t="shared" si="8"/>
        <v xml:space="preserve"> </v>
      </c>
      <c r="S48" s="37" t="str">
        <f t="shared" si="9"/>
        <v/>
      </c>
      <c r="T48" s="37" t="str">
        <f t="shared" si="10"/>
        <v/>
      </c>
      <c r="U48" s="37" t="str">
        <f t="shared" si="11"/>
        <v/>
      </c>
      <c r="V48" s="37" t="str">
        <f t="shared" si="12"/>
        <v/>
      </c>
      <c r="W48" s="37" t="str">
        <f t="shared" si="13"/>
        <v/>
      </c>
      <c r="X48" s="37" t="str">
        <f t="shared" si="14"/>
        <v/>
      </c>
      <c r="Y48" s="1" t="str">
        <f t="shared" si="24"/>
        <v xml:space="preserve"> </v>
      </c>
      <c r="Z48" s="1" t="str">
        <f t="shared" si="15"/>
        <v xml:space="preserve"> </v>
      </c>
      <c r="AA48" s="1" t="str">
        <f t="shared" si="25"/>
        <v xml:space="preserve"> </v>
      </c>
      <c r="AB48" s="1" t="str">
        <f t="shared" si="16"/>
        <v xml:space="preserve"> </v>
      </c>
      <c r="AC48" s="1" t="str">
        <f t="shared" si="26"/>
        <v xml:space="preserve"> </v>
      </c>
      <c r="AD48" s="1" t="str">
        <f t="shared" si="17"/>
        <v xml:space="preserve"> </v>
      </c>
      <c r="AE48" s="1" t="str">
        <f t="shared" si="27"/>
        <v xml:space="preserve"> </v>
      </c>
      <c r="AF48" s="1" t="str">
        <f t="shared" si="28"/>
        <v xml:space="preserve"> </v>
      </c>
      <c r="AG48" s="38">
        <f t="shared" si="18"/>
        <v>2.1717043648207373</v>
      </c>
      <c r="AH48" s="38" t="str">
        <f t="shared" si="19"/>
        <v xml:space="preserve"> </v>
      </c>
      <c r="AI48" s="1">
        <f t="shared" si="29"/>
        <v>82</v>
      </c>
      <c r="AJ48" s="1" t="str">
        <f t="shared" si="30"/>
        <v xml:space="preserve"> </v>
      </c>
      <c r="AK48" s="25" t="str">
        <f t="shared" si="22"/>
        <v xml:space="preserve"> </v>
      </c>
      <c r="AL48" s="25" t="str">
        <f t="shared" si="23"/>
        <v xml:space="preserve"> </v>
      </c>
      <c r="AM48" s="1" t="str">
        <f t="shared" si="31"/>
        <v xml:space="preserve"> </v>
      </c>
      <c r="AN48" s="1" t="str">
        <f t="shared" si="32"/>
        <v xml:space="preserve"> </v>
      </c>
      <c r="AO48" t="s">
        <v>785</v>
      </c>
      <c r="AP48" t="s">
        <v>1248</v>
      </c>
      <c r="AQ48" s="22">
        <v>-54.644417494381116</v>
      </c>
      <c r="AR48" s="21">
        <v>-76.61371283828619</v>
      </c>
      <c r="AS48">
        <v>0.82261126344653768</v>
      </c>
      <c r="AT48">
        <v>54.644417494381116</v>
      </c>
      <c r="AU48">
        <v>76.61371283828619</v>
      </c>
      <c r="AV48" t="s">
        <v>1960</v>
      </c>
    </row>
    <row r="49" spans="1:48" x14ac:dyDescent="0.25">
      <c r="A49" s="14">
        <v>5.2000000000000007E-10</v>
      </c>
      <c r="B49" t="s">
        <v>779</v>
      </c>
      <c r="C49" s="4">
        <v>5</v>
      </c>
      <c r="D49" s="4">
        <v>0</v>
      </c>
      <c r="E49" s="4">
        <v>1</v>
      </c>
      <c r="F49" s="4">
        <v>6</v>
      </c>
      <c r="G49" s="4">
        <v>1320</v>
      </c>
      <c r="H49" s="4">
        <v>1130.5</v>
      </c>
      <c r="I49" s="34">
        <v>14231.358432484882</v>
      </c>
      <c r="J49" s="35">
        <v>8.8182527301092044</v>
      </c>
      <c r="K49" s="35">
        <v>9.1464401294498376</v>
      </c>
      <c r="L49" s="35">
        <v>9.0208577269010632</v>
      </c>
      <c r="M49" s="35">
        <v>9.0134877450980397</v>
      </c>
      <c r="N49" s="4">
        <v>1.236</v>
      </c>
      <c r="O49" s="4">
        <v>-4.2602633617350847</v>
      </c>
      <c r="P49" s="35">
        <v>3.4232640424590892</v>
      </c>
      <c r="Q49" s="36">
        <f t="shared" si="7"/>
        <v>83.333333333853332</v>
      </c>
      <c r="R49" s="36" t="str">
        <f t="shared" si="8"/>
        <v xml:space="preserve"> </v>
      </c>
      <c r="S49" s="37">
        <f t="shared" si="9"/>
        <v>0.16762494523472798</v>
      </c>
      <c r="T49" s="37" t="str">
        <f t="shared" si="10"/>
        <v/>
      </c>
      <c r="U49" s="37" t="str">
        <f t="shared" si="11"/>
        <v/>
      </c>
      <c r="V49" s="37">
        <f t="shared" si="12"/>
        <v>-0.32320379328971616</v>
      </c>
      <c r="W49" s="37" t="str">
        <f t="shared" si="13"/>
        <v/>
      </c>
      <c r="X49" s="37" t="str">
        <f t="shared" si="14"/>
        <v/>
      </c>
      <c r="Y49" s="1" t="str">
        <f t="shared" si="24"/>
        <v xml:space="preserve"> </v>
      </c>
      <c r="Z49" s="1">
        <f t="shared" si="15"/>
        <v>14</v>
      </c>
      <c r="AA49" s="1" t="str">
        <f t="shared" si="25"/>
        <v xml:space="preserve"> </v>
      </c>
      <c r="AB49" s="1" t="str">
        <f t="shared" si="16"/>
        <v xml:space="preserve"> </v>
      </c>
      <c r="AC49" s="1">
        <f t="shared" si="26"/>
        <v>28</v>
      </c>
      <c r="AD49" s="1" t="str">
        <f t="shared" si="17"/>
        <v xml:space="preserve"> </v>
      </c>
      <c r="AE49" s="1">
        <f t="shared" si="27"/>
        <v>4</v>
      </c>
      <c r="AF49" s="1" t="str">
        <f t="shared" si="28"/>
        <v xml:space="preserve"> </v>
      </c>
      <c r="AG49" s="38">
        <f t="shared" si="18"/>
        <v>3.4232640429790893</v>
      </c>
      <c r="AH49" s="38" t="str">
        <f t="shared" si="19"/>
        <v xml:space="preserve"> </v>
      </c>
      <c r="AI49" s="1">
        <f t="shared" si="29"/>
        <v>53</v>
      </c>
      <c r="AJ49" s="1" t="str">
        <f t="shared" si="30"/>
        <v xml:space="preserve"> </v>
      </c>
      <c r="AK49" s="25" t="str">
        <f t="shared" si="22"/>
        <v xml:space="preserve"> </v>
      </c>
      <c r="AL49" s="25" t="str">
        <f t="shared" si="23"/>
        <v xml:space="preserve"> </v>
      </c>
      <c r="AM49" s="1" t="str">
        <f t="shared" si="31"/>
        <v xml:space="preserve"> </v>
      </c>
      <c r="AN49" s="1" t="str">
        <f t="shared" si="32"/>
        <v xml:space="preserve"> </v>
      </c>
      <c r="AO49" t="s">
        <v>779</v>
      </c>
      <c r="AP49" t="s">
        <v>1246</v>
      </c>
      <c r="AQ49" s="22">
        <v>32.320379328971619</v>
      </c>
      <c r="AR49" s="21">
        <v>-12.940012410061531</v>
      </c>
      <c r="AS49">
        <v>16.762494471472799</v>
      </c>
      <c r="AT49">
        <v>-32.320379328971619</v>
      </c>
      <c r="AU49">
        <v>12.940012410061531</v>
      </c>
      <c r="AV49" t="s">
        <v>1961</v>
      </c>
    </row>
    <row r="50" spans="1:48" x14ac:dyDescent="0.25">
      <c r="A50" s="14">
        <v>5.3000000000000003E-10</v>
      </c>
      <c r="B50" t="s">
        <v>754</v>
      </c>
      <c r="C50" s="4">
        <v>11</v>
      </c>
      <c r="D50" s="4">
        <v>3</v>
      </c>
      <c r="E50" s="4">
        <v>7</v>
      </c>
      <c r="F50" s="4">
        <v>21</v>
      </c>
      <c r="G50" s="4">
        <v>2100</v>
      </c>
      <c r="H50" s="4">
        <v>1701.4</v>
      </c>
      <c r="I50" s="34">
        <v>20831.399267090714</v>
      </c>
      <c r="J50" s="35">
        <v>6.1622600507062657</v>
      </c>
      <c r="K50" s="35">
        <v>6.4988540870893816</v>
      </c>
      <c r="L50" s="35">
        <v>7.0315233981724719</v>
      </c>
      <c r="M50" s="35">
        <v>7.0906456944241514</v>
      </c>
      <c r="N50" s="4">
        <v>2.6179999999999999</v>
      </c>
      <c r="O50" s="4">
        <v>-4.2078302231979583</v>
      </c>
      <c r="P50" s="35">
        <v>12.472081814975901</v>
      </c>
      <c r="Q50" s="36" t="str">
        <f t="shared" si="7"/>
        <v xml:space="preserve"> </v>
      </c>
      <c r="R50" s="36" t="str">
        <f t="shared" si="8"/>
        <v xml:space="preserve"> </v>
      </c>
      <c r="S50" s="37">
        <f t="shared" si="9"/>
        <v>0.23427765422695529</v>
      </c>
      <c r="T50" s="37" t="str">
        <f t="shared" si="10"/>
        <v/>
      </c>
      <c r="U50" s="37" t="str">
        <f t="shared" si="11"/>
        <v/>
      </c>
      <c r="V50" s="37">
        <f t="shared" si="12"/>
        <v>-0.5270498187424173</v>
      </c>
      <c r="W50" s="37" t="str">
        <f t="shared" si="13"/>
        <v/>
      </c>
      <c r="X50" s="37" t="str">
        <f t="shared" si="14"/>
        <v/>
      </c>
      <c r="Y50" s="1" t="str">
        <f t="shared" si="24"/>
        <v xml:space="preserve"> </v>
      </c>
      <c r="Z50" s="1">
        <f t="shared" si="15"/>
        <v>5</v>
      </c>
      <c r="AA50" s="1" t="str">
        <f t="shared" si="25"/>
        <v xml:space="preserve"> </v>
      </c>
      <c r="AB50" s="1" t="str">
        <f t="shared" si="16"/>
        <v xml:space="preserve"> </v>
      </c>
      <c r="AC50" s="1">
        <f t="shared" si="26"/>
        <v>14</v>
      </c>
      <c r="AD50" s="1" t="str">
        <f t="shared" si="17"/>
        <v xml:space="preserve"> </v>
      </c>
      <c r="AE50" s="1" t="str">
        <f t="shared" si="27"/>
        <v xml:space="preserve"> </v>
      </c>
      <c r="AF50" s="1" t="str">
        <f t="shared" si="28"/>
        <v xml:space="preserve"> </v>
      </c>
      <c r="AG50" s="38">
        <f t="shared" si="18"/>
        <v>12.4720818155059</v>
      </c>
      <c r="AH50" s="38" t="str">
        <f t="shared" si="19"/>
        <v xml:space="preserve"> </v>
      </c>
      <c r="AI50" s="1">
        <f t="shared" si="29"/>
        <v>1</v>
      </c>
      <c r="AJ50" s="1" t="str">
        <f t="shared" si="30"/>
        <v xml:space="preserve"> </v>
      </c>
      <c r="AK50" s="25" t="str">
        <f t="shared" si="22"/>
        <v xml:space="preserve"> </v>
      </c>
      <c r="AL50" s="25" t="str">
        <f t="shared" si="23"/>
        <v xml:space="preserve"> </v>
      </c>
      <c r="AM50" s="1" t="str">
        <f t="shared" si="31"/>
        <v xml:space="preserve"> </v>
      </c>
      <c r="AN50" s="1" t="str">
        <f t="shared" si="32"/>
        <v xml:space="preserve"> </v>
      </c>
      <c r="AO50" t="s">
        <v>754</v>
      </c>
      <c r="AP50" t="s">
        <v>1239</v>
      </c>
      <c r="AQ50" s="22">
        <v>52.704981874241732</v>
      </c>
      <c r="AR50" s="21">
        <v>11.966205000325603</v>
      </c>
      <c r="AS50">
        <v>23.427765369695528</v>
      </c>
      <c r="AT50">
        <v>-52.704981874241732</v>
      </c>
      <c r="AU50">
        <v>-11.966205000325603</v>
      </c>
      <c r="AV50" t="s">
        <v>1962</v>
      </c>
    </row>
    <row r="51" spans="1:48" x14ac:dyDescent="0.25">
      <c r="A51" s="14">
        <v>5.4E-10</v>
      </c>
      <c r="B51" t="s">
        <v>804</v>
      </c>
      <c r="C51" s="4">
        <v>16</v>
      </c>
      <c r="D51" s="4">
        <v>1</v>
      </c>
      <c r="E51" s="4">
        <v>4</v>
      </c>
      <c r="F51" s="4">
        <v>21</v>
      </c>
      <c r="G51" s="4">
        <v>920</v>
      </c>
      <c r="H51" s="4">
        <v>755</v>
      </c>
      <c r="I51" s="34">
        <v>12226.860454944408</v>
      </c>
      <c r="J51" s="35">
        <v>14.980158730158729</v>
      </c>
      <c r="K51" s="35">
        <v>14.547206165703274</v>
      </c>
      <c r="L51" s="35">
        <v>12.463600839496301</v>
      </c>
      <c r="M51" s="35">
        <v>12.365195828123776</v>
      </c>
      <c r="N51" s="4">
        <v>0.504</v>
      </c>
      <c r="O51" s="4">
        <v>2.4390243902439046</v>
      </c>
      <c r="P51" s="35">
        <v>3.2317880794701987</v>
      </c>
      <c r="Q51" s="36">
        <f t="shared" si="7"/>
        <v>76.190476191016188</v>
      </c>
      <c r="R51" s="36" t="str">
        <f t="shared" si="8"/>
        <v xml:space="preserve"> </v>
      </c>
      <c r="S51" s="37">
        <f t="shared" si="9"/>
        <v>0.21854304689761589</v>
      </c>
      <c r="T51" s="37" t="str">
        <f t="shared" si="10"/>
        <v/>
      </c>
      <c r="U51" s="37" t="str">
        <f t="shared" si="11"/>
        <v/>
      </c>
      <c r="V51" s="37" t="str">
        <f t="shared" si="12"/>
        <v/>
      </c>
      <c r="W51" s="37" t="str">
        <f t="shared" si="13"/>
        <v/>
      </c>
      <c r="X51" s="37" t="str">
        <f t="shared" si="14"/>
        <v/>
      </c>
      <c r="Y51" s="1" t="str">
        <f t="shared" si="24"/>
        <v xml:space="preserve"> </v>
      </c>
      <c r="Z51" s="1" t="str">
        <f t="shared" si="15"/>
        <v xml:space="preserve"> </v>
      </c>
      <c r="AA51" s="1" t="str">
        <f t="shared" si="25"/>
        <v xml:space="preserve"> </v>
      </c>
      <c r="AB51" s="1" t="str">
        <f t="shared" si="16"/>
        <v xml:space="preserve"> </v>
      </c>
      <c r="AC51" s="1">
        <f t="shared" si="26"/>
        <v>15</v>
      </c>
      <c r="AD51" s="1" t="str">
        <f t="shared" si="17"/>
        <v xml:space="preserve"> </v>
      </c>
      <c r="AE51" s="1">
        <f t="shared" si="27"/>
        <v>6</v>
      </c>
      <c r="AF51" s="1" t="str">
        <f t="shared" si="28"/>
        <v xml:space="preserve"> </v>
      </c>
      <c r="AG51" s="38">
        <f t="shared" si="18"/>
        <v>3.2317880800101988</v>
      </c>
      <c r="AH51" s="38" t="str">
        <f t="shared" si="19"/>
        <v xml:space="preserve"> </v>
      </c>
      <c r="AI51" s="1">
        <f t="shared" si="29"/>
        <v>59</v>
      </c>
      <c r="AJ51" s="1" t="str">
        <f t="shared" si="30"/>
        <v xml:space="preserve"> </v>
      </c>
      <c r="AK51" s="25" t="str">
        <f t="shared" si="22"/>
        <v xml:space="preserve"> </v>
      </c>
      <c r="AL51" s="25" t="str">
        <f t="shared" si="23"/>
        <v xml:space="preserve"> </v>
      </c>
      <c r="AM51" s="1" t="str">
        <f t="shared" si="31"/>
        <v xml:space="preserve"> </v>
      </c>
      <c r="AN51" s="1" t="str">
        <f t="shared" si="32"/>
        <v xml:space="preserve"> </v>
      </c>
      <c r="AO51" t="s">
        <v>804</v>
      </c>
      <c r="AP51" t="s">
        <v>1262</v>
      </c>
      <c r="AQ51" s="22">
        <v>-14.97192147682771</v>
      </c>
      <c r="AR51" s="21">
        <v>-56.042726324022432</v>
      </c>
      <c r="AS51">
        <v>21.85430463576159</v>
      </c>
      <c r="AT51">
        <v>14.97192147682771</v>
      </c>
      <c r="AU51">
        <v>56.042726324022432</v>
      </c>
      <c r="AV51" t="s">
        <v>1963</v>
      </c>
    </row>
    <row r="52" spans="1:48" x14ac:dyDescent="0.25">
      <c r="A52" s="14">
        <v>5.4999999999999996E-10</v>
      </c>
      <c r="B52" t="s">
        <v>782</v>
      </c>
      <c r="C52" s="4">
        <v>3</v>
      </c>
      <c r="D52" s="4">
        <v>12</v>
      </c>
      <c r="E52" s="4">
        <v>5</v>
      </c>
      <c r="F52" s="4">
        <v>20</v>
      </c>
      <c r="G52" s="4">
        <v>5350</v>
      </c>
      <c r="H52" s="4">
        <v>5670</v>
      </c>
      <c r="I52" s="34">
        <v>11838.635804677209</v>
      </c>
      <c r="J52" s="35">
        <v>26.808510638297872</v>
      </c>
      <c r="K52" s="35">
        <v>25.679347826086957</v>
      </c>
      <c r="L52" s="35">
        <v>14.63101776507238</v>
      </c>
      <c r="M52" s="35">
        <v>14.414587574587577</v>
      </c>
      <c r="N52" s="4">
        <v>2.1150000000000002</v>
      </c>
      <c r="O52" s="4">
        <v>6.6565809379727741</v>
      </c>
      <c r="P52" s="35">
        <v>1.9629629629629628</v>
      </c>
      <c r="Q52" s="36" t="str">
        <f t="shared" si="7"/>
        <v xml:space="preserve"> </v>
      </c>
      <c r="R52" s="36" t="str">
        <f t="shared" si="8"/>
        <v xml:space="preserve"> </v>
      </c>
      <c r="S52" s="37" t="str">
        <f t="shared" si="9"/>
        <v/>
      </c>
      <c r="T52" s="37" t="str">
        <f t="shared" si="10"/>
        <v/>
      </c>
      <c r="U52" s="37" t="str">
        <f t="shared" si="11"/>
        <v/>
      </c>
      <c r="V52" s="37" t="str">
        <f t="shared" si="12"/>
        <v/>
      </c>
      <c r="W52" s="37" t="str">
        <f t="shared" si="13"/>
        <v/>
      </c>
      <c r="X52" s="37" t="str">
        <f t="shared" si="14"/>
        <v/>
      </c>
      <c r="Y52" s="1" t="str">
        <f t="shared" si="24"/>
        <v xml:space="preserve"> </v>
      </c>
      <c r="Z52" s="1" t="str">
        <f t="shared" si="15"/>
        <v xml:space="preserve"> </v>
      </c>
      <c r="AA52" s="1" t="str">
        <f t="shared" si="25"/>
        <v xml:space="preserve"> </v>
      </c>
      <c r="AB52" s="1" t="str">
        <f t="shared" si="16"/>
        <v xml:space="preserve"> </v>
      </c>
      <c r="AC52" s="1" t="str">
        <f t="shared" si="26"/>
        <v xml:space="preserve"> </v>
      </c>
      <c r="AD52" s="1" t="str">
        <f t="shared" si="17"/>
        <v xml:space="preserve"> </v>
      </c>
      <c r="AE52" s="1" t="str">
        <f t="shared" si="27"/>
        <v xml:space="preserve"> </v>
      </c>
      <c r="AF52" s="1" t="str">
        <f t="shared" si="28"/>
        <v xml:space="preserve"> </v>
      </c>
      <c r="AG52" s="38" t="str">
        <f t="shared" si="18"/>
        <v xml:space="preserve"> </v>
      </c>
      <c r="AH52" s="38" t="str">
        <f t="shared" si="19"/>
        <v xml:space="preserve"> </v>
      </c>
      <c r="AI52" s="1" t="str">
        <f t="shared" si="29"/>
        <v xml:space="preserve"> </v>
      </c>
      <c r="AJ52" s="1" t="str">
        <f t="shared" si="30"/>
        <v xml:space="preserve"> </v>
      </c>
      <c r="AK52" s="25" t="str">
        <f t="shared" si="22"/>
        <v xml:space="preserve"> </v>
      </c>
      <c r="AL52" s="25" t="str">
        <f t="shared" si="23"/>
        <v xml:space="preserve"> </v>
      </c>
      <c r="AM52" s="1" t="str">
        <f t="shared" si="31"/>
        <v xml:space="preserve"> </v>
      </c>
      <c r="AN52" s="1" t="str">
        <f t="shared" si="32"/>
        <v xml:space="preserve"> </v>
      </c>
      <c r="AO52" t="s">
        <v>782</v>
      </c>
      <c r="AP52" t="s">
        <v>1244</v>
      </c>
      <c r="AQ52" s="22">
        <v>-105.75389323557749</v>
      </c>
      <c r="AR52" s="21">
        <v>-83.17851561181466</v>
      </c>
      <c r="AS52">
        <v>-5.6437389770723101</v>
      </c>
      <c r="AT52">
        <v>105.75389323557749</v>
      </c>
      <c r="AU52">
        <v>83.17851561181466</v>
      </c>
      <c r="AV52" t="s">
        <v>1964</v>
      </c>
    </row>
    <row r="53" spans="1:48" x14ac:dyDescent="0.25">
      <c r="A53" s="14">
        <v>5.5999999999999993E-10</v>
      </c>
      <c r="B53" t="s">
        <v>794</v>
      </c>
      <c r="C53" s="4">
        <v>8</v>
      </c>
      <c r="D53" s="4">
        <v>1</v>
      </c>
      <c r="E53" s="4">
        <v>10</v>
      </c>
      <c r="F53" s="4">
        <v>19</v>
      </c>
      <c r="G53" s="4">
        <v>150</v>
      </c>
      <c r="H53" s="4">
        <v>126.45</v>
      </c>
      <c r="I53" s="34">
        <v>6585.1008916774972</v>
      </c>
      <c r="J53" s="35">
        <v>9.4365671641791042</v>
      </c>
      <c r="K53" s="35">
        <v>9.5075187969924801</v>
      </c>
      <c r="L53" s="35">
        <v>8.6360902891319498</v>
      </c>
      <c r="M53" s="35">
        <v>8.8513347309573724</v>
      </c>
      <c r="N53" s="4">
        <v>0.13400000000000001</v>
      </c>
      <c r="O53" s="4">
        <v>-12.98701298701298</v>
      </c>
      <c r="P53" s="35">
        <v>6.2475286674574937</v>
      </c>
      <c r="Q53" s="36" t="str">
        <f t="shared" si="7"/>
        <v xml:space="preserve"> </v>
      </c>
      <c r="R53" s="36" t="str">
        <f t="shared" si="8"/>
        <v xml:space="preserve"> </v>
      </c>
      <c r="S53" s="37">
        <f t="shared" si="9"/>
        <v>0.18623962096332142</v>
      </c>
      <c r="T53" s="37" t="str">
        <f t="shared" si="10"/>
        <v/>
      </c>
      <c r="U53" s="37" t="str">
        <f t="shared" si="11"/>
        <v/>
      </c>
      <c r="V53" s="37" t="str">
        <f t="shared" si="12"/>
        <v/>
      </c>
      <c r="W53" s="37" t="str">
        <f t="shared" si="13"/>
        <v/>
      </c>
      <c r="X53" s="37" t="str">
        <f t="shared" si="14"/>
        <v/>
      </c>
      <c r="Y53" s="1" t="str">
        <f t="shared" si="24"/>
        <v xml:space="preserve"> </v>
      </c>
      <c r="Z53" s="1" t="str">
        <f t="shared" si="15"/>
        <v xml:space="preserve"> </v>
      </c>
      <c r="AA53" s="1" t="str">
        <f t="shared" si="25"/>
        <v xml:space="preserve"> </v>
      </c>
      <c r="AB53" s="1" t="str">
        <f t="shared" si="16"/>
        <v xml:space="preserve"> </v>
      </c>
      <c r="AC53" s="1">
        <f t="shared" si="26"/>
        <v>21</v>
      </c>
      <c r="AD53" s="1" t="str">
        <f t="shared" si="17"/>
        <v xml:space="preserve"> </v>
      </c>
      <c r="AE53" s="1" t="str">
        <f t="shared" si="27"/>
        <v xml:space="preserve"> </v>
      </c>
      <c r="AF53" s="1" t="str">
        <f t="shared" si="28"/>
        <v xml:space="preserve"> </v>
      </c>
      <c r="AG53" s="38">
        <f t="shared" si="18"/>
        <v>6.2475286680174937</v>
      </c>
      <c r="AH53" s="38" t="str">
        <f t="shared" si="19"/>
        <v xml:space="preserve"> </v>
      </c>
      <c r="AI53" s="1">
        <f t="shared" si="29"/>
        <v>22</v>
      </c>
      <c r="AJ53" s="1" t="str">
        <f t="shared" si="30"/>
        <v xml:space="preserve"> </v>
      </c>
      <c r="AK53" s="25" t="str">
        <f t="shared" si="22"/>
        <v xml:space="preserve"> </v>
      </c>
      <c r="AL53" s="25" t="str">
        <f t="shared" si="23"/>
        <v xml:space="preserve"> </v>
      </c>
      <c r="AM53" s="1" t="str">
        <f t="shared" si="31"/>
        <v xml:space="preserve"> </v>
      </c>
      <c r="AN53" s="1" t="str">
        <f t="shared" si="32"/>
        <v xml:space="preserve"> </v>
      </c>
      <c r="AO53" t="s">
        <v>794</v>
      </c>
      <c r="AP53" t="s">
        <v>1262</v>
      </c>
      <c r="AQ53" s="22">
        <v>27.574848934907472</v>
      </c>
      <c r="AR53" s="21">
        <v>-8.1227721306763137</v>
      </c>
      <c r="AS53">
        <v>18.623962040332142</v>
      </c>
      <c r="AT53">
        <v>-27.574848934907472</v>
      </c>
      <c r="AU53">
        <v>8.1227721306763137</v>
      </c>
      <c r="AV53" t="s">
        <v>1965</v>
      </c>
    </row>
    <row r="54" spans="1:48" x14ac:dyDescent="0.25">
      <c r="A54" s="14">
        <v>5.6999999999999989E-10</v>
      </c>
      <c r="B54" t="s">
        <v>1232</v>
      </c>
      <c r="C54" s="4">
        <v>12</v>
      </c>
      <c r="D54" s="4">
        <v>1</v>
      </c>
      <c r="E54" s="4">
        <v>3</v>
      </c>
      <c r="F54" s="4">
        <v>16</v>
      </c>
      <c r="G54" s="4">
        <v>900</v>
      </c>
      <c r="H54" s="4">
        <v>824.2</v>
      </c>
      <c r="I54" s="34">
        <v>10377.268968906699</v>
      </c>
      <c r="J54" s="35">
        <v>29.647482014388491</v>
      </c>
      <c r="K54" s="35">
        <v>24.384615384615387</v>
      </c>
      <c r="L54" s="35">
        <v>22.282891853169957</v>
      </c>
      <c r="M54" s="35">
        <v>11.826722222222223</v>
      </c>
      <c r="N54" s="4">
        <v>0.33800000000000002</v>
      </c>
      <c r="O54" s="4">
        <v>19.014084507042249</v>
      </c>
      <c r="P54" s="35">
        <v>0.24265954865323947</v>
      </c>
      <c r="Q54" s="36">
        <f t="shared" si="7"/>
        <v>75.000000000569997</v>
      </c>
      <c r="R54" s="36" t="str">
        <f t="shared" si="8"/>
        <v xml:space="preserve"> </v>
      </c>
      <c r="S54" s="37" t="str">
        <f t="shared" si="9"/>
        <v/>
      </c>
      <c r="T54" s="37" t="str">
        <f t="shared" si="10"/>
        <v/>
      </c>
      <c r="U54" s="37" t="str">
        <f t="shared" si="11"/>
        <v/>
      </c>
      <c r="V54" s="37" t="str">
        <f t="shared" si="12"/>
        <v/>
      </c>
      <c r="W54" s="37" t="str">
        <f t="shared" si="13"/>
        <v/>
      </c>
      <c r="X54" s="37" t="str">
        <f t="shared" si="14"/>
        <v/>
      </c>
      <c r="Y54" s="1" t="str">
        <f t="shared" si="24"/>
        <v xml:space="preserve"> </v>
      </c>
      <c r="Z54" s="1" t="str">
        <f t="shared" si="15"/>
        <v xml:space="preserve"> </v>
      </c>
      <c r="AA54" s="1" t="str">
        <f t="shared" si="25"/>
        <v xml:space="preserve"> </v>
      </c>
      <c r="AB54" s="1" t="str">
        <f t="shared" si="16"/>
        <v xml:space="preserve"> </v>
      </c>
      <c r="AC54" s="1" t="str">
        <f t="shared" si="26"/>
        <v xml:space="preserve"> </v>
      </c>
      <c r="AD54" s="1" t="str">
        <f t="shared" si="17"/>
        <v xml:space="preserve"> </v>
      </c>
      <c r="AE54" s="1">
        <f t="shared" si="27"/>
        <v>7</v>
      </c>
      <c r="AF54" s="1" t="str">
        <f t="shared" si="28"/>
        <v xml:space="preserve"> </v>
      </c>
      <c r="AG54" s="38" t="str">
        <f t="shared" si="18"/>
        <v xml:space="preserve"> </v>
      </c>
      <c r="AH54" s="38" t="str">
        <f t="shared" si="19"/>
        <v xml:space="preserve"> </v>
      </c>
      <c r="AI54" s="1" t="str">
        <f t="shared" si="29"/>
        <v xml:space="preserve"> </v>
      </c>
      <c r="AJ54" s="1" t="str">
        <f t="shared" si="30"/>
        <v xml:space="preserve"> </v>
      </c>
      <c r="AK54" s="25" t="str">
        <f t="shared" si="22"/>
        <v xml:space="preserve"> </v>
      </c>
      <c r="AL54" s="25" t="str">
        <f t="shared" si="23"/>
        <v xml:space="preserve"> </v>
      </c>
      <c r="AM54" s="1" t="str">
        <f t="shared" si="31"/>
        <v xml:space="preserve"> </v>
      </c>
      <c r="AN54" s="1" t="str">
        <f t="shared" si="32"/>
        <v xml:space="preserve"> </v>
      </c>
      <c r="AO54" t="s">
        <v>1232</v>
      </c>
      <c r="AP54" t="s">
        <v>1248</v>
      </c>
      <c r="AQ54" s="22">
        <v>-127.54284754550244</v>
      </c>
      <c r="AR54" s="21">
        <v>-178.97902379329645</v>
      </c>
      <c r="AS54">
        <v>9.1967968939577815</v>
      </c>
      <c r="AT54">
        <v>127.54284754550244</v>
      </c>
      <c r="AU54">
        <v>178.97902379329645</v>
      </c>
      <c r="AV54" t="s">
        <v>1966</v>
      </c>
    </row>
    <row r="55" spans="1:48" x14ac:dyDescent="0.25">
      <c r="A55" s="14">
        <v>5.7999999999999986E-10</v>
      </c>
      <c r="B55" t="s">
        <v>947</v>
      </c>
      <c r="C55" s="4">
        <v>4</v>
      </c>
      <c r="D55" s="4">
        <v>3</v>
      </c>
      <c r="E55" s="4">
        <v>5</v>
      </c>
      <c r="F55" s="4">
        <v>12</v>
      </c>
      <c r="G55" s="4">
        <v>825</v>
      </c>
      <c r="H55" s="4">
        <v>861</v>
      </c>
      <c r="I55" s="34">
        <v>7609.4367757681457</v>
      </c>
      <c r="J55" s="35" t="s">
        <v>1238</v>
      </c>
      <c r="K55" s="35" t="s">
        <v>1238</v>
      </c>
      <c r="L55" s="35">
        <v>32.522771823110901</v>
      </c>
      <c r="M55" s="35">
        <v>27.394312626190619</v>
      </c>
      <c r="N55" s="4">
        <v>7.4999999999999997E-2</v>
      </c>
      <c r="O55" s="4">
        <v>-55.621301775147934</v>
      </c>
      <c r="P55" s="35">
        <v>0.22067363530778164</v>
      </c>
      <c r="Q55" s="36" t="str">
        <f t="shared" si="7"/>
        <v xml:space="preserve"> </v>
      </c>
      <c r="R55" s="36" t="str">
        <f t="shared" si="8"/>
        <v xml:space="preserve"> </v>
      </c>
      <c r="S55" s="37" t="str">
        <f t="shared" si="9"/>
        <v/>
      </c>
      <c r="T55" s="37" t="str">
        <f t="shared" si="10"/>
        <v/>
      </c>
      <c r="U55" s="37" t="str">
        <f t="shared" si="11"/>
        <v xml:space="preserve"> </v>
      </c>
      <c r="V55" s="37" t="str">
        <f t="shared" si="12"/>
        <v xml:space="preserve"> </v>
      </c>
      <c r="W55" s="37">
        <f t="shared" si="13"/>
        <v>3.0718104248093194</v>
      </c>
      <c r="X55" s="37" t="str">
        <f t="shared" si="14"/>
        <v/>
      </c>
      <c r="Y55" s="1" t="str">
        <f t="shared" si="24"/>
        <v xml:space="preserve"> </v>
      </c>
      <c r="Z55" s="1" t="str">
        <f t="shared" si="15"/>
        <v xml:space="preserve"> </v>
      </c>
      <c r="AA55" s="1">
        <f t="shared" si="25"/>
        <v>2</v>
      </c>
      <c r="AB55" s="1" t="str">
        <f t="shared" si="16"/>
        <v xml:space="preserve"> </v>
      </c>
      <c r="AC55" s="1" t="str">
        <f t="shared" si="26"/>
        <v xml:space="preserve"> </v>
      </c>
      <c r="AD55" s="1" t="str">
        <f t="shared" si="17"/>
        <v xml:space="preserve"> </v>
      </c>
      <c r="AE55" s="1" t="str">
        <f t="shared" si="27"/>
        <v xml:space="preserve"> </v>
      </c>
      <c r="AF55" s="1" t="str">
        <f t="shared" si="28"/>
        <v xml:space="preserve"> </v>
      </c>
      <c r="AG55" s="38" t="str">
        <f t="shared" si="18"/>
        <v xml:space="preserve"> </v>
      </c>
      <c r="AH55" s="38" t="str">
        <f t="shared" si="19"/>
        <v xml:space="preserve"> </v>
      </c>
      <c r="AI55" s="1" t="str">
        <f t="shared" si="29"/>
        <v xml:space="preserve"> </v>
      </c>
      <c r="AJ55" s="1" t="str">
        <f t="shared" si="30"/>
        <v xml:space="preserve"> </v>
      </c>
      <c r="AK55" s="25" t="str">
        <f t="shared" si="22"/>
        <v xml:space="preserve"> </v>
      </c>
      <c r="AL55" s="25">
        <f t="shared" si="23"/>
        <v>-55.621301774567932</v>
      </c>
      <c r="AM55" s="1" t="str">
        <f t="shared" si="31"/>
        <v xml:space="preserve"> </v>
      </c>
      <c r="AN55" s="1">
        <f t="shared" si="32"/>
        <v>2</v>
      </c>
      <c r="AO55" t="s">
        <v>947</v>
      </c>
      <c r="AP55" t="s">
        <v>1248</v>
      </c>
      <c r="AQ55" s="22" t="e">
        <v>#VALUE!</v>
      </c>
      <c r="AR55" s="21">
        <v>-307.18104248093192</v>
      </c>
      <c r="AS55">
        <v>-4.1811846689895464</v>
      </c>
      <c r="AT55" t="e">
        <v>#VALUE!</v>
      </c>
      <c r="AU55">
        <v>307.18104248093192</v>
      </c>
      <c r="AV55" t="s">
        <v>1967</v>
      </c>
    </row>
    <row r="56" spans="1:48" x14ac:dyDescent="0.25">
      <c r="A56" s="14">
        <v>5.8999999999999982E-10</v>
      </c>
      <c r="B56" t="s">
        <v>796</v>
      </c>
      <c r="C56" s="4">
        <v>11</v>
      </c>
      <c r="D56" s="4">
        <v>5</v>
      </c>
      <c r="E56" s="4">
        <v>3</v>
      </c>
      <c r="F56" s="4">
        <v>19</v>
      </c>
      <c r="G56" s="4">
        <v>3375</v>
      </c>
      <c r="H56" s="4">
        <v>2626</v>
      </c>
      <c r="I56" s="34">
        <v>6574.8262567025567</v>
      </c>
      <c r="J56" s="35">
        <v>11.609195402298852</v>
      </c>
      <c r="K56" s="35">
        <v>11.850180505415162</v>
      </c>
      <c r="L56" s="35">
        <v>9.0228133971291875</v>
      </c>
      <c r="M56" s="35">
        <v>8.7098310076987424</v>
      </c>
      <c r="N56" s="4">
        <v>2.2160000000000002</v>
      </c>
      <c r="O56" s="4">
        <v>-3.1468531468531493</v>
      </c>
      <c r="P56" s="35">
        <v>3.2939832444782939</v>
      </c>
      <c r="Q56" s="36" t="str">
        <f t="shared" si="7"/>
        <v xml:space="preserve"> </v>
      </c>
      <c r="R56" s="36" t="str">
        <f t="shared" si="8"/>
        <v xml:space="preserve"> </v>
      </c>
      <c r="S56" s="37">
        <f t="shared" si="9"/>
        <v>0.28522467690378511</v>
      </c>
      <c r="T56" s="37" t="str">
        <f t="shared" si="10"/>
        <v/>
      </c>
      <c r="U56" s="37" t="str">
        <f t="shared" si="11"/>
        <v/>
      </c>
      <c r="V56" s="37" t="str">
        <f t="shared" si="12"/>
        <v/>
      </c>
      <c r="W56" s="37" t="str">
        <f t="shared" si="13"/>
        <v/>
      </c>
      <c r="X56" s="37" t="str">
        <f t="shared" si="14"/>
        <v/>
      </c>
      <c r="Y56" s="1" t="str">
        <f t="shared" si="24"/>
        <v xml:space="preserve"> </v>
      </c>
      <c r="Z56" s="1" t="str">
        <f t="shared" si="15"/>
        <v xml:space="preserve"> </v>
      </c>
      <c r="AA56" s="1" t="str">
        <f t="shared" si="25"/>
        <v xml:space="preserve"> </v>
      </c>
      <c r="AB56" s="1" t="str">
        <f t="shared" si="16"/>
        <v xml:space="preserve"> </v>
      </c>
      <c r="AC56" s="1">
        <f t="shared" si="26"/>
        <v>8</v>
      </c>
      <c r="AD56" s="1" t="str">
        <f t="shared" si="17"/>
        <v xml:space="preserve"> </v>
      </c>
      <c r="AE56" s="1" t="str">
        <f t="shared" si="27"/>
        <v xml:space="preserve"> </v>
      </c>
      <c r="AF56" s="1" t="str">
        <f t="shared" si="28"/>
        <v xml:space="preserve"> </v>
      </c>
      <c r="AG56" s="38">
        <f t="shared" si="18"/>
        <v>3.293983245068294</v>
      </c>
      <c r="AH56" s="38" t="str">
        <f t="shared" si="19"/>
        <v xml:space="preserve"> </v>
      </c>
      <c r="AI56" s="1">
        <f t="shared" si="29"/>
        <v>58</v>
      </c>
      <c r="AJ56" s="1" t="str">
        <f t="shared" si="30"/>
        <v xml:space="preserve"> </v>
      </c>
      <c r="AK56" s="25" t="str">
        <f t="shared" si="22"/>
        <v xml:space="preserve"> </v>
      </c>
      <c r="AL56" s="25" t="str">
        <f t="shared" si="23"/>
        <v xml:space="preserve"> </v>
      </c>
      <c r="AM56" s="1" t="str">
        <f t="shared" si="31"/>
        <v xml:space="preserve"> </v>
      </c>
      <c r="AN56" s="1" t="str">
        <f t="shared" si="32"/>
        <v xml:space="preserve"> </v>
      </c>
      <c r="AO56" t="s">
        <v>796</v>
      </c>
      <c r="AP56" t="s">
        <v>1242</v>
      </c>
      <c r="AQ56" s="22">
        <v>10.900042766895968</v>
      </c>
      <c r="AR56" s="21">
        <v>-12.96449715713559</v>
      </c>
      <c r="AS56">
        <v>28.522467631378511</v>
      </c>
      <c r="AT56">
        <v>-10.900042766895968</v>
      </c>
      <c r="AU56">
        <v>12.96449715713559</v>
      </c>
      <c r="AV56" t="s">
        <v>1968</v>
      </c>
    </row>
    <row r="57" spans="1:48" x14ac:dyDescent="0.25">
      <c r="A57" s="14">
        <v>5.9999999999999979E-10</v>
      </c>
      <c r="B57" t="s">
        <v>792</v>
      </c>
      <c r="C57" s="4">
        <v>3</v>
      </c>
      <c r="D57" s="4">
        <v>8</v>
      </c>
      <c r="E57" s="4">
        <v>6</v>
      </c>
      <c r="F57" s="4">
        <v>17</v>
      </c>
      <c r="G57" s="4">
        <v>190</v>
      </c>
      <c r="H57" s="4">
        <v>207.9</v>
      </c>
      <c r="I57" s="34">
        <v>5675.403088873486</v>
      </c>
      <c r="J57" s="35">
        <v>10.716494845360826</v>
      </c>
      <c r="K57" s="35">
        <v>10.5</v>
      </c>
      <c r="L57" s="35">
        <v>8.1133908912709902</v>
      </c>
      <c r="M57" s="35">
        <v>5.7698958111843499</v>
      </c>
      <c r="N57" s="4">
        <v>0.19800000000000001</v>
      </c>
      <c r="O57" s="4">
        <v>0.50761421319796995</v>
      </c>
      <c r="P57" s="35">
        <v>5.1467051467051457</v>
      </c>
      <c r="Q57" s="36" t="str">
        <f t="shared" si="7"/>
        <v xml:space="preserve"> </v>
      </c>
      <c r="R57" s="36" t="str">
        <f t="shared" si="8"/>
        <v xml:space="preserve"> </v>
      </c>
      <c r="S57" s="37" t="str">
        <f t="shared" si="9"/>
        <v/>
      </c>
      <c r="T57" s="37" t="str">
        <f t="shared" si="10"/>
        <v/>
      </c>
      <c r="U57" s="37" t="str">
        <f t="shared" si="11"/>
        <v/>
      </c>
      <c r="V57" s="37" t="str">
        <f t="shared" si="12"/>
        <v/>
      </c>
      <c r="W57" s="37" t="str">
        <f t="shared" si="13"/>
        <v/>
      </c>
      <c r="X57" s="37" t="str">
        <f t="shared" si="14"/>
        <v/>
      </c>
      <c r="Y57" s="1" t="str">
        <f t="shared" si="24"/>
        <v xml:space="preserve"> </v>
      </c>
      <c r="Z57" s="1" t="str">
        <f t="shared" si="15"/>
        <v xml:space="preserve"> </v>
      </c>
      <c r="AA57" s="1" t="str">
        <f t="shared" si="25"/>
        <v xml:space="preserve"> </v>
      </c>
      <c r="AB57" s="1" t="str">
        <f t="shared" si="16"/>
        <v xml:space="preserve"> </v>
      </c>
      <c r="AC57" s="1" t="str">
        <f t="shared" si="26"/>
        <v xml:space="preserve"> </v>
      </c>
      <c r="AD57" s="1" t="str">
        <f t="shared" si="17"/>
        <v xml:space="preserve"> </v>
      </c>
      <c r="AE57" s="1" t="str">
        <f t="shared" si="27"/>
        <v xml:space="preserve"> </v>
      </c>
      <c r="AF57" s="1" t="str">
        <f t="shared" si="28"/>
        <v xml:space="preserve"> </v>
      </c>
      <c r="AG57" s="38">
        <f t="shared" si="18"/>
        <v>5.1467051473051457</v>
      </c>
      <c r="AH57" s="38" t="str">
        <f t="shared" si="19"/>
        <v xml:space="preserve"> </v>
      </c>
      <c r="AI57" s="1">
        <f t="shared" si="29"/>
        <v>31</v>
      </c>
      <c r="AJ57" s="1" t="str">
        <f t="shared" si="30"/>
        <v xml:space="preserve"> </v>
      </c>
      <c r="AK57" s="25" t="str">
        <f t="shared" si="22"/>
        <v xml:space="preserve"> </v>
      </c>
      <c r="AL57" s="25" t="str">
        <f t="shared" si="23"/>
        <v xml:space="preserve"> </v>
      </c>
      <c r="AM57" s="1" t="str">
        <f t="shared" si="31"/>
        <v xml:space="preserve"> </v>
      </c>
      <c r="AN57" s="1" t="str">
        <f t="shared" si="32"/>
        <v xml:space="preserve"> </v>
      </c>
      <c r="AO57" t="s">
        <v>792</v>
      </c>
      <c r="AP57" t="s">
        <v>1248</v>
      </c>
      <c r="AQ57" s="22">
        <v>17.751472059695693</v>
      </c>
      <c r="AR57" s="21">
        <v>-1.5786409329184181</v>
      </c>
      <c r="AS57">
        <v>-8.6099086099086115</v>
      </c>
      <c r="AT57">
        <v>-17.751472059695693</v>
      </c>
      <c r="AU57">
        <v>1.5786409329184181</v>
      </c>
      <c r="AV57" t="s">
        <v>1969</v>
      </c>
    </row>
    <row r="58" spans="1:48" x14ac:dyDescent="0.25">
      <c r="A58" s="14">
        <v>6.0999999999999975E-10</v>
      </c>
      <c r="B58" t="s">
        <v>788</v>
      </c>
      <c r="C58" s="4">
        <v>7</v>
      </c>
      <c r="D58" s="4">
        <v>6</v>
      </c>
      <c r="E58" s="4">
        <v>6</v>
      </c>
      <c r="F58" s="4">
        <v>19</v>
      </c>
      <c r="G58" s="4">
        <v>1020</v>
      </c>
      <c r="H58" s="4">
        <v>945.2</v>
      </c>
      <c r="I58" s="34">
        <v>9066.6750399395332</v>
      </c>
      <c r="J58" s="35">
        <v>15.993231810490695</v>
      </c>
      <c r="K58" s="35">
        <v>16.129692832764505</v>
      </c>
      <c r="L58" s="35">
        <v>20.202389537599252</v>
      </c>
      <c r="M58" s="35">
        <v>20.585602890615775</v>
      </c>
      <c r="N58" s="4">
        <v>0.58599999999999997</v>
      </c>
      <c r="O58" s="4">
        <v>-1.8425460636515931</v>
      </c>
      <c r="P58" s="35">
        <v>4.9724925941599665</v>
      </c>
      <c r="Q58" s="36" t="str">
        <f t="shared" si="7"/>
        <v xml:space="preserve"> </v>
      </c>
      <c r="R58" s="36" t="str">
        <f t="shared" si="8"/>
        <v xml:space="preserve"> </v>
      </c>
      <c r="S58" s="37" t="str">
        <f t="shared" si="9"/>
        <v/>
      </c>
      <c r="T58" s="37" t="str">
        <f t="shared" si="10"/>
        <v/>
      </c>
      <c r="U58" s="37" t="str">
        <f t="shared" si="11"/>
        <v/>
      </c>
      <c r="V58" s="37" t="str">
        <f t="shared" si="12"/>
        <v/>
      </c>
      <c r="W58" s="37" t="str">
        <f t="shared" si="13"/>
        <v/>
      </c>
      <c r="X58" s="37" t="str">
        <f t="shared" si="14"/>
        <v/>
      </c>
      <c r="Y58" s="1" t="str">
        <f t="shared" si="24"/>
        <v xml:space="preserve"> </v>
      </c>
      <c r="Z58" s="1" t="str">
        <f t="shared" si="15"/>
        <v xml:space="preserve"> </v>
      </c>
      <c r="AA58" s="1" t="str">
        <f t="shared" si="25"/>
        <v xml:space="preserve"> </v>
      </c>
      <c r="AB58" s="1" t="str">
        <f t="shared" si="16"/>
        <v xml:space="preserve"> </v>
      </c>
      <c r="AC58" s="1" t="str">
        <f t="shared" si="26"/>
        <v xml:space="preserve"> </v>
      </c>
      <c r="AD58" s="1" t="str">
        <f t="shared" si="17"/>
        <v xml:space="preserve"> </v>
      </c>
      <c r="AE58" s="1" t="str">
        <f t="shared" si="27"/>
        <v xml:space="preserve"> </v>
      </c>
      <c r="AF58" s="1" t="str">
        <f t="shared" si="28"/>
        <v xml:space="preserve"> </v>
      </c>
      <c r="AG58" s="38">
        <f t="shared" si="18"/>
        <v>4.9724925947699665</v>
      </c>
      <c r="AH58" s="38" t="str">
        <f t="shared" si="19"/>
        <v xml:space="preserve"> </v>
      </c>
      <c r="AI58" s="1">
        <f t="shared" si="29"/>
        <v>34</v>
      </c>
      <c r="AJ58" s="1" t="str">
        <f t="shared" si="30"/>
        <v xml:space="preserve"> </v>
      </c>
      <c r="AK58" s="25" t="str">
        <f t="shared" si="22"/>
        <v xml:space="preserve"> </v>
      </c>
      <c r="AL58" s="25" t="str">
        <f t="shared" si="23"/>
        <v xml:space="preserve"> </v>
      </c>
      <c r="AM58" s="1" t="str">
        <f t="shared" si="31"/>
        <v xml:space="preserve"> </v>
      </c>
      <c r="AN58" s="1" t="str">
        <f t="shared" si="32"/>
        <v xml:space="preserve"> </v>
      </c>
      <c r="AO58" t="s">
        <v>788</v>
      </c>
      <c r="AP58" t="s">
        <v>1254</v>
      </c>
      <c r="AQ58" s="22">
        <v>-22.74720348420205</v>
      </c>
      <c r="AR58" s="21">
        <v>-152.93139457074392</v>
      </c>
      <c r="AS58">
        <v>7.9136690647481966</v>
      </c>
      <c r="AT58">
        <v>22.74720348420205</v>
      </c>
      <c r="AU58">
        <v>152.93139457074392</v>
      </c>
      <c r="AV58" t="s">
        <v>1970</v>
      </c>
    </row>
    <row r="59" spans="1:48" x14ac:dyDescent="0.25">
      <c r="A59" s="14">
        <v>6.1999999999999972E-10</v>
      </c>
      <c r="B59" t="s">
        <v>764</v>
      </c>
      <c r="C59" s="4">
        <v>8</v>
      </c>
      <c r="D59" s="4">
        <v>4</v>
      </c>
      <c r="E59" s="4">
        <v>7</v>
      </c>
      <c r="F59" s="4">
        <v>19</v>
      </c>
      <c r="G59" s="4">
        <v>306</v>
      </c>
      <c r="H59" s="4">
        <v>300.8</v>
      </c>
      <c r="I59" s="34">
        <v>23214.191620838439</v>
      </c>
      <c r="J59" s="35">
        <v>9.8947368421052637</v>
      </c>
      <c r="K59" s="35">
        <v>9.1707317073170724</v>
      </c>
      <c r="L59" s="35" t="s">
        <v>1238</v>
      </c>
      <c r="M59" s="35" t="s">
        <v>1238</v>
      </c>
      <c r="N59" s="4">
        <v>0.30399999999999999</v>
      </c>
      <c r="O59" s="4">
        <v>-6.461538461538467</v>
      </c>
      <c r="P59" s="35">
        <v>6.2167553191489358</v>
      </c>
      <c r="Q59" s="36" t="str">
        <f t="shared" si="7"/>
        <v xml:space="preserve"> </v>
      </c>
      <c r="R59" s="36" t="str">
        <f t="shared" si="8"/>
        <v xml:space="preserve"> </v>
      </c>
      <c r="S59" s="37" t="str">
        <f t="shared" si="9"/>
        <v/>
      </c>
      <c r="T59" s="37" t="str">
        <f t="shared" si="10"/>
        <v/>
      </c>
      <c r="U59" s="37" t="str">
        <f t="shared" si="11"/>
        <v/>
      </c>
      <c r="V59" s="37" t="str">
        <f t="shared" si="12"/>
        <v/>
      </c>
      <c r="W59" s="37" t="str">
        <f t="shared" si="13"/>
        <v xml:space="preserve"> </v>
      </c>
      <c r="X59" s="37" t="str">
        <f t="shared" si="14"/>
        <v xml:space="preserve"> </v>
      </c>
      <c r="Y59" s="1" t="str">
        <f t="shared" si="24"/>
        <v xml:space="preserve"> </v>
      </c>
      <c r="Z59" s="1" t="str">
        <f t="shared" si="15"/>
        <v xml:space="preserve"> </v>
      </c>
      <c r="AA59" s="1" t="str">
        <f t="shared" si="25"/>
        <v xml:space="preserve"> </v>
      </c>
      <c r="AB59" s="1" t="str">
        <f t="shared" si="16"/>
        <v xml:space="preserve"> </v>
      </c>
      <c r="AC59" s="1" t="str">
        <f t="shared" si="26"/>
        <v xml:space="preserve"> </v>
      </c>
      <c r="AD59" s="1" t="str">
        <f t="shared" si="17"/>
        <v xml:space="preserve"> </v>
      </c>
      <c r="AE59" s="1" t="str">
        <f t="shared" si="27"/>
        <v xml:space="preserve"> </v>
      </c>
      <c r="AF59" s="1" t="str">
        <f t="shared" si="28"/>
        <v xml:space="preserve"> </v>
      </c>
      <c r="AG59" s="38">
        <f t="shared" si="18"/>
        <v>6.2167553197689358</v>
      </c>
      <c r="AH59" s="38" t="str">
        <f t="shared" si="19"/>
        <v xml:space="preserve"> </v>
      </c>
      <c r="AI59" s="1">
        <f t="shared" si="29"/>
        <v>23</v>
      </c>
      <c r="AJ59" s="1" t="str">
        <f t="shared" si="30"/>
        <v xml:space="preserve"> </v>
      </c>
      <c r="AK59" s="25" t="str">
        <f t="shared" si="22"/>
        <v xml:space="preserve"> </v>
      </c>
      <c r="AL59" s="25" t="str">
        <f t="shared" si="23"/>
        <v xml:space="preserve"> </v>
      </c>
      <c r="AM59" s="1" t="str">
        <f t="shared" si="31"/>
        <v xml:space="preserve"> </v>
      </c>
      <c r="AN59" s="1" t="str">
        <f t="shared" si="32"/>
        <v xml:space="preserve"> </v>
      </c>
      <c r="AO59" t="s">
        <v>764</v>
      </c>
      <c r="AP59" t="s">
        <v>1246</v>
      </c>
      <c r="AQ59" s="22">
        <v>24.058421026334052</v>
      </c>
      <c r="AR59" s="21" t="e">
        <v>#VALUE!</v>
      </c>
      <c r="AS59">
        <v>1.7287234042553168</v>
      </c>
      <c r="AT59">
        <v>-24.058421026334052</v>
      </c>
      <c r="AU59" t="e">
        <v>#VALUE!</v>
      </c>
      <c r="AV59" t="s">
        <v>1971</v>
      </c>
    </row>
    <row r="60" spans="1:48" x14ac:dyDescent="0.25">
      <c r="A60" s="14">
        <v>6.2999999999999969E-10</v>
      </c>
      <c r="B60" t="s">
        <v>748</v>
      </c>
      <c r="C60" s="4">
        <v>14</v>
      </c>
      <c r="D60" s="4">
        <v>4</v>
      </c>
      <c r="E60" s="4">
        <v>9</v>
      </c>
      <c r="F60" s="4">
        <v>27</v>
      </c>
      <c r="G60" s="4">
        <v>63</v>
      </c>
      <c r="H60" s="4">
        <v>53.11</v>
      </c>
      <c r="I60" s="34">
        <v>48291.945230065197</v>
      </c>
      <c r="J60" s="35">
        <v>7.2753424657534254</v>
      </c>
      <c r="K60" s="35">
        <v>7.6971014492753618</v>
      </c>
      <c r="L60" s="35" t="s">
        <v>1238</v>
      </c>
      <c r="M60" s="35" t="s">
        <v>1238</v>
      </c>
      <c r="N60" s="4">
        <v>6.9000000000000006E-2</v>
      </c>
      <c r="O60" s="4">
        <v>-12.658227848101259</v>
      </c>
      <c r="P60" s="35">
        <v>6.5900960271135389</v>
      </c>
      <c r="Q60" s="36" t="str">
        <f t="shared" si="7"/>
        <v xml:space="preserve"> </v>
      </c>
      <c r="R60" s="36" t="str">
        <f t="shared" si="8"/>
        <v xml:space="preserve"> </v>
      </c>
      <c r="S60" s="37">
        <f t="shared" si="9"/>
        <v>0.18621728551043687</v>
      </c>
      <c r="T60" s="37" t="str">
        <f t="shared" si="10"/>
        <v/>
      </c>
      <c r="U60" s="37" t="str">
        <f t="shared" si="11"/>
        <v/>
      </c>
      <c r="V60" s="37">
        <f t="shared" si="12"/>
        <v>-0.44162133542307946</v>
      </c>
      <c r="W60" s="37" t="str">
        <f t="shared" si="13"/>
        <v xml:space="preserve"> </v>
      </c>
      <c r="X60" s="37" t="str">
        <f t="shared" si="14"/>
        <v xml:space="preserve"> </v>
      </c>
      <c r="Y60" s="1" t="str">
        <f t="shared" si="24"/>
        <v xml:space="preserve"> </v>
      </c>
      <c r="Z60" s="1">
        <f t="shared" si="15"/>
        <v>7</v>
      </c>
      <c r="AA60" s="1" t="str">
        <f t="shared" si="25"/>
        <v xml:space="preserve"> </v>
      </c>
      <c r="AB60" s="1" t="str">
        <f t="shared" si="16"/>
        <v xml:space="preserve"> </v>
      </c>
      <c r="AC60" s="1">
        <f t="shared" si="26"/>
        <v>22</v>
      </c>
      <c r="AD60" s="1" t="str">
        <f t="shared" si="17"/>
        <v xml:space="preserve"> </v>
      </c>
      <c r="AE60" s="1" t="str">
        <f t="shared" si="27"/>
        <v xml:space="preserve"> </v>
      </c>
      <c r="AF60" s="1" t="str">
        <f t="shared" si="28"/>
        <v xml:space="preserve"> </v>
      </c>
      <c r="AG60" s="38">
        <f t="shared" si="18"/>
        <v>6.590096027743539</v>
      </c>
      <c r="AH60" s="38" t="str">
        <f t="shared" si="19"/>
        <v xml:space="preserve"> </v>
      </c>
      <c r="AI60" s="1">
        <f t="shared" si="29"/>
        <v>19</v>
      </c>
      <c r="AJ60" s="1" t="str">
        <f t="shared" si="30"/>
        <v xml:space="preserve"> </v>
      </c>
      <c r="AK60" s="25" t="str">
        <f t="shared" si="22"/>
        <v xml:space="preserve"> </v>
      </c>
      <c r="AL60" s="25" t="str">
        <f t="shared" si="23"/>
        <v xml:space="preserve"> </v>
      </c>
      <c r="AM60" s="1" t="str">
        <f t="shared" si="31"/>
        <v xml:space="preserve"> </v>
      </c>
      <c r="AN60" s="1" t="str">
        <f t="shared" si="32"/>
        <v xml:space="preserve"> </v>
      </c>
      <c r="AO60" t="s">
        <v>748</v>
      </c>
      <c r="AP60" t="s">
        <v>1246</v>
      </c>
      <c r="AQ60" s="22">
        <v>44.162133542307949</v>
      </c>
      <c r="AR60" s="21" t="e">
        <v>#VALUE!</v>
      </c>
      <c r="AS60">
        <v>18.621728488043686</v>
      </c>
      <c r="AT60">
        <v>-44.162133542307949</v>
      </c>
      <c r="AU60" t="e">
        <v>#VALUE!</v>
      </c>
      <c r="AV60" t="s">
        <v>1972</v>
      </c>
    </row>
    <row r="61" spans="1:48" x14ac:dyDescent="0.25">
      <c r="A61" s="14">
        <v>6.3999999999999965E-10</v>
      </c>
      <c r="B61" t="s">
        <v>771</v>
      </c>
      <c r="C61" s="4">
        <v>7</v>
      </c>
      <c r="D61" s="4">
        <v>2</v>
      </c>
      <c r="E61" s="4">
        <v>4</v>
      </c>
      <c r="F61" s="4">
        <v>13</v>
      </c>
      <c r="G61" s="4">
        <v>8000</v>
      </c>
      <c r="H61" s="4">
        <v>8300</v>
      </c>
      <c r="I61" s="34">
        <v>37554.356199035639</v>
      </c>
      <c r="J61" s="35" t="s">
        <v>1238</v>
      </c>
      <c r="K61" s="35">
        <v>37.471783295711063</v>
      </c>
      <c r="L61" s="35">
        <v>24.461764312493667</v>
      </c>
      <c r="M61" s="35">
        <v>22.751215908019979</v>
      </c>
      <c r="N61" s="4">
        <v>1.9710000000000001</v>
      </c>
      <c r="O61" s="4">
        <v>15.398126463700242</v>
      </c>
      <c r="P61" s="35">
        <v>0.92530120481927702</v>
      </c>
      <c r="Q61" s="36" t="str">
        <f t="shared" si="7"/>
        <v xml:space="preserve"> </v>
      </c>
      <c r="R61" s="36" t="str">
        <f t="shared" si="8"/>
        <v xml:space="preserve"> </v>
      </c>
      <c r="S61" s="37" t="str">
        <f t="shared" si="9"/>
        <v/>
      </c>
      <c r="T61" s="37" t="str">
        <f t="shared" si="10"/>
        <v/>
      </c>
      <c r="U61" s="37" t="str">
        <f t="shared" si="11"/>
        <v xml:space="preserve"> </v>
      </c>
      <c r="V61" s="37" t="str">
        <f t="shared" si="12"/>
        <v xml:space="preserve"> </v>
      </c>
      <c r="W61" s="37" t="str">
        <f t="shared" si="13"/>
        <v/>
      </c>
      <c r="X61" s="37" t="str">
        <f t="shared" si="14"/>
        <v/>
      </c>
      <c r="Y61" s="1" t="str">
        <f t="shared" si="24"/>
        <v xml:space="preserve"> </v>
      </c>
      <c r="Z61" s="1" t="str">
        <f t="shared" si="15"/>
        <v xml:space="preserve"> </v>
      </c>
      <c r="AA61" s="1" t="str">
        <f t="shared" si="25"/>
        <v xml:space="preserve"> </v>
      </c>
      <c r="AB61" s="1" t="str">
        <f t="shared" si="16"/>
        <v xml:space="preserve"> </v>
      </c>
      <c r="AC61" s="1" t="str">
        <f t="shared" si="26"/>
        <v xml:space="preserve"> </v>
      </c>
      <c r="AD61" s="1" t="str">
        <f t="shared" si="17"/>
        <v xml:space="preserve"> </v>
      </c>
      <c r="AE61" s="1" t="str">
        <f t="shared" si="27"/>
        <v xml:space="preserve"> </v>
      </c>
      <c r="AF61" s="1" t="str">
        <f t="shared" si="28"/>
        <v xml:space="preserve"> </v>
      </c>
      <c r="AG61" s="38" t="str">
        <f t="shared" si="18"/>
        <v xml:space="preserve"> </v>
      </c>
      <c r="AH61" s="38" t="str">
        <f t="shared" si="19"/>
        <v xml:space="preserve"> </v>
      </c>
      <c r="AI61" s="1" t="str">
        <f t="shared" si="29"/>
        <v xml:space="preserve"> </v>
      </c>
      <c r="AJ61" s="1" t="str">
        <f t="shared" si="30"/>
        <v xml:space="preserve"> </v>
      </c>
      <c r="AK61" s="25" t="str">
        <f t="shared" si="22"/>
        <v xml:space="preserve"> </v>
      </c>
      <c r="AL61" s="25" t="str">
        <f t="shared" si="23"/>
        <v xml:space="preserve"> </v>
      </c>
      <c r="AM61" s="1" t="str">
        <f t="shared" si="31"/>
        <v xml:space="preserve"> </v>
      </c>
      <c r="AN61" s="1" t="str">
        <f t="shared" si="32"/>
        <v xml:space="preserve"> </v>
      </c>
      <c r="AO61" t="s">
        <v>771</v>
      </c>
      <c r="AP61" t="s">
        <v>1246</v>
      </c>
      <c r="AQ61" s="22" t="e">
        <v>#VALUE!</v>
      </c>
      <c r="AR61" s="21">
        <v>-206.25823493328829</v>
      </c>
      <c r="AS61">
        <v>-3.6144578313253017</v>
      </c>
      <c r="AT61" t="e">
        <v>#VALUE!</v>
      </c>
      <c r="AU61">
        <v>206.25823493328829</v>
      </c>
      <c r="AV61" t="s">
        <v>1973</v>
      </c>
    </row>
    <row r="62" spans="1:48" x14ac:dyDescent="0.25">
      <c r="A62" s="14">
        <v>6.4999999999999962E-10</v>
      </c>
      <c r="B62" t="s">
        <v>775</v>
      </c>
      <c r="C62" s="4">
        <v>4</v>
      </c>
      <c r="D62" s="4">
        <v>3</v>
      </c>
      <c r="E62" s="4">
        <v>6</v>
      </c>
      <c r="F62" s="4">
        <v>13</v>
      </c>
      <c r="G62" s="4">
        <v>805</v>
      </c>
      <c r="H62" s="4">
        <v>748.1</v>
      </c>
      <c r="I62" s="34">
        <v>3226.8647700728384</v>
      </c>
      <c r="J62" s="35">
        <v>4.7840679267606854</v>
      </c>
      <c r="K62" s="35">
        <v>5.7711207011549597</v>
      </c>
      <c r="L62" s="35">
        <v>5.5377659866434907</v>
      </c>
      <c r="M62" s="35">
        <v>6.66285979957153</v>
      </c>
      <c r="N62" s="4">
        <v>1.677</v>
      </c>
      <c r="O62" s="4">
        <v>-14.39509954058193</v>
      </c>
      <c r="P62" s="35">
        <v>8.8446478173784069</v>
      </c>
      <c r="Q62" s="36" t="str">
        <f t="shared" si="7"/>
        <v xml:space="preserve"> </v>
      </c>
      <c r="R62" s="36" t="str">
        <f t="shared" si="8"/>
        <v xml:space="preserve"> </v>
      </c>
      <c r="S62" s="37" t="str">
        <f t="shared" si="9"/>
        <v/>
      </c>
      <c r="T62" s="37" t="str">
        <f t="shared" si="10"/>
        <v/>
      </c>
      <c r="U62" s="37" t="str">
        <f t="shared" si="11"/>
        <v/>
      </c>
      <c r="V62" s="37">
        <f t="shared" si="12"/>
        <v>-0.63282533121095219</v>
      </c>
      <c r="W62" s="37" t="str">
        <f t="shared" si="13"/>
        <v/>
      </c>
      <c r="X62" s="37">
        <f t="shared" si="14"/>
        <v>-0.30667861284362774</v>
      </c>
      <c r="Y62" s="1" t="str">
        <f t="shared" si="24"/>
        <v xml:space="preserve"> </v>
      </c>
      <c r="Z62" s="1">
        <f t="shared" si="15"/>
        <v>1</v>
      </c>
      <c r="AA62" s="1" t="str">
        <f t="shared" si="25"/>
        <v xml:space="preserve"> </v>
      </c>
      <c r="AB62" s="1">
        <f t="shared" si="16"/>
        <v>12</v>
      </c>
      <c r="AC62" s="1" t="str">
        <f t="shared" si="26"/>
        <v xml:space="preserve"> </v>
      </c>
      <c r="AD62" s="1" t="str">
        <f t="shared" si="17"/>
        <v xml:space="preserve"> </v>
      </c>
      <c r="AE62" s="1" t="str">
        <f t="shared" si="27"/>
        <v xml:space="preserve"> </v>
      </c>
      <c r="AF62" s="1" t="str">
        <f t="shared" si="28"/>
        <v xml:space="preserve"> </v>
      </c>
      <c r="AG62" s="38">
        <f t="shared" si="18"/>
        <v>8.844647818028406</v>
      </c>
      <c r="AH62" s="38" t="str">
        <f t="shared" si="19"/>
        <v xml:space="preserve"> </v>
      </c>
      <c r="AI62" s="1">
        <f t="shared" si="29"/>
        <v>4</v>
      </c>
      <c r="AJ62" s="1" t="str">
        <f t="shared" si="30"/>
        <v xml:space="preserve"> </v>
      </c>
      <c r="AK62" s="25" t="str">
        <f t="shared" si="22"/>
        <v xml:space="preserve"> </v>
      </c>
      <c r="AL62" s="25" t="str">
        <f t="shared" si="23"/>
        <v xml:space="preserve"> </v>
      </c>
      <c r="AM62" s="1" t="str">
        <f t="shared" si="31"/>
        <v xml:space="preserve"> </v>
      </c>
      <c r="AN62" s="1" t="str">
        <f t="shared" si="32"/>
        <v xml:space="preserve"> </v>
      </c>
      <c r="AO62" t="s">
        <v>775</v>
      </c>
      <c r="AP62" t="s">
        <v>1293</v>
      </c>
      <c r="AQ62" s="22">
        <v>63.28253312109522</v>
      </c>
      <c r="AR62" s="21">
        <v>30.667861284362775</v>
      </c>
      <c r="AS62">
        <v>7.6059350354230615</v>
      </c>
      <c r="AT62">
        <v>-63.28253312109522</v>
      </c>
      <c r="AU62">
        <v>-30.667861284362775</v>
      </c>
      <c r="AV62" t="s">
        <v>1974</v>
      </c>
    </row>
    <row r="63" spans="1:48" x14ac:dyDescent="0.25">
      <c r="A63" s="14">
        <v>6.5999999999999958E-10</v>
      </c>
      <c r="B63" t="s">
        <v>806</v>
      </c>
      <c r="C63" s="4">
        <v>7</v>
      </c>
      <c r="D63" s="4">
        <v>6</v>
      </c>
      <c r="E63" s="4">
        <v>10</v>
      </c>
      <c r="F63" s="4">
        <v>23</v>
      </c>
      <c r="G63" s="4">
        <v>210</v>
      </c>
      <c r="H63" s="4">
        <v>179.05</v>
      </c>
      <c r="I63" s="34">
        <v>4517.0596123214818</v>
      </c>
      <c r="J63" s="35">
        <v>7.460416666666668</v>
      </c>
      <c r="K63" s="35">
        <v>9.9472222222222229</v>
      </c>
      <c r="L63" s="35">
        <v>6.6030905580905577</v>
      </c>
      <c r="M63" s="35">
        <v>6.0768137453625712</v>
      </c>
      <c r="N63" s="4">
        <v>0.18</v>
      </c>
      <c r="O63" s="4">
        <v>-25.925925925925924</v>
      </c>
      <c r="P63" s="35">
        <v>5.6967327562133478</v>
      </c>
      <c r="Q63" s="36" t="str">
        <f t="shared" si="7"/>
        <v xml:space="preserve"> </v>
      </c>
      <c r="R63" s="36" t="str">
        <f t="shared" si="8"/>
        <v xml:space="preserve"> </v>
      </c>
      <c r="S63" s="37">
        <f t="shared" si="9"/>
        <v>0.17285674458627759</v>
      </c>
      <c r="T63" s="37" t="str">
        <f t="shared" si="10"/>
        <v/>
      </c>
      <c r="U63" s="37" t="str">
        <f t="shared" si="11"/>
        <v/>
      </c>
      <c r="V63" s="37">
        <f t="shared" si="12"/>
        <v>-0.42741698894179325</v>
      </c>
      <c r="W63" s="37" t="str">
        <f t="shared" si="13"/>
        <v/>
      </c>
      <c r="X63" s="37" t="str">
        <f t="shared" si="14"/>
        <v/>
      </c>
      <c r="Y63" s="1" t="str">
        <f t="shared" si="24"/>
        <v xml:space="preserve"> </v>
      </c>
      <c r="Z63" s="1">
        <f t="shared" si="15"/>
        <v>9</v>
      </c>
      <c r="AA63" s="1" t="str">
        <f t="shared" si="25"/>
        <v xml:space="preserve"> </v>
      </c>
      <c r="AB63" s="1" t="str">
        <f t="shared" si="16"/>
        <v xml:space="preserve"> </v>
      </c>
      <c r="AC63" s="1">
        <f t="shared" si="26"/>
        <v>27</v>
      </c>
      <c r="AD63" s="1" t="str">
        <f t="shared" si="17"/>
        <v xml:space="preserve"> </v>
      </c>
      <c r="AE63" s="1" t="str">
        <f t="shared" si="27"/>
        <v xml:space="preserve"> </v>
      </c>
      <c r="AF63" s="1" t="str">
        <f t="shared" si="28"/>
        <v xml:space="preserve"> </v>
      </c>
      <c r="AG63" s="38">
        <f t="shared" si="18"/>
        <v>5.6967327568733479</v>
      </c>
      <c r="AH63" s="38" t="str">
        <f t="shared" si="19"/>
        <v xml:space="preserve"> </v>
      </c>
      <c r="AI63" s="1">
        <f t="shared" si="29"/>
        <v>27</v>
      </c>
      <c r="AJ63" s="1" t="str">
        <f t="shared" si="30"/>
        <v xml:space="preserve"> </v>
      </c>
      <c r="AK63" s="25" t="str">
        <f t="shared" si="22"/>
        <v xml:space="preserve"> </v>
      </c>
      <c r="AL63" s="25" t="str">
        <f t="shared" si="23"/>
        <v xml:space="preserve"> </v>
      </c>
      <c r="AM63" s="1" t="str">
        <f t="shared" si="31"/>
        <v xml:space="preserve"> </v>
      </c>
      <c r="AN63" s="1" t="str">
        <f t="shared" si="32"/>
        <v xml:space="preserve"> </v>
      </c>
      <c r="AO63" t="s">
        <v>806</v>
      </c>
      <c r="AP63" t="s">
        <v>1248</v>
      </c>
      <c r="AQ63" s="22">
        <v>42.741698894179322</v>
      </c>
      <c r="AR63" s="21">
        <v>17.330130664670573</v>
      </c>
      <c r="AS63">
        <v>17.285674392627758</v>
      </c>
      <c r="AT63">
        <v>-42.741698894179322</v>
      </c>
      <c r="AU63">
        <v>-17.330130664670573</v>
      </c>
      <c r="AV63" t="s">
        <v>1975</v>
      </c>
    </row>
    <row r="64" spans="1:48" x14ac:dyDescent="0.25">
      <c r="A64" s="14">
        <v>6.6999999999999955E-10</v>
      </c>
      <c r="B64" t="s">
        <v>790</v>
      </c>
      <c r="C64" s="4">
        <v>10</v>
      </c>
      <c r="D64" s="4">
        <v>1</v>
      </c>
      <c r="E64" s="4">
        <v>5</v>
      </c>
      <c r="F64" s="4">
        <v>16</v>
      </c>
      <c r="G64" s="4">
        <v>1800</v>
      </c>
      <c r="H64" s="4">
        <v>1636</v>
      </c>
      <c r="I64" s="34">
        <v>10276.712434305859</v>
      </c>
      <c r="J64" s="35">
        <v>11.391398510969626</v>
      </c>
      <c r="K64" s="35">
        <v>12.648074530998723</v>
      </c>
      <c r="L64" s="35">
        <v>7.347843433338995</v>
      </c>
      <c r="M64" s="35">
        <v>7.8691606995928725</v>
      </c>
      <c r="N64" s="4">
        <v>1.7110000000000001</v>
      </c>
      <c r="O64" s="4">
        <v>-9.5187731359069243</v>
      </c>
      <c r="P64" s="35">
        <v>3.9506055577234918</v>
      </c>
      <c r="Q64" s="36" t="str">
        <f t="shared" si="7"/>
        <v xml:space="preserve"> </v>
      </c>
      <c r="R64" s="36" t="str">
        <f t="shared" si="8"/>
        <v xml:space="preserve"> </v>
      </c>
      <c r="S64" s="37" t="str">
        <f t="shared" si="9"/>
        <v/>
      </c>
      <c r="T64" s="37" t="str">
        <f t="shared" si="10"/>
        <v/>
      </c>
      <c r="U64" s="37" t="str">
        <f t="shared" si="11"/>
        <v/>
      </c>
      <c r="V64" s="37" t="str">
        <f t="shared" si="12"/>
        <v/>
      </c>
      <c r="W64" s="37" t="str">
        <f t="shared" si="13"/>
        <v/>
      </c>
      <c r="X64" s="37" t="str">
        <f t="shared" si="14"/>
        <v/>
      </c>
      <c r="Y64" s="1" t="str">
        <f t="shared" si="24"/>
        <v xml:space="preserve"> </v>
      </c>
      <c r="Z64" s="1" t="str">
        <f t="shared" si="15"/>
        <v xml:space="preserve"> </v>
      </c>
      <c r="AA64" s="1" t="str">
        <f t="shared" si="25"/>
        <v xml:space="preserve"> </v>
      </c>
      <c r="AB64" s="1" t="str">
        <f t="shared" si="16"/>
        <v xml:space="preserve"> </v>
      </c>
      <c r="AC64" s="1" t="str">
        <f t="shared" si="26"/>
        <v xml:space="preserve"> </v>
      </c>
      <c r="AD64" s="1" t="str">
        <f t="shared" si="17"/>
        <v xml:space="preserve"> </v>
      </c>
      <c r="AE64" s="1" t="str">
        <f t="shared" si="27"/>
        <v xml:space="preserve"> </v>
      </c>
      <c r="AF64" s="1" t="str">
        <f t="shared" si="28"/>
        <v xml:space="preserve"> </v>
      </c>
      <c r="AG64" s="38">
        <f t="shared" si="18"/>
        <v>3.9506055583934918</v>
      </c>
      <c r="AH64" s="38" t="str">
        <f t="shared" si="19"/>
        <v xml:space="preserve"> </v>
      </c>
      <c r="AI64" s="1">
        <f t="shared" si="29"/>
        <v>48</v>
      </c>
      <c r="AJ64" s="1" t="str">
        <f t="shared" si="30"/>
        <v xml:space="preserve"> </v>
      </c>
      <c r="AK64" s="25" t="str">
        <f t="shared" si="22"/>
        <v xml:space="preserve"> </v>
      </c>
      <c r="AL64" s="25" t="str">
        <f t="shared" si="23"/>
        <v xml:space="preserve"> </v>
      </c>
      <c r="AM64" s="1" t="str">
        <f t="shared" si="31"/>
        <v xml:space="preserve"> </v>
      </c>
      <c r="AN64" s="1" t="str">
        <f t="shared" si="32"/>
        <v xml:space="preserve"> </v>
      </c>
      <c r="AO64" t="s">
        <v>790</v>
      </c>
      <c r="AP64" t="s">
        <v>1242</v>
      </c>
      <c r="AQ64" s="22">
        <v>12.571622323485588</v>
      </c>
      <c r="AR64" s="21">
        <v>8.0059176552849785</v>
      </c>
      <c r="AS64">
        <v>10.024449877750619</v>
      </c>
      <c r="AT64">
        <v>-12.571622323485588</v>
      </c>
      <c r="AU64">
        <v>-8.0059176552849785</v>
      </c>
      <c r="AV64" t="s">
        <v>1976</v>
      </c>
    </row>
    <row r="65" spans="1:48" x14ac:dyDescent="0.25">
      <c r="A65" s="14">
        <v>6.7999999999999951E-10</v>
      </c>
      <c r="B65" t="s">
        <v>948</v>
      </c>
      <c r="C65" s="4">
        <v>12</v>
      </c>
      <c r="D65" s="4">
        <v>1</v>
      </c>
      <c r="E65" s="4">
        <v>0</v>
      </c>
      <c r="F65" s="4">
        <v>13</v>
      </c>
      <c r="G65" s="4">
        <v>270</v>
      </c>
      <c r="H65" s="4">
        <v>226.2</v>
      </c>
      <c r="I65" s="34">
        <v>14216.951078594648</v>
      </c>
      <c r="J65" s="35">
        <v>17.136363636363637</v>
      </c>
      <c r="K65" s="35">
        <v>15.387755102040817</v>
      </c>
      <c r="L65" s="35">
        <v>10.031185608607935</v>
      </c>
      <c r="M65" s="35">
        <v>9.4975110725118999</v>
      </c>
      <c r="N65" s="4">
        <v>0.13200000000000001</v>
      </c>
      <c r="O65" s="4">
        <v>-0.75187969924812093</v>
      </c>
      <c r="P65" s="35">
        <v>2.4314765694076037</v>
      </c>
      <c r="Q65" s="36">
        <f t="shared" si="7"/>
        <v>92.30769230837231</v>
      </c>
      <c r="R65" s="36" t="str">
        <f t="shared" si="8"/>
        <v xml:space="preserve"> </v>
      </c>
      <c r="S65" s="37">
        <f t="shared" si="9"/>
        <v>0.19363395293464197</v>
      </c>
      <c r="T65" s="37" t="str">
        <f t="shared" si="10"/>
        <v/>
      </c>
      <c r="U65" s="37" t="str">
        <f t="shared" si="11"/>
        <v/>
      </c>
      <c r="V65" s="37" t="str">
        <f t="shared" si="12"/>
        <v/>
      </c>
      <c r="W65" s="37" t="str">
        <f t="shared" si="13"/>
        <v/>
      </c>
      <c r="X65" s="37" t="str">
        <f t="shared" si="14"/>
        <v/>
      </c>
      <c r="Y65" s="1" t="str">
        <f t="shared" si="24"/>
        <v xml:space="preserve"> </v>
      </c>
      <c r="Z65" s="1" t="str">
        <f t="shared" si="15"/>
        <v xml:space="preserve"> </v>
      </c>
      <c r="AA65" s="1" t="str">
        <f t="shared" si="25"/>
        <v xml:space="preserve"> </v>
      </c>
      <c r="AB65" s="1" t="str">
        <f t="shared" si="16"/>
        <v xml:space="preserve"> </v>
      </c>
      <c r="AC65" s="1">
        <f t="shared" si="26"/>
        <v>20</v>
      </c>
      <c r="AD65" s="1" t="str">
        <f t="shared" si="17"/>
        <v xml:space="preserve"> </v>
      </c>
      <c r="AE65" s="1">
        <f t="shared" si="27"/>
        <v>1</v>
      </c>
      <c r="AF65" s="1" t="str">
        <f t="shared" si="28"/>
        <v xml:space="preserve"> </v>
      </c>
      <c r="AG65" s="38">
        <f t="shared" si="18"/>
        <v>2.4314765700876038</v>
      </c>
      <c r="AH65" s="38" t="str">
        <f t="shared" si="19"/>
        <v xml:space="preserve"> </v>
      </c>
      <c r="AI65" s="1">
        <f t="shared" si="29"/>
        <v>70</v>
      </c>
      <c r="AJ65" s="1" t="str">
        <f t="shared" si="30"/>
        <v xml:space="preserve"> </v>
      </c>
      <c r="AK65" s="25" t="str">
        <f t="shared" si="22"/>
        <v xml:space="preserve"> </v>
      </c>
      <c r="AL65" s="25" t="str">
        <f t="shared" si="23"/>
        <v xml:space="preserve"> </v>
      </c>
      <c r="AM65" s="1" t="str">
        <f t="shared" si="31"/>
        <v xml:space="preserve"> </v>
      </c>
      <c r="AN65" s="1" t="str">
        <f t="shared" si="32"/>
        <v xml:space="preserve"> </v>
      </c>
      <c r="AO65" t="s">
        <v>948</v>
      </c>
      <c r="AP65" t="s">
        <v>1244</v>
      </c>
      <c r="AQ65" s="22">
        <v>-31.520679445930643</v>
      </c>
      <c r="AR65" s="21">
        <v>-25.589191341010498</v>
      </c>
      <c r="AS65">
        <v>19.363395225464195</v>
      </c>
      <c r="AT65">
        <v>31.520679445930643</v>
      </c>
      <c r="AU65">
        <v>25.589191341010498</v>
      </c>
      <c r="AV65" t="s">
        <v>1977</v>
      </c>
    </row>
    <row r="66" spans="1:48" x14ac:dyDescent="0.25">
      <c r="A66" s="14">
        <v>6.8999999999999948E-10</v>
      </c>
      <c r="B66" t="s">
        <v>813</v>
      </c>
      <c r="C66" s="4">
        <v>5</v>
      </c>
      <c r="D66" s="4">
        <v>5</v>
      </c>
      <c r="E66" s="4">
        <v>6</v>
      </c>
      <c r="F66" s="4">
        <v>16</v>
      </c>
      <c r="G66" s="4">
        <v>201.5</v>
      </c>
      <c r="H66" s="4">
        <v>182.9</v>
      </c>
      <c r="I66" s="34">
        <v>5690.5476957671362</v>
      </c>
      <c r="J66" s="35">
        <v>14.069230769230769</v>
      </c>
      <c r="K66" s="35">
        <v>13.961832061068701</v>
      </c>
      <c r="L66" s="35">
        <v>7.4684928528605026</v>
      </c>
      <c r="M66" s="35">
        <v>6.5108412537200859</v>
      </c>
      <c r="N66" s="4">
        <v>0.13100000000000001</v>
      </c>
      <c r="O66" s="4">
        <v>1.5503875968992262</v>
      </c>
      <c r="P66" s="35">
        <v>4.4286495352651718</v>
      </c>
      <c r="Q66" s="36" t="str">
        <f t="shared" si="7"/>
        <v xml:space="preserve"> </v>
      </c>
      <c r="R66" s="36" t="str">
        <f t="shared" si="8"/>
        <v xml:space="preserve"> </v>
      </c>
      <c r="S66" s="37" t="str">
        <f t="shared" si="9"/>
        <v/>
      </c>
      <c r="T66" s="37" t="str">
        <f t="shared" si="10"/>
        <v/>
      </c>
      <c r="U66" s="37" t="str">
        <f t="shared" si="11"/>
        <v/>
      </c>
      <c r="V66" s="37" t="str">
        <f t="shared" si="12"/>
        <v/>
      </c>
      <c r="W66" s="37" t="str">
        <f t="shared" si="13"/>
        <v/>
      </c>
      <c r="X66" s="37" t="str">
        <f t="shared" si="14"/>
        <v/>
      </c>
      <c r="Y66" s="1" t="str">
        <f t="shared" si="24"/>
        <v xml:space="preserve"> </v>
      </c>
      <c r="Z66" s="1" t="str">
        <f t="shared" si="15"/>
        <v xml:space="preserve"> </v>
      </c>
      <c r="AA66" s="1" t="str">
        <f t="shared" si="25"/>
        <v xml:space="preserve"> </v>
      </c>
      <c r="AB66" s="1" t="str">
        <f t="shared" si="16"/>
        <v xml:space="preserve"> </v>
      </c>
      <c r="AC66" s="1" t="str">
        <f t="shared" si="26"/>
        <v xml:space="preserve"> </v>
      </c>
      <c r="AD66" s="1" t="str">
        <f t="shared" si="17"/>
        <v xml:space="preserve"> </v>
      </c>
      <c r="AE66" s="1" t="str">
        <f t="shared" si="27"/>
        <v xml:space="preserve"> </v>
      </c>
      <c r="AF66" s="1" t="str">
        <f t="shared" si="28"/>
        <v xml:space="preserve"> </v>
      </c>
      <c r="AG66" s="38">
        <f t="shared" si="18"/>
        <v>4.4286495359551719</v>
      </c>
      <c r="AH66" s="38" t="str">
        <f t="shared" si="19"/>
        <v xml:space="preserve"> </v>
      </c>
      <c r="AI66" s="1">
        <f t="shared" si="29"/>
        <v>44</v>
      </c>
      <c r="AJ66" s="1" t="str">
        <f t="shared" si="30"/>
        <v xml:space="preserve"> </v>
      </c>
      <c r="AK66" s="25" t="str">
        <f t="shared" si="22"/>
        <v xml:space="preserve"> </v>
      </c>
      <c r="AL66" s="25" t="str">
        <f t="shared" si="23"/>
        <v xml:space="preserve"> </v>
      </c>
      <c r="AM66" s="1" t="str">
        <f t="shared" si="31"/>
        <v xml:space="preserve"> </v>
      </c>
      <c r="AN66" s="1" t="str">
        <f t="shared" si="32"/>
        <v xml:space="preserve"> </v>
      </c>
      <c r="AO66" t="s">
        <v>813</v>
      </c>
      <c r="AP66" t="s">
        <v>1239</v>
      </c>
      <c r="AQ66" s="22">
        <v>-7.9805978278995493</v>
      </c>
      <c r="AR66" s="21">
        <v>6.4954019869809194</v>
      </c>
      <c r="AS66">
        <v>10.169491525423723</v>
      </c>
      <c r="AT66">
        <v>7.9805978278995493</v>
      </c>
      <c r="AU66">
        <v>-6.4954019869809194</v>
      </c>
      <c r="AV66" t="s">
        <v>1978</v>
      </c>
    </row>
    <row r="67" spans="1:48" x14ac:dyDescent="0.25">
      <c r="A67" s="14">
        <v>6.9999999999999944E-10</v>
      </c>
      <c r="B67" t="s">
        <v>753</v>
      </c>
      <c r="C67" s="4">
        <v>12</v>
      </c>
      <c r="D67" s="4">
        <v>1</v>
      </c>
      <c r="E67" s="4">
        <v>7</v>
      </c>
      <c r="F67" s="4">
        <v>20</v>
      </c>
      <c r="G67" s="4">
        <v>1010</v>
      </c>
      <c r="H67" s="4">
        <v>1044.5999999999999</v>
      </c>
      <c r="I67" s="34">
        <v>47410.725615045492</v>
      </c>
      <c r="J67" s="35">
        <v>17.948453608247423</v>
      </c>
      <c r="K67" s="35">
        <v>17.705084745762711</v>
      </c>
      <c r="L67" s="35">
        <v>12.799794671202289</v>
      </c>
      <c r="M67" s="35">
        <v>12.139891968449307</v>
      </c>
      <c r="N67" s="4">
        <v>0.59</v>
      </c>
      <c r="O67" s="4">
        <v>0</v>
      </c>
      <c r="P67" s="35">
        <v>4.6716446486693473</v>
      </c>
      <c r="Q67" s="36" t="str">
        <f t="shared" si="7"/>
        <v xml:space="preserve"> </v>
      </c>
      <c r="R67" s="36" t="str">
        <f t="shared" si="8"/>
        <v xml:space="preserve"> </v>
      </c>
      <c r="S67" s="37" t="str">
        <f t="shared" si="9"/>
        <v/>
      </c>
      <c r="T67" s="37" t="str">
        <f t="shared" si="10"/>
        <v/>
      </c>
      <c r="U67" s="37" t="str">
        <f t="shared" si="11"/>
        <v/>
      </c>
      <c r="V67" s="37" t="str">
        <f t="shared" si="12"/>
        <v/>
      </c>
      <c r="W67" s="37" t="str">
        <f t="shared" si="13"/>
        <v/>
      </c>
      <c r="X67" s="37" t="str">
        <f t="shared" si="14"/>
        <v/>
      </c>
      <c r="Y67" s="1" t="str">
        <f t="shared" si="24"/>
        <v xml:space="preserve"> </v>
      </c>
      <c r="Z67" s="1" t="str">
        <f t="shared" si="15"/>
        <v xml:space="preserve"> </v>
      </c>
      <c r="AA67" s="1" t="str">
        <f t="shared" si="25"/>
        <v xml:space="preserve"> </v>
      </c>
      <c r="AB67" s="1" t="str">
        <f t="shared" si="16"/>
        <v xml:space="preserve"> </v>
      </c>
      <c r="AC67" s="1" t="str">
        <f t="shared" si="26"/>
        <v xml:space="preserve"> </v>
      </c>
      <c r="AD67" s="1" t="str">
        <f t="shared" si="17"/>
        <v xml:space="preserve"> </v>
      </c>
      <c r="AE67" s="1" t="str">
        <f t="shared" si="27"/>
        <v xml:space="preserve"> </v>
      </c>
      <c r="AF67" s="1" t="str">
        <f t="shared" si="28"/>
        <v xml:space="preserve"> </v>
      </c>
      <c r="AG67" s="38">
        <f t="shared" si="18"/>
        <v>4.6716446493693473</v>
      </c>
      <c r="AH67" s="38" t="str">
        <f t="shared" si="19"/>
        <v xml:space="preserve"> </v>
      </c>
      <c r="AI67" s="1">
        <f t="shared" si="29"/>
        <v>41</v>
      </c>
      <c r="AJ67" s="1" t="str">
        <f t="shared" si="30"/>
        <v xml:space="preserve"> </v>
      </c>
      <c r="AK67" s="25" t="str">
        <f t="shared" si="22"/>
        <v xml:space="preserve"> </v>
      </c>
      <c r="AL67" s="25" t="str">
        <f t="shared" si="23"/>
        <v xml:space="preserve"> </v>
      </c>
      <c r="AM67" s="1" t="str">
        <f t="shared" si="31"/>
        <v xml:space="preserve"> </v>
      </c>
      <c r="AN67" s="1" t="str">
        <f t="shared" si="32"/>
        <v xml:space="preserve"> </v>
      </c>
      <c r="AO67" t="s">
        <v>753</v>
      </c>
      <c r="AP67" t="s">
        <v>1250</v>
      </c>
      <c r="AQ67" s="22">
        <v>-37.753426786021919</v>
      </c>
      <c r="AR67" s="21">
        <v>-60.251831120324773</v>
      </c>
      <c r="AS67">
        <v>-3.312272640245062</v>
      </c>
      <c r="AT67">
        <v>37.753426786021919</v>
      </c>
      <c r="AU67">
        <v>60.251831120324773</v>
      </c>
      <c r="AV67" t="s">
        <v>1979</v>
      </c>
    </row>
    <row r="68" spans="1:48" x14ac:dyDescent="0.25">
      <c r="A68" s="14">
        <v>7.0999999999999941E-10</v>
      </c>
      <c r="B68" t="s">
        <v>822</v>
      </c>
      <c r="C68" s="4">
        <v>4</v>
      </c>
      <c r="D68" s="4">
        <v>2</v>
      </c>
      <c r="E68" s="4">
        <v>0</v>
      </c>
      <c r="F68" s="4">
        <v>6</v>
      </c>
      <c r="G68" s="4">
        <v>590</v>
      </c>
      <c r="H68" s="4">
        <v>848.2</v>
      </c>
      <c r="I68" s="34">
        <v>2290.1415017224749</v>
      </c>
      <c r="J68" s="35">
        <v>7.3105683396497252</v>
      </c>
      <c r="K68" s="35">
        <v>5.7151891030282496</v>
      </c>
      <c r="L68" s="35">
        <v>7.2172193475815529</v>
      </c>
      <c r="M68" s="35">
        <v>6.24754170723791</v>
      </c>
      <c r="N68" s="4">
        <v>1.5010000000000001</v>
      </c>
      <c r="O68" s="4">
        <v>12.68768768768769</v>
      </c>
      <c r="P68" s="35">
        <v>3.3900890505502201</v>
      </c>
      <c r="Q68" s="36" t="str">
        <f t="shared" si="7"/>
        <v xml:space="preserve"> </v>
      </c>
      <c r="R68" s="36" t="str">
        <f t="shared" si="8"/>
        <v xml:space="preserve"> </v>
      </c>
      <c r="S68" s="37" t="str">
        <f t="shared" si="9"/>
        <v/>
      </c>
      <c r="T68" s="37">
        <f t="shared" si="10"/>
        <v>-0.30440933671041975</v>
      </c>
      <c r="U68" s="37" t="str">
        <f t="shared" si="11"/>
        <v/>
      </c>
      <c r="V68" s="37">
        <f t="shared" si="12"/>
        <v>-0.43891776833776919</v>
      </c>
      <c r="W68" s="37" t="str">
        <f t="shared" si="13"/>
        <v/>
      </c>
      <c r="X68" s="37" t="str">
        <f t="shared" si="14"/>
        <v/>
      </c>
      <c r="Y68" s="1" t="str">
        <f t="shared" si="24"/>
        <v xml:space="preserve"> </v>
      </c>
      <c r="Z68" s="1">
        <f t="shared" si="15"/>
        <v>8</v>
      </c>
      <c r="AA68" s="1" t="str">
        <f t="shared" si="25"/>
        <v xml:space="preserve"> </v>
      </c>
      <c r="AB68" s="1" t="str">
        <f t="shared" si="16"/>
        <v xml:space="preserve"> </v>
      </c>
      <c r="AC68" s="1" t="str">
        <f t="shared" si="26"/>
        <v xml:space="preserve"> </v>
      </c>
      <c r="AD68" s="1">
        <f t="shared" si="17"/>
        <v>1</v>
      </c>
      <c r="AE68" s="1" t="str">
        <f t="shared" si="27"/>
        <v xml:space="preserve"> </v>
      </c>
      <c r="AF68" s="1" t="str">
        <f t="shared" si="28"/>
        <v xml:space="preserve"> </v>
      </c>
      <c r="AG68" s="38">
        <f t="shared" si="18"/>
        <v>3.3900890512602202</v>
      </c>
      <c r="AH68" s="38" t="str">
        <f t="shared" si="19"/>
        <v xml:space="preserve"> </v>
      </c>
      <c r="AI68" s="1">
        <f t="shared" si="29"/>
        <v>54</v>
      </c>
      <c r="AJ68" s="1" t="str">
        <f t="shared" si="30"/>
        <v xml:space="preserve"> </v>
      </c>
      <c r="AK68" s="25" t="str">
        <f t="shared" si="22"/>
        <v xml:space="preserve"> </v>
      </c>
      <c r="AL68" s="25" t="str">
        <f t="shared" si="23"/>
        <v xml:space="preserve"> </v>
      </c>
      <c r="AM68" s="1" t="str">
        <f t="shared" si="31"/>
        <v xml:space="preserve"> </v>
      </c>
      <c r="AN68" s="1" t="str">
        <f t="shared" si="32"/>
        <v xml:space="preserve"> </v>
      </c>
      <c r="AO68" t="s">
        <v>822</v>
      </c>
      <c r="AP68" t="s">
        <v>1313</v>
      </c>
      <c r="AQ68" s="22">
        <v>43.891776833776916</v>
      </c>
      <c r="AR68" s="21">
        <v>9.6413148994411006</v>
      </c>
      <c r="AS68">
        <v>-30.440933742041977</v>
      </c>
      <c r="AT68">
        <v>-43.891776833776916</v>
      </c>
      <c r="AU68">
        <v>-9.6413148994411006</v>
      </c>
      <c r="AV68" t="s">
        <v>1980</v>
      </c>
    </row>
    <row r="69" spans="1:48" x14ac:dyDescent="0.25">
      <c r="A69" s="14">
        <v>7.1999999999999937E-10</v>
      </c>
      <c r="B69" t="s">
        <v>789</v>
      </c>
      <c r="C69" s="4">
        <v>5</v>
      </c>
      <c r="D69" s="4">
        <v>5</v>
      </c>
      <c r="E69" s="4">
        <v>13</v>
      </c>
      <c r="F69" s="4">
        <v>23</v>
      </c>
      <c r="G69" s="4">
        <v>6800</v>
      </c>
      <c r="H69" s="4">
        <v>6764</v>
      </c>
      <c r="I69" s="34">
        <v>11633.841454767464</v>
      </c>
      <c r="J69" s="35">
        <v>15.646541753411981</v>
      </c>
      <c r="K69" s="35">
        <v>14.755671902268759</v>
      </c>
      <c r="L69" s="35">
        <v>13.035520586576423</v>
      </c>
      <c r="M69" s="35">
        <v>12.2756489178064</v>
      </c>
      <c r="N69" s="4">
        <v>4.5840000000000005</v>
      </c>
      <c r="O69" s="4">
        <v>5.8660508083140979</v>
      </c>
      <c r="P69" s="35">
        <v>2.5532229450029571</v>
      </c>
      <c r="Q69" s="36" t="str">
        <f t="shared" si="7"/>
        <v xml:space="preserve"> </v>
      </c>
      <c r="R69" s="36" t="str">
        <f t="shared" si="8"/>
        <v xml:space="preserve"> </v>
      </c>
      <c r="S69" s="37" t="str">
        <f t="shared" si="9"/>
        <v/>
      </c>
      <c r="T69" s="37" t="str">
        <f t="shared" si="10"/>
        <v/>
      </c>
      <c r="U69" s="37" t="str">
        <f t="shared" si="11"/>
        <v/>
      </c>
      <c r="V69" s="37" t="str">
        <f t="shared" si="12"/>
        <v/>
      </c>
      <c r="W69" s="37" t="str">
        <f t="shared" si="13"/>
        <v/>
      </c>
      <c r="X69" s="37" t="str">
        <f t="shared" si="14"/>
        <v/>
      </c>
      <c r="Y69" s="1" t="str">
        <f t="shared" si="24"/>
        <v xml:space="preserve"> </v>
      </c>
      <c r="Z69" s="1" t="str">
        <f t="shared" si="15"/>
        <v xml:space="preserve"> </v>
      </c>
      <c r="AA69" s="1" t="str">
        <f t="shared" si="25"/>
        <v xml:space="preserve"> </v>
      </c>
      <c r="AB69" s="1" t="str">
        <f t="shared" si="16"/>
        <v xml:space="preserve"> </v>
      </c>
      <c r="AC69" s="1" t="str">
        <f t="shared" si="26"/>
        <v xml:space="preserve"> </v>
      </c>
      <c r="AD69" s="1" t="str">
        <f t="shared" si="17"/>
        <v xml:space="preserve"> </v>
      </c>
      <c r="AE69" s="1" t="str">
        <f t="shared" si="27"/>
        <v xml:space="preserve"> </v>
      </c>
      <c r="AF69" s="1" t="str">
        <f t="shared" si="28"/>
        <v xml:space="preserve"> </v>
      </c>
      <c r="AG69" s="38">
        <f t="shared" si="18"/>
        <v>2.5532229457229572</v>
      </c>
      <c r="AH69" s="38" t="str">
        <f t="shared" si="19"/>
        <v xml:space="preserve"> </v>
      </c>
      <c r="AI69" s="1">
        <f t="shared" si="29"/>
        <v>66</v>
      </c>
      <c r="AJ69" s="1" t="str">
        <f t="shared" si="30"/>
        <v xml:space="preserve"> </v>
      </c>
      <c r="AK69" s="25" t="str">
        <f t="shared" si="22"/>
        <v xml:space="preserve"> </v>
      </c>
      <c r="AL69" s="25" t="str">
        <f t="shared" si="23"/>
        <v xml:space="preserve"> </v>
      </c>
      <c r="AM69" s="1" t="str">
        <f t="shared" si="31"/>
        <v xml:space="preserve"> </v>
      </c>
      <c r="AN69" s="1" t="str">
        <f t="shared" si="32"/>
        <v xml:space="preserve"> </v>
      </c>
      <c r="AO69" t="s">
        <v>789</v>
      </c>
      <c r="AP69" t="s">
        <v>1248</v>
      </c>
      <c r="AQ69" s="22">
        <v>-20.086375736161987</v>
      </c>
      <c r="AR69" s="21">
        <v>-63.203090148425375</v>
      </c>
      <c r="AS69">
        <v>0.53222945002957545</v>
      </c>
      <c r="AT69">
        <v>20.086375736161987</v>
      </c>
      <c r="AU69">
        <v>63.203090148425375</v>
      </c>
      <c r="AV69" t="s">
        <v>1981</v>
      </c>
    </row>
    <row r="70" spans="1:48" x14ac:dyDescent="0.25">
      <c r="A70" s="14">
        <v>7.2999999999999934E-10</v>
      </c>
      <c r="B70" t="s">
        <v>949</v>
      </c>
      <c r="C70" s="4">
        <v>7</v>
      </c>
      <c r="D70" s="4">
        <v>6</v>
      </c>
      <c r="E70" s="4">
        <v>5</v>
      </c>
      <c r="F70" s="4">
        <v>18</v>
      </c>
      <c r="G70" s="4">
        <v>1385</v>
      </c>
      <c r="H70" s="4">
        <v>1095.5</v>
      </c>
      <c r="I70" s="34">
        <v>9924.2162703058111</v>
      </c>
      <c r="J70" s="35" t="s">
        <v>1238</v>
      </c>
      <c r="K70" s="35" t="s">
        <v>1238</v>
      </c>
      <c r="L70" s="35" t="s">
        <v>1238</v>
      </c>
      <c r="M70" s="35" t="s">
        <v>1238</v>
      </c>
      <c r="N70" s="4">
        <v>-0.161</v>
      </c>
      <c r="O70" s="4">
        <v>0.61728395061728447</v>
      </c>
      <c r="P70" s="35">
        <v>0</v>
      </c>
      <c r="Q70" s="36" t="str">
        <f t="shared" si="7"/>
        <v xml:space="preserve"> </v>
      </c>
      <c r="R70" s="36" t="str">
        <f t="shared" si="8"/>
        <v xml:space="preserve"> </v>
      </c>
      <c r="S70" s="37">
        <f t="shared" si="9"/>
        <v>0.26426289438586487</v>
      </c>
      <c r="T70" s="37" t="str">
        <f t="shared" si="10"/>
        <v/>
      </c>
      <c r="U70" s="37" t="str">
        <f t="shared" si="11"/>
        <v xml:space="preserve"> </v>
      </c>
      <c r="V70" s="37" t="str">
        <f t="shared" si="12"/>
        <v xml:space="preserve"> </v>
      </c>
      <c r="W70" s="37" t="str">
        <f t="shared" si="13"/>
        <v xml:space="preserve"> </v>
      </c>
      <c r="X70" s="37" t="str">
        <f t="shared" si="14"/>
        <v xml:space="preserve"> </v>
      </c>
      <c r="Y70" s="1" t="str">
        <f t="shared" si="24"/>
        <v xml:space="preserve"> </v>
      </c>
      <c r="Z70" s="1" t="str">
        <f t="shared" si="15"/>
        <v xml:space="preserve"> </v>
      </c>
      <c r="AA70" s="1" t="str">
        <f t="shared" si="25"/>
        <v xml:space="preserve"> </v>
      </c>
      <c r="AB70" s="1" t="str">
        <f t="shared" si="16"/>
        <v xml:space="preserve"> </v>
      </c>
      <c r="AC70" s="1">
        <f t="shared" si="26"/>
        <v>11</v>
      </c>
      <c r="AD70" s="1" t="str">
        <f t="shared" si="17"/>
        <v xml:space="preserve"> </v>
      </c>
      <c r="AE70" s="1" t="str">
        <f t="shared" si="27"/>
        <v xml:space="preserve"> </v>
      </c>
      <c r="AF70" s="1" t="str">
        <f t="shared" si="28"/>
        <v xml:space="preserve"> </v>
      </c>
      <c r="AG70" s="38" t="str">
        <f t="shared" si="18"/>
        <v xml:space="preserve"> </v>
      </c>
      <c r="AH70" s="38" t="str">
        <f t="shared" si="19"/>
        <v xml:space="preserve"> </v>
      </c>
      <c r="AI70" s="1" t="str">
        <f t="shared" si="29"/>
        <v xml:space="preserve"> </v>
      </c>
      <c r="AJ70" s="1" t="str">
        <f t="shared" si="30"/>
        <v xml:space="preserve"> </v>
      </c>
      <c r="AK70" s="25" t="str">
        <f t="shared" si="22"/>
        <v xml:space="preserve"> </v>
      </c>
      <c r="AL70" s="25" t="str">
        <f t="shared" si="23"/>
        <v xml:space="preserve"> </v>
      </c>
      <c r="AM70" s="1" t="str">
        <f t="shared" si="31"/>
        <v xml:space="preserve"> </v>
      </c>
      <c r="AN70" s="1" t="str">
        <f t="shared" si="32"/>
        <v xml:space="preserve"> </v>
      </c>
      <c r="AO70" t="s">
        <v>949</v>
      </c>
      <c r="AP70" t="s">
        <v>1248</v>
      </c>
      <c r="AQ70" s="22" t="e">
        <v>#VALUE!</v>
      </c>
      <c r="AR70" s="21" t="e">
        <v>#VALUE!</v>
      </c>
      <c r="AS70">
        <v>26.426289365586484</v>
      </c>
      <c r="AT70" t="e">
        <v>#VALUE!</v>
      </c>
      <c r="AU70" t="e">
        <v>#VALUE!</v>
      </c>
      <c r="AV70" t="s">
        <v>1982</v>
      </c>
    </row>
    <row r="71" spans="1:48" x14ac:dyDescent="0.25">
      <c r="A71" s="14">
        <v>7.3999999999999931E-10</v>
      </c>
      <c r="B71" t="s">
        <v>1233</v>
      </c>
      <c r="C71" s="4">
        <v>4</v>
      </c>
      <c r="D71" s="4">
        <v>1</v>
      </c>
      <c r="E71" s="4">
        <v>4</v>
      </c>
      <c r="F71" s="4">
        <v>9</v>
      </c>
      <c r="G71" s="4">
        <v>775</v>
      </c>
      <c r="H71" s="4">
        <v>767</v>
      </c>
      <c r="I71" s="34">
        <v>7159.3843109475265</v>
      </c>
      <c r="J71" s="35">
        <v>13.819819819819818</v>
      </c>
      <c r="K71" s="35">
        <v>13.647686832740211</v>
      </c>
      <c r="L71" s="35" t="s">
        <v>1238</v>
      </c>
      <c r="M71" s="35" t="s">
        <v>1238</v>
      </c>
      <c r="N71" s="4">
        <v>0.55500000000000005</v>
      </c>
      <c r="O71" s="4">
        <v>-20.94017094017094</v>
      </c>
      <c r="P71" s="35">
        <v>6.1668839634941337</v>
      </c>
      <c r="Q71" s="36" t="str">
        <f t="shared" si="7"/>
        <v xml:space="preserve"> </v>
      </c>
      <c r="R71" s="36" t="str">
        <f t="shared" si="8"/>
        <v xml:space="preserve"> </v>
      </c>
      <c r="S71" s="37" t="str">
        <f t="shared" si="9"/>
        <v/>
      </c>
      <c r="T71" s="37" t="str">
        <f t="shared" si="10"/>
        <v/>
      </c>
      <c r="U71" s="37" t="str">
        <f t="shared" si="11"/>
        <v/>
      </c>
      <c r="V71" s="37" t="str">
        <f t="shared" si="12"/>
        <v/>
      </c>
      <c r="W71" s="37" t="str">
        <f t="shared" si="13"/>
        <v xml:space="preserve"> </v>
      </c>
      <c r="X71" s="37" t="str">
        <f t="shared" si="14"/>
        <v xml:space="preserve"> </v>
      </c>
      <c r="Y71" s="1" t="str">
        <f t="shared" si="24"/>
        <v xml:space="preserve"> </v>
      </c>
      <c r="Z71" s="1" t="str">
        <f t="shared" si="15"/>
        <v xml:space="preserve"> </v>
      </c>
      <c r="AA71" s="1" t="str">
        <f t="shared" si="25"/>
        <v xml:space="preserve"> </v>
      </c>
      <c r="AB71" s="1" t="str">
        <f t="shared" si="16"/>
        <v xml:space="preserve"> </v>
      </c>
      <c r="AC71" s="1" t="str">
        <f t="shared" si="26"/>
        <v xml:space="preserve"> </v>
      </c>
      <c r="AD71" s="1" t="str">
        <f t="shared" si="17"/>
        <v xml:space="preserve"> </v>
      </c>
      <c r="AE71" s="1" t="str">
        <f t="shared" si="27"/>
        <v xml:space="preserve"> </v>
      </c>
      <c r="AF71" s="1" t="str">
        <f t="shared" si="28"/>
        <v xml:space="preserve"> </v>
      </c>
      <c r="AG71" s="38">
        <f t="shared" si="18"/>
        <v>6.1668839642341338</v>
      </c>
      <c r="AH71" s="38" t="str">
        <f t="shared" si="19"/>
        <v xml:space="preserve"> </v>
      </c>
      <c r="AI71" s="1">
        <f t="shared" si="29"/>
        <v>24</v>
      </c>
      <c r="AJ71" s="1" t="str">
        <f t="shared" si="30"/>
        <v xml:space="preserve"> </v>
      </c>
      <c r="AK71" s="25" t="str">
        <f t="shared" si="22"/>
        <v xml:space="preserve"> </v>
      </c>
      <c r="AL71" s="25" t="str">
        <f t="shared" si="23"/>
        <v xml:space="preserve"> </v>
      </c>
      <c r="AM71" s="1" t="str">
        <f t="shared" si="31"/>
        <v xml:space="preserve"> </v>
      </c>
      <c r="AN71" s="1" t="str">
        <f t="shared" si="32"/>
        <v xml:space="preserve"> </v>
      </c>
      <c r="AO71" t="s">
        <v>1233</v>
      </c>
      <c r="AP71" t="s">
        <v>1246</v>
      </c>
      <c r="AQ71" s="22">
        <v>-6.0663820570475036</v>
      </c>
      <c r="AR71" s="21" t="e">
        <v>#VALUE!</v>
      </c>
      <c r="AS71">
        <v>1.0430247718383301</v>
      </c>
      <c r="AT71">
        <v>6.0663820570475036</v>
      </c>
      <c r="AU71" t="e">
        <v>#VALUE!</v>
      </c>
      <c r="AV71" t="s">
        <v>1983</v>
      </c>
    </row>
    <row r="72" spans="1:48" x14ac:dyDescent="0.25">
      <c r="A72" s="14">
        <v>7.4999999999999927E-10</v>
      </c>
      <c r="B72" t="s">
        <v>747</v>
      </c>
      <c r="C72" s="4">
        <v>15</v>
      </c>
      <c r="D72" s="4">
        <v>2</v>
      </c>
      <c r="E72" s="4">
        <v>6</v>
      </c>
      <c r="F72" s="4">
        <v>23</v>
      </c>
      <c r="G72" s="4">
        <v>1668</v>
      </c>
      <c r="H72" s="4">
        <v>1420.5</v>
      </c>
      <c r="I72" s="34">
        <v>47804.421691305317</v>
      </c>
      <c r="J72" s="35">
        <v>11.471290861690457</v>
      </c>
      <c r="K72" s="35">
        <v>10.4831762466789</v>
      </c>
      <c r="L72" s="35" t="s">
        <v>1238</v>
      </c>
      <c r="M72" s="35" t="s">
        <v>1238</v>
      </c>
      <c r="N72" s="4">
        <v>1.6020000000000001</v>
      </c>
      <c r="O72" s="4">
        <v>-23.385939741750363</v>
      </c>
      <c r="P72" s="35">
        <v>2.2473734619331291</v>
      </c>
      <c r="Q72" s="36" t="str">
        <f t="shared" ref="Q72:Q107" si="33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07" si="34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>
        <f t="shared" ref="S72:S107" si="35">IF(ISERROR((IF((G72/H72-1)&gt;($S$5/100),(G72/H72-1)+A72,"")))=TRUE," ",((IF((G72/H72-1)&gt;($S$5/100),(G72/H72-1)+A72,""))))</f>
        <v>0.17423442524841598</v>
      </c>
      <c r="T72" s="37" t="str">
        <f t="shared" ref="T72:T107" si="36">IF(ISERROR((IF((G72/H72-1)&lt;($T$5/100),(G72/H72-1)+A72,"")))=TRUE," ",((IF((G72/H72-1)&lt;($T$5/100),(G72/H72-1)+A72,""))))</f>
        <v/>
      </c>
      <c r="U72" s="37" t="str">
        <f t="shared" ref="U72:U107" si="37">IF(ISERROR((IF(((J72/$J$6-1))&gt;($U$5/100),((J72/$J$6-1)),"")))=TRUE," ",((IF(((J72/$J$6-1))&gt;($U$5/100),((J72/$J$6-1)),""))))</f>
        <v/>
      </c>
      <c r="V72" s="37" t="str">
        <f t="shared" ref="V72:V107" si="38">IF(ISERROR((IF(((J72/$J$6-1))&lt;($V$5/100),((J72/$J$6-1)),"")))=TRUE," ",((IF(((J72/$J$6-1))&lt;($V$5/100),((J72/$J$6-1)),""))))</f>
        <v/>
      </c>
      <c r="W72" s="37" t="str">
        <f t="shared" ref="W72:W107" si="39">IF(ISERROR((IF(((L72/$L$6-1))&gt;($W$5/100),((L72/$L$6-1)),"")))=TRUE," ",((IF(((L72/$L$6-1))&gt;($W$5/100),((L72/$L$6-1)),""))))</f>
        <v xml:space="preserve"> </v>
      </c>
      <c r="X72" s="37" t="str">
        <f t="shared" ref="X72:X107" si="40">IF(ISERROR((IF(((L72/$L$6-1))&lt;($X$5/100),((L72/$L$6-1)),"")))=TRUE," ",((IF(((L72/$L$6-1))&lt;($X$5/100),((L72/$L$6-1)),""))))</f>
        <v xml:space="preserve"> </v>
      </c>
      <c r="Y72" s="1" t="str">
        <f t="shared" si="24"/>
        <v xml:space="preserve"> </v>
      </c>
      <c r="Z72" s="1" t="str">
        <f t="shared" ref="Z72:Z107" si="41">IF(ISERROR((RANK(V72,V$7:V$184,1)))=TRUE," ",((RANK(V72,V$7:V$184,1))))</f>
        <v xml:space="preserve"> </v>
      </c>
      <c r="AA72" s="1" t="str">
        <f t="shared" si="25"/>
        <v xml:space="preserve"> </v>
      </c>
      <c r="AB72" s="1" t="str">
        <f t="shared" ref="AB72:AB107" si="42">IF(ISERROR((RANK(X72,X$7:X$184,1)))=TRUE," ",((RANK(X72,X$7:X$184,1))))</f>
        <v xml:space="preserve"> </v>
      </c>
      <c r="AC72" s="1">
        <f t="shared" si="26"/>
        <v>25</v>
      </c>
      <c r="AD72" s="1" t="str">
        <f t="shared" ref="AD72:AD107" si="43">IF(ISERROR((RANK(T72,T$7:T$184,1)))=TRUE," ",((RANK(T72,T$7:T$184,1))))</f>
        <v xml:space="preserve"> </v>
      </c>
      <c r="AE72" s="1" t="str">
        <f t="shared" si="27"/>
        <v xml:space="preserve"> </v>
      </c>
      <c r="AF72" s="1" t="str">
        <f t="shared" si="28"/>
        <v xml:space="preserve"> </v>
      </c>
      <c r="AG72" s="38">
        <f t="shared" ref="AG72:AG107" si="44">IF(ISERROR((IF((AND(P72&gt;$AG$6,P72&lt;$AG$5))=TRUE,P72+A72," ")))=TRUE," ",((IF((AND(P72&gt;$AG$6,P72&lt;$AG$5))=TRUE,P72+A72," "))))</f>
        <v>2.2473734626831292</v>
      </c>
      <c r="AH72" s="38" t="str">
        <f t="shared" ref="AH72:AH107" si="45">IF(ISERROR(((IF(P72&lt;$AH$5,P72+A72," "))))=TRUE," ",((IF(P72&lt;$AH$5,P72+A72," "))))</f>
        <v xml:space="preserve"> </v>
      </c>
      <c r="AI72" s="1">
        <f t="shared" si="29"/>
        <v>79</v>
      </c>
      <c r="AJ72" s="1" t="str">
        <f t="shared" si="30"/>
        <v xml:space="preserve"> </v>
      </c>
      <c r="AK72" s="25" t="str">
        <f t="shared" ref="AK72:AK107" si="46">IF(ISERROR((IF((AND(O72&lt;$AK$5,O72&gt;$AK$6))=TRUE,O72+A72," ")))=TRUE," ",((IF((AND(O72&lt;$AK$5,O72&gt;$AK$6))=TRUE,O72+A72," "))))</f>
        <v xml:space="preserve"> </v>
      </c>
      <c r="AL72" s="25" t="str">
        <f t="shared" ref="AL72:AL107" si="47">IF(ISERROR((IF(O72&lt;$AL$5,O72+A72," ")))=TRUE," ",((IF(O72&lt;$AL$5,O72+A72," "))))</f>
        <v xml:space="preserve"> </v>
      </c>
      <c r="AM72" s="1" t="str">
        <f t="shared" si="31"/>
        <v xml:space="preserve"> </v>
      </c>
      <c r="AN72" s="1" t="str">
        <f t="shared" si="32"/>
        <v xml:space="preserve"> </v>
      </c>
      <c r="AO72" t="s">
        <v>747</v>
      </c>
      <c r="AP72" t="s">
        <v>1246</v>
      </c>
      <c r="AQ72" s="22">
        <v>11.958452781083995</v>
      </c>
      <c r="AR72" s="21" t="e">
        <v>#VALUE!</v>
      </c>
      <c r="AS72">
        <v>17.423442449841598</v>
      </c>
      <c r="AT72">
        <v>-11.958452781083995</v>
      </c>
      <c r="AU72" t="e">
        <v>#VALUE!</v>
      </c>
      <c r="AV72" t="s">
        <v>1984</v>
      </c>
    </row>
    <row r="73" spans="1:48" x14ac:dyDescent="0.25">
      <c r="A73" s="14">
        <v>7.5999999999999924E-10</v>
      </c>
      <c r="B73" t="s">
        <v>781</v>
      </c>
      <c r="C73" s="4">
        <v>15</v>
      </c>
      <c r="D73" s="4">
        <v>1</v>
      </c>
      <c r="E73" s="4">
        <v>3</v>
      </c>
      <c r="F73" s="4">
        <v>19</v>
      </c>
      <c r="G73" s="4">
        <v>3135</v>
      </c>
      <c r="H73" s="4">
        <v>3184</v>
      </c>
      <c r="I73" s="34">
        <v>13136.714765405404</v>
      </c>
      <c r="J73" s="35">
        <v>11.8364312267658</v>
      </c>
      <c r="K73" s="35">
        <v>11.688693098384727</v>
      </c>
      <c r="L73" s="35">
        <v>8.8568810233480004</v>
      </c>
      <c r="M73" s="35">
        <v>8.7548474594100121</v>
      </c>
      <c r="N73" s="4">
        <v>2.69</v>
      </c>
      <c r="O73" s="4">
        <v>-5.1815297849841464</v>
      </c>
      <c r="P73" s="35">
        <v>7.7355527638190962</v>
      </c>
      <c r="Q73" s="36">
        <f t="shared" si="33"/>
        <v>78.947368421812627</v>
      </c>
      <c r="R73" s="36" t="str">
        <f t="shared" si="34"/>
        <v xml:space="preserve"> </v>
      </c>
      <c r="S73" s="37" t="str">
        <f t="shared" si="35"/>
        <v/>
      </c>
      <c r="T73" s="37" t="str">
        <f t="shared" si="36"/>
        <v/>
      </c>
      <c r="U73" s="37" t="str">
        <f t="shared" si="37"/>
        <v/>
      </c>
      <c r="V73" s="37" t="str">
        <f t="shared" si="38"/>
        <v/>
      </c>
      <c r="W73" s="37" t="str">
        <f t="shared" si="39"/>
        <v/>
      </c>
      <c r="X73" s="37" t="str">
        <f t="shared" si="40"/>
        <v/>
      </c>
      <c r="Y73" s="1" t="str">
        <f t="shared" si="24"/>
        <v xml:space="preserve"> </v>
      </c>
      <c r="Z73" s="1" t="str">
        <f t="shared" si="41"/>
        <v xml:space="preserve"> </v>
      </c>
      <c r="AA73" s="1" t="str">
        <f t="shared" si="25"/>
        <v xml:space="preserve"> </v>
      </c>
      <c r="AB73" s="1" t="str">
        <f t="shared" si="42"/>
        <v xml:space="preserve"> </v>
      </c>
      <c r="AC73" s="1" t="str">
        <f t="shared" si="26"/>
        <v xml:space="preserve"> </v>
      </c>
      <c r="AD73" s="1" t="str">
        <f t="shared" si="43"/>
        <v xml:space="preserve"> </v>
      </c>
      <c r="AE73" s="1">
        <f t="shared" si="27"/>
        <v>5</v>
      </c>
      <c r="AF73" s="1" t="str">
        <f t="shared" si="28"/>
        <v xml:space="preserve"> </v>
      </c>
      <c r="AG73" s="38">
        <f t="shared" si="44"/>
        <v>7.7355527645790962</v>
      </c>
      <c r="AH73" s="38" t="str">
        <f t="shared" si="45"/>
        <v xml:space="preserve"> </v>
      </c>
      <c r="AI73" s="1">
        <f t="shared" si="29"/>
        <v>9</v>
      </c>
      <c r="AJ73" s="1" t="str">
        <f t="shared" si="30"/>
        <v xml:space="preserve"> </v>
      </c>
      <c r="AK73" s="25" t="str">
        <f t="shared" si="46"/>
        <v xml:space="preserve"> </v>
      </c>
      <c r="AL73" s="25" t="str">
        <f t="shared" si="47"/>
        <v xml:space="preserve"> </v>
      </c>
      <c r="AM73" s="1" t="str">
        <f t="shared" si="31"/>
        <v xml:space="preserve"> </v>
      </c>
      <c r="AN73" s="1" t="str">
        <f t="shared" si="32"/>
        <v xml:space="preserve"> </v>
      </c>
      <c r="AO73" t="s">
        <v>781</v>
      </c>
      <c r="AP73" t="s">
        <v>1248</v>
      </c>
      <c r="AQ73" s="22">
        <v>9.1560199005201408</v>
      </c>
      <c r="AR73" s="21">
        <v>-10.887044555461966</v>
      </c>
      <c r="AS73">
        <v>-1.5389447236180853</v>
      </c>
      <c r="AT73">
        <v>-9.1560199005201408</v>
      </c>
      <c r="AU73">
        <v>10.887044555461966</v>
      </c>
      <c r="AV73" t="s">
        <v>1985</v>
      </c>
    </row>
    <row r="74" spans="1:48" x14ac:dyDescent="0.25">
      <c r="A74" s="14">
        <v>7.699999999999992E-10</v>
      </c>
      <c r="B74" t="s">
        <v>807</v>
      </c>
      <c r="C74" s="4">
        <v>4</v>
      </c>
      <c r="D74" s="4">
        <v>8</v>
      </c>
      <c r="E74" s="4">
        <v>7</v>
      </c>
      <c r="F74" s="4">
        <v>19</v>
      </c>
      <c r="G74" s="4">
        <v>575</v>
      </c>
      <c r="H74" s="4">
        <v>579.6</v>
      </c>
      <c r="I74" s="34">
        <v>5765.67754968191</v>
      </c>
      <c r="J74" s="35">
        <v>10.186291739894552</v>
      </c>
      <c r="K74" s="35">
        <v>12.384615384615385</v>
      </c>
      <c r="L74" s="35">
        <v>7.8026939321432769</v>
      </c>
      <c r="M74" s="35">
        <v>8.9401138370951916</v>
      </c>
      <c r="N74" s="4">
        <v>0.46800000000000003</v>
      </c>
      <c r="O74" s="4">
        <v>-19.031141868512101</v>
      </c>
      <c r="P74" s="35">
        <v>3.3126293995859211</v>
      </c>
      <c r="Q74" s="36" t="str">
        <f t="shared" si="33"/>
        <v xml:space="preserve"> </v>
      </c>
      <c r="R74" s="36" t="str">
        <f t="shared" si="34"/>
        <v xml:space="preserve"> </v>
      </c>
      <c r="S74" s="37" t="str">
        <f t="shared" si="35"/>
        <v/>
      </c>
      <c r="T74" s="37" t="str">
        <f t="shared" si="36"/>
        <v/>
      </c>
      <c r="U74" s="37" t="str">
        <f t="shared" si="37"/>
        <v/>
      </c>
      <c r="V74" s="37" t="str">
        <f t="shared" si="38"/>
        <v/>
      </c>
      <c r="W74" s="37" t="str">
        <f t="shared" si="39"/>
        <v/>
      </c>
      <c r="X74" s="37" t="str">
        <f t="shared" si="40"/>
        <v/>
      </c>
      <c r="Y74" s="1" t="str">
        <f t="shared" si="24"/>
        <v xml:space="preserve"> </v>
      </c>
      <c r="Z74" s="1" t="str">
        <f t="shared" si="41"/>
        <v xml:space="preserve"> </v>
      </c>
      <c r="AA74" s="1" t="str">
        <f t="shared" si="25"/>
        <v xml:space="preserve"> </v>
      </c>
      <c r="AB74" s="1" t="str">
        <f t="shared" si="42"/>
        <v xml:space="preserve"> </v>
      </c>
      <c r="AC74" s="1" t="str">
        <f t="shared" si="26"/>
        <v xml:space="preserve"> </v>
      </c>
      <c r="AD74" s="1" t="str">
        <f t="shared" si="43"/>
        <v xml:space="preserve"> </v>
      </c>
      <c r="AE74" s="1" t="str">
        <f t="shared" si="27"/>
        <v xml:space="preserve"> </v>
      </c>
      <c r="AF74" s="1" t="str">
        <f t="shared" si="28"/>
        <v xml:space="preserve"> </v>
      </c>
      <c r="AG74" s="38">
        <f t="shared" si="44"/>
        <v>3.3126294003559211</v>
      </c>
      <c r="AH74" s="38" t="str">
        <f t="shared" si="45"/>
        <v xml:space="preserve"> </v>
      </c>
      <c r="AI74" s="1">
        <f t="shared" si="29"/>
        <v>57</v>
      </c>
      <c r="AJ74" s="1" t="str">
        <f t="shared" si="30"/>
        <v xml:space="preserve"> </v>
      </c>
      <c r="AK74" s="25" t="str">
        <f t="shared" si="46"/>
        <v xml:space="preserve"> </v>
      </c>
      <c r="AL74" s="25" t="str">
        <f t="shared" si="47"/>
        <v xml:space="preserve"> </v>
      </c>
      <c r="AM74" s="1" t="str">
        <f t="shared" si="31"/>
        <v xml:space="preserve"> </v>
      </c>
      <c r="AN74" s="1" t="str">
        <f t="shared" si="32"/>
        <v xml:space="preserve"> </v>
      </c>
      <c r="AO74" t="s">
        <v>807</v>
      </c>
      <c r="AP74" t="s">
        <v>1262</v>
      </c>
      <c r="AQ74" s="22">
        <v>21.820752693265643</v>
      </c>
      <c r="AR74" s="21">
        <v>2.3112462022051194</v>
      </c>
      <c r="AS74">
        <v>-0.79365079365080193</v>
      </c>
      <c r="AT74">
        <v>-21.820752693265643</v>
      </c>
      <c r="AU74">
        <v>-2.3112462022051194</v>
      </c>
      <c r="AV74" t="s">
        <v>1986</v>
      </c>
    </row>
    <row r="75" spans="1:48" x14ac:dyDescent="0.25">
      <c r="A75" s="14">
        <v>7.7999999999999917E-10</v>
      </c>
      <c r="B75" t="s">
        <v>751</v>
      </c>
      <c r="C75" s="4">
        <v>14</v>
      </c>
      <c r="D75" s="4">
        <v>5</v>
      </c>
      <c r="E75" s="4">
        <v>7</v>
      </c>
      <c r="F75" s="4">
        <v>26</v>
      </c>
      <c r="G75" s="4">
        <v>6900</v>
      </c>
      <c r="H75" s="4">
        <v>6247</v>
      </c>
      <c r="I75" s="34">
        <v>57360.332108640971</v>
      </c>
      <c r="J75" s="35">
        <v>18.804936785069234</v>
      </c>
      <c r="K75" s="35">
        <v>19.221538461538461</v>
      </c>
      <c r="L75" s="35">
        <v>14.752726244261934</v>
      </c>
      <c r="M75" s="35">
        <v>15.139950811451332</v>
      </c>
      <c r="N75" s="4">
        <v>3.3220000000000001</v>
      </c>
      <c r="O75" s="4">
        <v>-2.2653721682847885</v>
      </c>
      <c r="P75" s="35">
        <v>2.7004962381943338</v>
      </c>
      <c r="Q75" s="36" t="str">
        <f t="shared" si="33"/>
        <v xml:space="preserve"> </v>
      </c>
      <c r="R75" s="36" t="str">
        <f t="shared" si="34"/>
        <v xml:space="preserve"> </v>
      </c>
      <c r="S75" s="37" t="str">
        <f t="shared" si="35"/>
        <v/>
      </c>
      <c r="T75" s="37" t="str">
        <f t="shared" si="36"/>
        <v/>
      </c>
      <c r="U75" s="37" t="str">
        <f t="shared" si="37"/>
        <v/>
      </c>
      <c r="V75" s="37" t="str">
        <f t="shared" si="38"/>
        <v/>
      </c>
      <c r="W75" s="37" t="str">
        <f t="shared" si="39"/>
        <v/>
      </c>
      <c r="X75" s="37" t="str">
        <f t="shared" si="40"/>
        <v/>
      </c>
      <c r="Y75" s="1" t="str">
        <f t="shared" si="24"/>
        <v xml:space="preserve"> </v>
      </c>
      <c r="Z75" s="1" t="str">
        <f t="shared" si="41"/>
        <v xml:space="preserve"> </v>
      </c>
      <c r="AA75" s="1" t="str">
        <f t="shared" si="25"/>
        <v xml:space="preserve"> </v>
      </c>
      <c r="AB75" s="1" t="str">
        <f t="shared" si="42"/>
        <v xml:space="preserve"> </v>
      </c>
      <c r="AC75" s="1" t="str">
        <f t="shared" si="26"/>
        <v xml:space="preserve"> </v>
      </c>
      <c r="AD75" s="1" t="str">
        <f t="shared" si="43"/>
        <v xml:space="preserve"> </v>
      </c>
      <c r="AE75" s="1" t="str">
        <f t="shared" si="27"/>
        <v xml:space="preserve"> </v>
      </c>
      <c r="AF75" s="1" t="str">
        <f t="shared" si="28"/>
        <v xml:space="preserve"> </v>
      </c>
      <c r="AG75" s="38">
        <f t="shared" si="44"/>
        <v>2.7004962389743339</v>
      </c>
      <c r="AH75" s="38" t="str">
        <f t="shared" si="45"/>
        <v xml:space="preserve"> </v>
      </c>
      <c r="AI75" s="1">
        <f t="shared" si="29"/>
        <v>63</v>
      </c>
      <c r="AJ75" s="1" t="str">
        <f t="shared" si="30"/>
        <v xml:space="preserve"> </v>
      </c>
      <c r="AK75" s="25" t="str">
        <f t="shared" si="46"/>
        <v xml:space="preserve"> </v>
      </c>
      <c r="AL75" s="25" t="str">
        <f t="shared" si="47"/>
        <v xml:space="preserve"> </v>
      </c>
      <c r="AM75" s="1" t="str">
        <f t="shared" si="31"/>
        <v xml:space="preserve"> </v>
      </c>
      <c r="AN75" s="1" t="str">
        <f t="shared" si="32"/>
        <v xml:space="preserve"> </v>
      </c>
      <c r="AO75" t="s">
        <v>751</v>
      </c>
      <c r="AP75" t="s">
        <v>1239</v>
      </c>
      <c r="AQ75" s="22">
        <v>-44.326889612789834</v>
      </c>
      <c r="AR75" s="21">
        <v>-84.702290574930061</v>
      </c>
      <c r="AS75">
        <v>10.453017448375213</v>
      </c>
      <c r="AT75">
        <v>44.326889612789834</v>
      </c>
      <c r="AU75">
        <v>84.702290574930061</v>
      </c>
      <c r="AV75" t="s">
        <v>1987</v>
      </c>
    </row>
    <row r="76" spans="1:48" x14ac:dyDescent="0.25">
      <c r="A76" s="14">
        <v>7.8999999999999913E-10</v>
      </c>
      <c r="B76" t="s">
        <v>780</v>
      </c>
      <c r="C76" s="4">
        <v>10</v>
      </c>
      <c r="D76" s="4">
        <v>3</v>
      </c>
      <c r="E76" s="4">
        <v>12</v>
      </c>
      <c r="F76" s="4">
        <v>25</v>
      </c>
      <c r="G76" s="4">
        <v>232.5</v>
      </c>
      <c r="H76" s="4">
        <v>197.75</v>
      </c>
      <c r="I76" s="34">
        <v>30939.747202713173</v>
      </c>
      <c r="J76" s="35">
        <v>8.3792372881355934</v>
      </c>
      <c r="K76" s="35">
        <v>8.6353711790393017</v>
      </c>
      <c r="L76" s="35" t="s">
        <v>1238</v>
      </c>
      <c r="M76" s="35" t="s">
        <v>1238</v>
      </c>
      <c r="N76" s="4">
        <v>0.22900000000000001</v>
      </c>
      <c r="O76" s="4">
        <v>-40.979381443298969</v>
      </c>
      <c r="P76" s="35">
        <v>6.7256637168141591</v>
      </c>
      <c r="Q76" s="36" t="str">
        <f t="shared" si="33"/>
        <v xml:space="preserve"> </v>
      </c>
      <c r="R76" s="36" t="str">
        <f t="shared" si="34"/>
        <v xml:space="preserve"> </v>
      </c>
      <c r="S76" s="37">
        <f t="shared" si="35"/>
        <v>0.17572692872931722</v>
      </c>
      <c r="T76" s="37" t="str">
        <f t="shared" si="36"/>
        <v/>
      </c>
      <c r="U76" s="37" t="str">
        <f t="shared" si="37"/>
        <v/>
      </c>
      <c r="V76" s="37">
        <f t="shared" si="38"/>
        <v>-0.35689799495400654</v>
      </c>
      <c r="W76" s="37" t="str">
        <f t="shared" si="39"/>
        <v xml:space="preserve"> </v>
      </c>
      <c r="X76" s="37" t="str">
        <f t="shared" si="40"/>
        <v xml:space="preserve"> </v>
      </c>
      <c r="Y76" s="1" t="str">
        <f t="shared" si="24"/>
        <v xml:space="preserve"> </v>
      </c>
      <c r="Z76" s="1">
        <f t="shared" si="41"/>
        <v>12</v>
      </c>
      <c r="AA76" s="1" t="str">
        <f t="shared" si="25"/>
        <v xml:space="preserve"> </v>
      </c>
      <c r="AB76" s="1" t="str">
        <f t="shared" si="42"/>
        <v xml:space="preserve"> </v>
      </c>
      <c r="AC76" s="1">
        <f t="shared" si="26"/>
        <v>24</v>
      </c>
      <c r="AD76" s="1" t="str">
        <f t="shared" si="43"/>
        <v xml:space="preserve"> </v>
      </c>
      <c r="AE76" s="1" t="str">
        <f t="shared" si="27"/>
        <v xml:space="preserve"> </v>
      </c>
      <c r="AF76" s="1" t="str">
        <f t="shared" si="28"/>
        <v xml:space="preserve"> </v>
      </c>
      <c r="AG76" s="38">
        <f t="shared" si="44"/>
        <v>6.7256637176041592</v>
      </c>
      <c r="AH76" s="38" t="str">
        <f t="shared" si="45"/>
        <v xml:space="preserve"> </v>
      </c>
      <c r="AI76" s="1">
        <f t="shared" si="29"/>
        <v>16</v>
      </c>
      <c r="AJ76" s="1" t="str">
        <f t="shared" si="30"/>
        <v xml:space="preserve"> </v>
      </c>
      <c r="AK76" s="25" t="str">
        <f t="shared" si="46"/>
        <v xml:space="preserve"> </v>
      </c>
      <c r="AL76" s="25" t="str">
        <f t="shared" si="47"/>
        <v xml:space="preserve"> </v>
      </c>
      <c r="AM76" s="1" t="str">
        <f t="shared" si="31"/>
        <v xml:space="preserve"> </v>
      </c>
      <c r="AN76" s="1" t="str">
        <f t="shared" si="32"/>
        <v xml:space="preserve"> </v>
      </c>
      <c r="AO76" t="s">
        <v>780</v>
      </c>
      <c r="AP76" t="s">
        <v>1246</v>
      </c>
      <c r="AQ76" s="22">
        <v>35.689799495400656</v>
      </c>
      <c r="AR76" s="21" t="e">
        <v>#VALUE!</v>
      </c>
      <c r="AS76">
        <v>17.572692793931722</v>
      </c>
      <c r="AT76">
        <v>-35.689799495400656</v>
      </c>
      <c r="AU76" t="e">
        <v>#VALUE!</v>
      </c>
      <c r="AV76" t="s">
        <v>1988</v>
      </c>
    </row>
    <row r="77" spans="1:48" x14ac:dyDescent="0.25">
      <c r="A77" s="14">
        <v>7.999999999999991E-10</v>
      </c>
      <c r="B77" t="s">
        <v>739</v>
      </c>
      <c r="C77" s="4">
        <v>17</v>
      </c>
      <c r="D77" s="4">
        <v>2</v>
      </c>
      <c r="E77" s="4">
        <v>7</v>
      </c>
      <c r="F77" s="4">
        <v>26</v>
      </c>
      <c r="G77" s="4">
        <v>2529.32177734375</v>
      </c>
      <c r="H77" s="4">
        <v>1821.8</v>
      </c>
      <c r="I77" s="34">
        <v>184866.15620920158</v>
      </c>
      <c r="J77" s="35">
        <v>10.987704386011995</v>
      </c>
      <c r="K77" s="35">
        <v>9.7391016148742686</v>
      </c>
      <c r="L77" s="35">
        <v>4.7442924114163629</v>
      </c>
      <c r="M77" s="35">
        <v>4.5956620185177632</v>
      </c>
      <c r="N77" s="4">
        <v>2.42</v>
      </c>
      <c r="O77" s="4">
        <v>18.627450980392151</v>
      </c>
      <c r="P77" s="35">
        <v>8.036107015290419</v>
      </c>
      <c r="Q77" s="36" t="str">
        <f t="shared" si="33"/>
        <v xml:space="preserve"> </v>
      </c>
      <c r="R77" s="36" t="str">
        <f t="shared" si="34"/>
        <v xml:space="preserve"> </v>
      </c>
      <c r="S77" s="37">
        <f t="shared" si="35"/>
        <v>0.38836413371456263</v>
      </c>
      <c r="T77" s="37" t="str">
        <f t="shared" si="36"/>
        <v/>
      </c>
      <c r="U77" s="37" t="str">
        <f t="shared" si="37"/>
        <v/>
      </c>
      <c r="V77" s="37" t="str">
        <f t="shared" si="38"/>
        <v/>
      </c>
      <c r="W77" s="37" t="str">
        <f t="shared" si="39"/>
        <v/>
      </c>
      <c r="X77" s="37">
        <f t="shared" si="40"/>
        <v>-0.40602051374288195</v>
      </c>
      <c r="Y77" s="1" t="str">
        <f t="shared" si="24"/>
        <v xml:space="preserve"> </v>
      </c>
      <c r="Z77" s="1" t="str">
        <f t="shared" si="41"/>
        <v xml:space="preserve"> </v>
      </c>
      <c r="AA77" s="1" t="str">
        <f t="shared" si="25"/>
        <v xml:space="preserve"> </v>
      </c>
      <c r="AB77" s="1">
        <f t="shared" si="42"/>
        <v>7</v>
      </c>
      <c r="AC77" s="1">
        <f t="shared" si="26"/>
        <v>4</v>
      </c>
      <c r="AD77" s="1" t="str">
        <f t="shared" si="43"/>
        <v xml:space="preserve"> </v>
      </c>
      <c r="AE77" s="1" t="str">
        <f t="shared" si="27"/>
        <v xml:space="preserve"> </v>
      </c>
      <c r="AF77" s="1" t="str">
        <f t="shared" si="28"/>
        <v xml:space="preserve"> </v>
      </c>
      <c r="AG77" s="38">
        <f t="shared" si="44"/>
        <v>8.0361070160904191</v>
      </c>
      <c r="AH77" s="38" t="str">
        <f t="shared" si="45"/>
        <v xml:space="preserve"> </v>
      </c>
      <c r="AI77" s="1">
        <f t="shared" si="29"/>
        <v>7</v>
      </c>
      <c r="AJ77" s="1" t="str">
        <f t="shared" si="30"/>
        <v xml:space="preserve"> </v>
      </c>
      <c r="AK77" s="25" t="str">
        <f t="shared" si="46"/>
        <v xml:space="preserve"> </v>
      </c>
      <c r="AL77" s="25" t="str">
        <f t="shared" si="47"/>
        <v xml:space="preserve"> </v>
      </c>
      <c r="AM77" s="1" t="str">
        <f t="shared" si="31"/>
        <v xml:space="preserve"> </v>
      </c>
      <c r="AN77" s="1" t="str">
        <f t="shared" si="32"/>
        <v xml:space="preserve"> </v>
      </c>
      <c r="AO77" t="s">
        <v>739</v>
      </c>
      <c r="AP77" t="s">
        <v>1295</v>
      </c>
      <c r="AQ77" s="22">
        <v>15.669953260516568</v>
      </c>
      <c r="AR77" s="21">
        <v>40.602051374288195</v>
      </c>
      <c r="AS77">
        <v>38.83641329145626</v>
      </c>
      <c r="AT77">
        <v>-15.669953260516568</v>
      </c>
      <c r="AU77">
        <v>-40.602051374288195</v>
      </c>
      <c r="AV77" t="s">
        <v>1989</v>
      </c>
    </row>
    <row r="78" spans="1:48" x14ac:dyDescent="0.25">
      <c r="A78" s="14">
        <v>8.0999999999999906E-10</v>
      </c>
      <c r="B78" t="s">
        <v>741</v>
      </c>
      <c r="C78" s="4">
        <v>11</v>
      </c>
      <c r="D78" s="4">
        <v>2</v>
      </c>
      <c r="E78" s="4">
        <v>4</v>
      </c>
      <c r="F78" s="4">
        <v>17</v>
      </c>
      <c r="G78" s="4">
        <v>2620</v>
      </c>
      <c r="H78" s="4">
        <v>1822</v>
      </c>
      <c r="I78" s="34">
        <v>184866.15620920158</v>
      </c>
      <c r="J78" s="35">
        <v>10.988910633062826</v>
      </c>
      <c r="K78" s="35">
        <v>9.7401707883965969</v>
      </c>
      <c r="L78" s="35">
        <v>4.7442924114163629</v>
      </c>
      <c r="M78" s="35">
        <v>4.5956620185177632</v>
      </c>
      <c r="N78" s="4">
        <v>2.42</v>
      </c>
      <c r="O78" s="4">
        <v>18.627450980392151</v>
      </c>
      <c r="P78" s="35">
        <v>8.0097701180517742</v>
      </c>
      <c r="Q78" s="36" t="str">
        <f t="shared" si="33"/>
        <v xml:space="preserve"> </v>
      </c>
      <c r="R78" s="36" t="str">
        <f t="shared" si="34"/>
        <v xml:space="preserve"> </v>
      </c>
      <c r="S78" s="37">
        <f t="shared" si="35"/>
        <v>0.43798024230286509</v>
      </c>
      <c r="T78" s="37" t="str">
        <f t="shared" si="36"/>
        <v/>
      </c>
      <c r="U78" s="37" t="str">
        <f t="shared" si="37"/>
        <v/>
      </c>
      <c r="V78" s="37" t="str">
        <f t="shared" si="38"/>
        <v/>
      </c>
      <c r="W78" s="37" t="str">
        <f t="shared" si="39"/>
        <v/>
      </c>
      <c r="X78" s="37">
        <f t="shared" si="40"/>
        <v>-0.40602051374288195</v>
      </c>
      <c r="Y78" s="1" t="str">
        <f t="shared" si="24"/>
        <v xml:space="preserve"> </v>
      </c>
      <c r="Z78" s="1" t="str">
        <f t="shared" si="41"/>
        <v xml:space="preserve"> </v>
      </c>
      <c r="AA78" s="1" t="str">
        <f t="shared" si="25"/>
        <v xml:space="preserve"> </v>
      </c>
      <c r="AB78" s="1">
        <f t="shared" si="42"/>
        <v>7</v>
      </c>
      <c r="AC78" s="1">
        <f t="shared" si="26"/>
        <v>3</v>
      </c>
      <c r="AD78" s="1" t="str">
        <f t="shared" si="43"/>
        <v xml:space="preserve"> </v>
      </c>
      <c r="AE78" s="1" t="str">
        <f t="shared" si="27"/>
        <v xml:space="preserve"> </v>
      </c>
      <c r="AF78" s="1" t="str">
        <f t="shared" si="28"/>
        <v xml:space="preserve"> </v>
      </c>
      <c r="AG78" s="38">
        <f t="shared" si="44"/>
        <v>8.0097701188617734</v>
      </c>
      <c r="AH78" s="38" t="str">
        <f t="shared" si="45"/>
        <v xml:space="preserve"> </v>
      </c>
      <c r="AI78" s="1">
        <f t="shared" si="29"/>
        <v>8</v>
      </c>
      <c r="AJ78" s="1" t="str">
        <f t="shared" si="30"/>
        <v xml:space="preserve"> </v>
      </c>
      <c r="AK78" s="25" t="str">
        <f t="shared" si="46"/>
        <v xml:space="preserve"> </v>
      </c>
      <c r="AL78" s="25" t="str">
        <f t="shared" si="47"/>
        <v xml:space="preserve"> </v>
      </c>
      <c r="AM78" s="1" t="str">
        <f t="shared" si="31"/>
        <v xml:space="preserve"> </v>
      </c>
      <c r="AN78" s="1" t="str">
        <f t="shared" si="32"/>
        <v xml:space="preserve"> </v>
      </c>
      <c r="AO78" t="s">
        <v>741</v>
      </c>
      <c r="AP78" t="s">
        <v>1295</v>
      </c>
      <c r="AQ78" s="22">
        <v>15.660695378560307</v>
      </c>
      <c r="AR78" s="21">
        <v>40.602051374288195</v>
      </c>
      <c r="AS78">
        <v>43.798024149286505</v>
      </c>
      <c r="AT78">
        <v>-15.660695378560307</v>
      </c>
      <c r="AU78">
        <v>-40.602051374288195</v>
      </c>
      <c r="AV78" t="s">
        <v>1989</v>
      </c>
    </row>
    <row r="79" spans="1:48" x14ac:dyDescent="0.25">
      <c r="A79" s="14">
        <v>8.1999999999999903E-10</v>
      </c>
      <c r="B79" t="s">
        <v>761</v>
      </c>
      <c r="C79" s="4">
        <v>12</v>
      </c>
      <c r="D79" s="4">
        <v>5</v>
      </c>
      <c r="E79" s="4">
        <v>6</v>
      </c>
      <c r="F79" s="4">
        <v>23</v>
      </c>
      <c r="G79" s="4">
        <v>2100</v>
      </c>
      <c r="H79" s="4">
        <v>2004</v>
      </c>
      <c r="I79" s="34">
        <v>50127.494922801365</v>
      </c>
      <c r="J79" s="35">
        <v>21.853871319520174</v>
      </c>
      <c r="K79" s="35">
        <v>20.469867211440246</v>
      </c>
      <c r="L79" s="35">
        <v>15.641997291572624</v>
      </c>
      <c r="M79" s="35">
        <v>14.861606829147593</v>
      </c>
      <c r="N79" s="4">
        <v>0.97899999999999998</v>
      </c>
      <c r="O79" s="4">
        <v>5.2688172043010679</v>
      </c>
      <c r="P79" s="35">
        <v>2.4051896207584829</v>
      </c>
      <c r="Q79" s="36" t="str">
        <f t="shared" si="33"/>
        <v xml:space="preserve"> </v>
      </c>
      <c r="R79" s="36" t="str">
        <f t="shared" si="34"/>
        <v xml:space="preserve"> </v>
      </c>
      <c r="S79" s="37" t="str">
        <f t="shared" si="35"/>
        <v/>
      </c>
      <c r="T79" s="37" t="str">
        <f t="shared" si="36"/>
        <v/>
      </c>
      <c r="U79" s="37" t="str">
        <f t="shared" si="37"/>
        <v/>
      </c>
      <c r="V79" s="37" t="str">
        <f t="shared" si="38"/>
        <v/>
      </c>
      <c r="W79" s="37" t="str">
        <f t="shared" si="39"/>
        <v/>
      </c>
      <c r="X79" s="37" t="str">
        <f t="shared" si="40"/>
        <v/>
      </c>
      <c r="Y79" s="1" t="str">
        <f t="shared" si="24"/>
        <v xml:space="preserve"> </v>
      </c>
      <c r="Z79" s="1" t="str">
        <f t="shared" si="41"/>
        <v xml:space="preserve"> </v>
      </c>
      <c r="AA79" s="1" t="str">
        <f t="shared" si="25"/>
        <v xml:space="preserve"> </v>
      </c>
      <c r="AB79" s="1" t="str">
        <f t="shared" si="42"/>
        <v xml:space="preserve"> </v>
      </c>
      <c r="AC79" s="1" t="str">
        <f t="shared" si="26"/>
        <v xml:space="preserve"> </v>
      </c>
      <c r="AD79" s="1" t="str">
        <f t="shared" si="43"/>
        <v xml:space="preserve"> </v>
      </c>
      <c r="AE79" s="1" t="str">
        <f t="shared" si="27"/>
        <v xml:space="preserve"> </v>
      </c>
      <c r="AF79" s="1" t="str">
        <f t="shared" si="28"/>
        <v xml:space="preserve"> </v>
      </c>
      <c r="AG79" s="38">
        <f t="shared" si="44"/>
        <v>2.4051896215784829</v>
      </c>
      <c r="AH79" s="38" t="str">
        <f t="shared" si="45"/>
        <v xml:space="preserve"> </v>
      </c>
      <c r="AI79" s="1">
        <f t="shared" si="29"/>
        <v>73</v>
      </c>
      <c r="AJ79" s="1" t="str">
        <f t="shared" si="30"/>
        <v xml:space="preserve"> </v>
      </c>
      <c r="AK79" s="25" t="str">
        <f t="shared" si="46"/>
        <v xml:space="preserve"> </v>
      </c>
      <c r="AL79" s="25" t="str">
        <f t="shared" si="47"/>
        <v xml:space="preserve"> </v>
      </c>
      <c r="AM79" s="1" t="str">
        <f t="shared" si="31"/>
        <v xml:space="preserve"> </v>
      </c>
      <c r="AN79" s="1" t="str">
        <f t="shared" si="32"/>
        <v xml:space="preserve"> </v>
      </c>
      <c r="AO79" t="s">
        <v>761</v>
      </c>
      <c r="AP79" t="s">
        <v>1244</v>
      </c>
      <c r="AQ79" s="22">
        <v>-67.727299995435189</v>
      </c>
      <c r="AR79" s="21">
        <v>-95.835853054213274</v>
      </c>
      <c r="AS79">
        <v>4.7904191616766401</v>
      </c>
      <c r="AT79">
        <v>67.727299995435189</v>
      </c>
      <c r="AU79">
        <v>95.835853054213274</v>
      </c>
      <c r="AV79" t="s">
        <v>1990</v>
      </c>
    </row>
    <row r="80" spans="1:48" x14ac:dyDescent="0.25">
      <c r="A80" s="14">
        <v>8.2999999999999899E-10</v>
      </c>
      <c r="B80" t="s">
        <v>750</v>
      </c>
      <c r="C80" s="4">
        <v>10</v>
      </c>
      <c r="D80" s="4">
        <v>7</v>
      </c>
      <c r="E80" s="4">
        <v>12</v>
      </c>
      <c r="F80" s="4">
        <v>29</v>
      </c>
      <c r="G80" s="4">
        <v>4300</v>
      </c>
      <c r="H80" s="4">
        <v>3965.5</v>
      </c>
      <c r="I80" s="34">
        <v>86925.580898138054</v>
      </c>
      <c r="J80" s="35">
        <v>8.1690560499552358</v>
      </c>
      <c r="K80" s="35">
        <v>9.1872621765255875</v>
      </c>
      <c r="L80" s="35">
        <v>4.667064220412156</v>
      </c>
      <c r="M80" s="35">
        <v>5.2251338862132606</v>
      </c>
      <c r="N80" s="4">
        <v>6.28</v>
      </c>
      <c r="O80" s="4">
        <v>22.584423189537382</v>
      </c>
      <c r="P80" s="35">
        <v>6.8165419646130729</v>
      </c>
      <c r="Q80" s="36" t="str">
        <f t="shared" si="33"/>
        <v xml:space="preserve"> </v>
      </c>
      <c r="R80" s="36" t="str">
        <f t="shared" si="34"/>
        <v xml:space="preserve"> </v>
      </c>
      <c r="S80" s="37" t="str">
        <f t="shared" si="35"/>
        <v/>
      </c>
      <c r="T80" s="37" t="str">
        <f t="shared" si="36"/>
        <v/>
      </c>
      <c r="U80" s="37" t="str">
        <f t="shared" si="37"/>
        <v/>
      </c>
      <c r="V80" s="37">
        <f t="shared" si="38"/>
        <v>-0.3730292931914041</v>
      </c>
      <c r="W80" s="37" t="str">
        <f t="shared" si="39"/>
        <v/>
      </c>
      <c r="X80" s="37">
        <f t="shared" si="40"/>
        <v>-0.41568938683064982</v>
      </c>
      <c r="Y80" s="1" t="str">
        <f t="shared" si="24"/>
        <v xml:space="preserve"> </v>
      </c>
      <c r="Z80" s="1">
        <f t="shared" si="41"/>
        <v>11</v>
      </c>
      <c r="AA80" s="1" t="str">
        <f t="shared" si="25"/>
        <v xml:space="preserve"> </v>
      </c>
      <c r="AB80" s="1">
        <f t="shared" si="42"/>
        <v>6</v>
      </c>
      <c r="AC80" s="1" t="str">
        <f t="shared" si="26"/>
        <v xml:space="preserve"> </v>
      </c>
      <c r="AD80" s="1" t="str">
        <f t="shared" si="43"/>
        <v xml:space="preserve"> </v>
      </c>
      <c r="AE80" s="1" t="str">
        <f t="shared" si="27"/>
        <v xml:space="preserve"> </v>
      </c>
      <c r="AF80" s="1" t="str">
        <f t="shared" si="28"/>
        <v xml:space="preserve"> </v>
      </c>
      <c r="AG80" s="38">
        <f t="shared" si="44"/>
        <v>6.816541965443073</v>
      </c>
      <c r="AH80" s="38" t="str">
        <f t="shared" si="45"/>
        <v xml:space="preserve"> </v>
      </c>
      <c r="AI80" s="1">
        <f t="shared" si="29"/>
        <v>15</v>
      </c>
      <c r="AJ80" s="1" t="str">
        <f t="shared" si="30"/>
        <v xml:space="preserve"> </v>
      </c>
      <c r="AK80" s="25" t="str">
        <f t="shared" si="46"/>
        <v xml:space="preserve"> </v>
      </c>
      <c r="AL80" s="25" t="str">
        <f t="shared" si="47"/>
        <v xml:space="preserve"> </v>
      </c>
      <c r="AM80" s="1" t="str">
        <f t="shared" si="31"/>
        <v xml:space="preserve"> </v>
      </c>
      <c r="AN80" s="1" t="str">
        <f t="shared" si="32"/>
        <v xml:space="preserve"> </v>
      </c>
      <c r="AO80" t="s">
        <v>750</v>
      </c>
      <c r="AP80" t="s">
        <v>1242</v>
      </c>
      <c r="AQ80" s="22">
        <v>37.302929319140411</v>
      </c>
      <c r="AR80" s="21">
        <v>41.568938683064985</v>
      </c>
      <c r="AS80">
        <v>8.4352540663220168</v>
      </c>
      <c r="AT80">
        <v>-37.302929319140411</v>
      </c>
      <c r="AU80">
        <v>-41.568938683064985</v>
      </c>
      <c r="AV80" t="s">
        <v>1991</v>
      </c>
    </row>
    <row r="81" spans="1:48" x14ac:dyDescent="0.25">
      <c r="A81" s="14">
        <v>8.3999999999999896E-10</v>
      </c>
      <c r="B81" t="s">
        <v>950</v>
      </c>
      <c r="C81" s="4">
        <v>4</v>
      </c>
      <c r="D81" s="4">
        <v>8</v>
      </c>
      <c r="E81" s="4">
        <v>7</v>
      </c>
      <c r="F81" s="4">
        <v>19</v>
      </c>
      <c r="G81" s="4">
        <v>570</v>
      </c>
      <c r="H81" s="4">
        <v>667.8</v>
      </c>
      <c r="I81" s="34">
        <v>7577.7052341654144</v>
      </c>
      <c r="J81" s="35">
        <v>33.727272727272727</v>
      </c>
      <c r="K81" s="35">
        <v>30.916666666666668</v>
      </c>
      <c r="L81" s="35">
        <v>26.125018529748669</v>
      </c>
      <c r="M81" s="35">
        <v>24.31220998770975</v>
      </c>
      <c r="N81" s="4">
        <v>0.19800000000000001</v>
      </c>
      <c r="O81" s="4">
        <v>8.196721311475418</v>
      </c>
      <c r="P81" s="35">
        <v>1.1530398322851154</v>
      </c>
      <c r="Q81" s="36" t="str">
        <f t="shared" si="33"/>
        <v xml:space="preserve"> </v>
      </c>
      <c r="R81" s="36" t="str">
        <f t="shared" si="34"/>
        <v xml:space="preserve"> </v>
      </c>
      <c r="S81" s="37" t="str">
        <f t="shared" si="35"/>
        <v/>
      </c>
      <c r="T81" s="37" t="str">
        <f t="shared" si="36"/>
        <v/>
      </c>
      <c r="U81" s="37" t="str">
        <f t="shared" si="37"/>
        <v/>
      </c>
      <c r="V81" s="37" t="str">
        <f t="shared" si="38"/>
        <v/>
      </c>
      <c r="W81" s="37" t="str">
        <f t="shared" si="39"/>
        <v/>
      </c>
      <c r="X81" s="37" t="str">
        <f t="shared" si="40"/>
        <v/>
      </c>
      <c r="Y81" s="1" t="str">
        <f t="shared" si="24"/>
        <v xml:space="preserve"> </v>
      </c>
      <c r="Z81" s="1" t="str">
        <f t="shared" si="41"/>
        <v xml:space="preserve"> </v>
      </c>
      <c r="AA81" s="1" t="str">
        <f t="shared" si="25"/>
        <v xml:space="preserve"> </v>
      </c>
      <c r="AB81" s="1" t="str">
        <f t="shared" si="42"/>
        <v xml:space="preserve"> </v>
      </c>
      <c r="AC81" s="1" t="str">
        <f t="shared" si="26"/>
        <v xml:space="preserve"> </v>
      </c>
      <c r="AD81" s="1" t="str">
        <f t="shared" si="43"/>
        <v xml:space="preserve"> </v>
      </c>
      <c r="AE81" s="1" t="str">
        <f t="shared" si="27"/>
        <v xml:space="preserve"> </v>
      </c>
      <c r="AF81" s="1" t="str">
        <f t="shared" si="28"/>
        <v xml:space="preserve"> </v>
      </c>
      <c r="AG81" s="38" t="str">
        <f t="shared" si="44"/>
        <v xml:space="preserve"> </v>
      </c>
      <c r="AH81" s="38" t="str">
        <f t="shared" si="45"/>
        <v xml:space="preserve"> </v>
      </c>
      <c r="AI81" s="1" t="str">
        <f t="shared" si="29"/>
        <v xml:space="preserve"> </v>
      </c>
      <c r="AJ81" s="1" t="str">
        <f t="shared" si="30"/>
        <v xml:space="preserve"> </v>
      </c>
      <c r="AK81" s="25" t="str">
        <f t="shared" si="46"/>
        <v xml:space="preserve"> </v>
      </c>
      <c r="AL81" s="25" t="str">
        <f t="shared" si="47"/>
        <v xml:space="preserve"> </v>
      </c>
      <c r="AM81" s="1" t="str">
        <f t="shared" si="31"/>
        <v xml:space="preserve"> </v>
      </c>
      <c r="AN81" s="1" t="str">
        <f t="shared" si="32"/>
        <v xml:space="preserve"> </v>
      </c>
      <c r="AO81" t="s">
        <v>950</v>
      </c>
      <c r="AP81" t="s">
        <v>1262</v>
      </c>
      <c r="AQ81" s="22">
        <v>-158.85502426758765</v>
      </c>
      <c r="AR81" s="21">
        <v>-227.0819700618988</v>
      </c>
      <c r="AS81">
        <v>-14.645103324348597</v>
      </c>
      <c r="AT81">
        <v>158.85502426758765</v>
      </c>
      <c r="AU81">
        <v>227.0819700618988</v>
      </c>
      <c r="AV81" t="s">
        <v>1992</v>
      </c>
    </row>
    <row r="82" spans="1:48" x14ac:dyDescent="0.25">
      <c r="A82" s="14">
        <v>8.4999999999999893E-10</v>
      </c>
      <c r="B82" t="s">
        <v>766</v>
      </c>
      <c r="C82" s="4">
        <v>10</v>
      </c>
      <c r="D82" s="4">
        <v>3</v>
      </c>
      <c r="E82" s="4">
        <v>8</v>
      </c>
      <c r="F82" s="4">
        <v>21</v>
      </c>
      <c r="G82" s="4">
        <v>938</v>
      </c>
      <c r="H82" s="4">
        <v>628.4</v>
      </c>
      <c r="I82" s="34">
        <v>15698.239890394265</v>
      </c>
      <c r="J82" s="35" t="s">
        <v>1238</v>
      </c>
      <c r="K82" s="35">
        <v>22.768115942028984</v>
      </c>
      <c r="L82" s="35">
        <v>8.7095713779581789</v>
      </c>
      <c r="M82" s="35">
        <v>7.29991177211999</v>
      </c>
      <c r="N82" s="4">
        <v>0.14699999999999999</v>
      </c>
      <c r="O82" s="4">
        <v>-15.517241379310356</v>
      </c>
      <c r="P82" s="35">
        <v>2.2756206238064927</v>
      </c>
      <c r="Q82" s="36" t="str">
        <f t="shared" si="33"/>
        <v xml:space="preserve"> </v>
      </c>
      <c r="R82" s="36" t="str">
        <f t="shared" si="34"/>
        <v xml:space="preserve"> </v>
      </c>
      <c r="S82" s="37">
        <f t="shared" si="35"/>
        <v>0.4926798226195736</v>
      </c>
      <c r="T82" s="37" t="str">
        <f t="shared" si="36"/>
        <v/>
      </c>
      <c r="U82" s="37" t="str">
        <f t="shared" si="37"/>
        <v xml:space="preserve"> </v>
      </c>
      <c r="V82" s="37" t="str">
        <f t="shared" si="38"/>
        <v xml:space="preserve"> </v>
      </c>
      <c r="W82" s="37" t="str">
        <f t="shared" si="39"/>
        <v/>
      </c>
      <c r="X82" s="37" t="str">
        <f t="shared" si="40"/>
        <v/>
      </c>
      <c r="Y82" s="1" t="str">
        <f t="shared" si="24"/>
        <v xml:space="preserve"> </v>
      </c>
      <c r="Z82" s="1" t="str">
        <f t="shared" si="41"/>
        <v xml:space="preserve"> </v>
      </c>
      <c r="AA82" s="1" t="str">
        <f t="shared" si="25"/>
        <v xml:space="preserve"> </v>
      </c>
      <c r="AB82" s="1" t="str">
        <f t="shared" si="42"/>
        <v xml:space="preserve"> </v>
      </c>
      <c r="AC82" s="1">
        <f t="shared" si="26"/>
        <v>1</v>
      </c>
      <c r="AD82" s="1" t="str">
        <f t="shared" si="43"/>
        <v xml:space="preserve"> </v>
      </c>
      <c r="AE82" s="1" t="str">
        <f t="shared" si="27"/>
        <v xml:space="preserve"> </v>
      </c>
      <c r="AF82" s="1" t="str">
        <f t="shared" si="28"/>
        <v xml:space="preserve"> </v>
      </c>
      <c r="AG82" s="38">
        <f t="shared" si="44"/>
        <v>2.2756206246564927</v>
      </c>
      <c r="AH82" s="38" t="str">
        <f t="shared" si="45"/>
        <v xml:space="preserve"> </v>
      </c>
      <c r="AI82" s="1">
        <f t="shared" si="29"/>
        <v>77</v>
      </c>
      <c r="AJ82" s="1" t="str">
        <f t="shared" si="30"/>
        <v xml:space="preserve"> </v>
      </c>
      <c r="AK82" s="25" t="str">
        <f t="shared" si="46"/>
        <v xml:space="preserve"> </v>
      </c>
      <c r="AL82" s="25" t="str">
        <f t="shared" si="47"/>
        <v xml:space="preserve"> </v>
      </c>
      <c r="AM82" s="1" t="str">
        <f t="shared" si="31"/>
        <v xml:space="preserve"> </v>
      </c>
      <c r="AN82" s="1" t="str">
        <f t="shared" si="32"/>
        <v xml:space="preserve"> </v>
      </c>
      <c r="AO82" t="s">
        <v>766</v>
      </c>
      <c r="AP82" t="s">
        <v>1244</v>
      </c>
      <c r="AQ82" s="22" t="e">
        <v>#VALUE!</v>
      </c>
      <c r="AR82" s="21">
        <v>-9.0427461880423721</v>
      </c>
      <c r="AS82">
        <v>49.267982176957361</v>
      </c>
      <c r="AT82" t="e">
        <v>#VALUE!</v>
      </c>
      <c r="AU82">
        <v>9.0427461880423721</v>
      </c>
      <c r="AV82" t="s">
        <v>1993</v>
      </c>
    </row>
    <row r="83" spans="1:48" x14ac:dyDescent="0.25">
      <c r="A83" s="14">
        <v>8.5999999999999889E-10</v>
      </c>
      <c r="B83" t="s">
        <v>798</v>
      </c>
      <c r="C83" s="4">
        <v>12</v>
      </c>
      <c r="D83" s="4">
        <v>3</v>
      </c>
      <c r="E83" s="4">
        <v>6</v>
      </c>
      <c r="F83" s="4">
        <v>21</v>
      </c>
      <c r="G83" s="4">
        <v>630</v>
      </c>
      <c r="H83" s="4">
        <v>547.20000000000005</v>
      </c>
      <c r="I83" s="34">
        <v>7303.1964712425643</v>
      </c>
      <c r="J83" s="35">
        <v>13.444717444717444</v>
      </c>
      <c r="K83" s="35">
        <v>11.568710359408033</v>
      </c>
      <c r="L83" s="35" t="s">
        <v>1238</v>
      </c>
      <c r="M83" s="35" t="s">
        <v>1238</v>
      </c>
      <c r="N83" s="4">
        <v>0.40700000000000003</v>
      </c>
      <c r="O83" s="4">
        <v>19.35483870967742</v>
      </c>
      <c r="P83" s="35">
        <v>4.9707602339181287</v>
      </c>
      <c r="Q83" s="36" t="str">
        <f t="shared" si="33"/>
        <v xml:space="preserve"> </v>
      </c>
      <c r="R83" s="36" t="str">
        <f t="shared" si="34"/>
        <v xml:space="preserve"> </v>
      </c>
      <c r="S83" s="37">
        <f t="shared" si="35"/>
        <v>0.15131579033368406</v>
      </c>
      <c r="T83" s="37" t="str">
        <f t="shared" si="36"/>
        <v/>
      </c>
      <c r="U83" s="37" t="str">
        <f t="shared" si="37"/>
        <v/>
      </c>
      <c r="V83" s="37" t="str">
        <f t="shared" si="38"/>
        <v/>
      </c>
      <c r="W83" s="37" t="str">
        <f t="shared" si="39"/>
        <v xml:space="preserve"> </v>
      </c>
      <c r="X83" s="37" t="str">
        <f t="shared" si="40"/>
        <v xml:space="preserve"> </v>
      </c>
      <c r="Y83" s="1" t="str">
        <f t="shared" si="24"/>
        <v xml:space="preserve"> </v>
      </c>
      <c r="Z83" s="1" t="str">
        <f t="shared" si="41"/>
        <v xml:space="preserve"> </v>
      </c>
      <c r="AA83" s="1" t="str">
        <f t="shared" si="25"/>
        <v xml:space="preserve"> </v>
      </c>
      <c r="AB83" s="1" t="str">
        <f t="shared" si="42"/>
        <v xml:space="preserve"> </v>
      </c>
      <c r="AC83" s="1">
        <f t="shared" si="26"/>
        <v>35</v>
      </c>
      <c r="AD83" s="1" t="str">
        <f t="shared" si="43"/>
        <v xml:space="preserve"> </v>
      </c>
      <c r="AE83" s="1" t="str">
        <f t="shared" si="27"/>
        <v xml:space="preserve"> </v>
      </c>
      <c r="AF83" s="1" t="str">
        <f t="shared" si="28"/>
        <v xml:space="preserve"> </v>
      </c>
      <c r="AG83" s="38">
        <f t="shared" si="44"/>
        <v>4.9707602347781288</v>
      </c>
      <c r="AH83" s="38" t="str">
        <f t="shared" si="45"/>
        <v xml:space="preserve"> </v>
      </c>
      <c r="AI83" s="1">
        <f t="shared" si="29"/>
        <v>35</v>
      </c>
      <c r="AJ83" s="1" t="str">
        <f t="shared" si="30"/>
        <v xml:space="preserve"> </v>
      </c>
      <c r="AK83" s="25" t="str">
        <f t="shared" si="46"/>
        <v xml:space="preserve"> </v>
      </c>
      <c r="AL83" s="25" t="str">
        <f t="shared" si="47"/>
        <v xml:space="preserve"> </v>
      </c>
      <c r="AM83" s="1" t="str">
        <f t="shared" si="31"/>
        <v xml:space="preserve"> </v>
      </c>
      <c r="AN83" s="1" t="str">
        <f t="shared" si="32"/>
        <v xml:space="preserve"> </v>
      </c>
      <c r="AO83" t="s">
        <v>798</v>
      </c>
      <c r="AP83" t="s">
        <v>1246</v>
      </c>
      <c r="AQ83" s="22">
        <v>-3.1874912793938615</v>
      </c>
      <c r="AR83" s="21" t="e">
        <v>#VALUE!</v>
      </c>
      <c r="AS83">
        <v>15.131578947368407</v>
      </c>
      <c r="AT83">
        <v>3.1874912793938615</v>
      </c>
      <c r="AU83" t="e">
        <v>#VALUE!</v>
      </c>
      <c r="AV83" t="s">
        <v>1994</v>
      </c>
    </row>
    <row r="84" spans="1:48" x14ac:dyDescent="0.25">
      <c r="A84" s="14">
        <v>8.6999999999999886E-10</v>
      </c>
      <c r="B84" t="s">
        <v>805</v>
      </c>
      <c r="C84" s="4">
        <v>6</v>
      </c>
      <c r="D84" s="4">
        <v>3</v>
      </c>
      <c r="E84" s="4">
        <v>6</v>
      </c>
      <c r="F84" s="4">
        <v>15</v>
      </c>
      <c r="G84" s="4">
        <v>460</v>
      </c>
      <c r="H84" s="4">
        <v>502</v>
      </c>
      <c r="I84" s="34">
        <v>12010.259572602701</v>
      </c>
      <c r="J84" s="35">
        <v>35.1048951048951</v>
      </c>
      <c r="K84" s="35">
        <v>32.597402597402592</v>
      </c>
      <c r="L84" s="35">
        <v>18.168337860780984</v>
      </c>
      <c r="M84" s="35">
        <v>17.088430301075338</v>
      </c>
      <c r="N84" s="4">
        <v>0.14300000000000002</v>
      </c>
      <c r="O84" s="4">
        <v>10.000000000000009</v>
      </c>
      <c r="P84" s="35">
        <v>1.0956175298804782</v>
      </c>
      <c r="Q84" s="36" t="str">
        <f t="shared" si="33"/>
        <v xml:space="preserve"> </v>
      </c>
      <c r="R84" s="36" t="str">
        <f t="shared" si="34"/>
        <v xml:space="preserve"> </v>
      </c>
      <c r="S84" s="37" t="str">
        <f t="shared" si="35"/>
        <v/>
      </c>
      <c r="T84" s="37" t="str">
        <f t="shared" si="36"/>
        <v/>
      </c>
      <c r="U84" s="37" t="str">
        <f t="shared" si="37"/>
        <v/>
      </c>
      <c r="V84" s="37" t="str">
        <f t="shared" si="38"/>
        <v/>
      </c>
      <c r="W84" s="37" t="str">
        <f t="shared" si="39"/>
        <v/>
      </c>
      <c r="X84" s="37" t="str">
        <f t="shared" si="40"/>
        <v/>
      </c>
      <c r="Y84" s="1" t="str">
        <f t="shared" si="24"/>
        <v xml:space="preserve"> </v>
      </c>
      <c r="Z84" s="1" t="str">
        <f t="shared" si="41"/>
        <v xml:space="preserve"> </v>
      </c>
      <c r="AA84" s="1" t="str">
        <f t="shared" si="25"/>
        <v xml:space="preserve"> </v>
      </c>
      <c r="AB84" s="1" t="str">
        <f t="shared" si="42"/>
        <v xml:space="preserve"> </v>
      </c>
      <c r="AC84" s="1" t="str">
        <f t="shared" si="26"/>
        <v xml:space="preserve"> </v>
      </c>
      <c r="AD84" s="1" t="str">
        <f t="shared" si="43"/>
        <v xml:space="preserve"> </v>
      </c>
      <c r="AE84" s="1" t="str">
        <f t="shared" si="27"/>
        <v xml:space="preserve"> </v>
      </c>
      <c r="AF84" s="1" t="str">
        <f t="shared" si="28"/>
        <v xml:space="preserve"> </v>
      </c>
      <c r="AG84" s="38" t="str">
        <f t="shared" si="44"/>
        <v xml:space="preserve"> </v>
      </c>
      <c r="AH84" s="38" t="str">
        <f t="shared" si="45"/>
        <v xml:space="preserve"> </v>
      </c>
      <c r="AI84" s="1" t="str">
        <f t="shared" si="29"/>
        <v xml:space="preserve"> </v>
      </c>
      <c r="AJ84" s="1" t="str">
        <f t="shared" si="30"/>
        <v xml:space="preserve"> </v>
      </c>
      <c r="AK84" s="25" t="str">
        <f t="shared" si="46"/>
        <v xml:space="preserve"> </v>
      </c>
      <c r="AL84" s="25" t="str">
        <f t="shared" si="47"/>
        <v xml:space="preserve"> </v>
      </c>
      <c r="AM84" s="1" t="str">
        <f t="shared" si="31"/>
        <v xml:space="preserve"> </v>
      </c>
      <c r="AN84" s="1" t="str">
        <f t="shared" si="32"/>
        <v xml:space="preserve"> </v>
      </c>
      <c r="AO84" t="s">
        <v>805</v>
      </c>
      <c r="AP84" t="s">
        <v>1244</v>
      </c>
      <c r="AQ84" s="22">
        <v>-169.42820274171467</v>
      </c>
      <c r="AR84" s="21">
        <v>-127.46532154561487</v>
      </c>
      <c r="AS84">
        <v>-8.3665338645418359</v>
      </c>
      <c r="AT84">
        <v>169.42820274171467</v>
      </c>
      <c r="AU84">
        <v>127.46532154561487</v>
      </c>
      <c r="AV84" t="s">
        <v>1995</v>
      </c>
    </row>
    <row r="85" spans="1:48" x14ac:dyDescent="0.25">
      <c r="A85" s="14">
        <v>8.7999999999999882E-10</v>
      </c>
      <c r="B85" t="s">
        <v>816</v>
      </c>
      <c r="C85" s="4">
        <v>7</v>
      </c>
      <c r="D85" s="4">
        <v>3</v>
      </c>
      <c r="E85" s="4">
        <v>8</v>
      </c>
      <c r="F85" s="4">
        <v>18</v>
      </c>
      <c r="G85" s="4">
        <v>240</v>
      </c>
      <c r="H85" s="4">
        <v>206.9</v>
      </c>
      <c r="I85" s="34">
        <v>5923.1365395378753</v>
      </c>
      <c r="J85" s="35">
        <v>10.142156862745097</v>
      </c>
      <c r="K85" s="35">
        <v>10.832460732984293</v>
      </c>
      <c r="L85" s="35">
        <v>7.4240325541125545</v>
      </c>
      <c r="M85" s="35">
        <v>5.7220989906399158</v>
      </c>
      <c r="N85" s="4">
        <v>0.191</v>
      </c>
      <c r="O85" s="4">
        <v>-13.18181818181818</v>
      </c>
      <c r="P85" s="35">
        <v>4.9299178347027555</v>
      </c>
      <c r="Q85" s="36" t="str">
        <f t="shared" si="33"/>
        <v xml:space="preserve"> </v>
      </c>
      <c r="R85" s="36" t="str">
        <f t="shared" si="34"/>
        <v xml:space="preserve"> </v>
      </c>
      <c r="S85" s="37">
        <f t="shared" si="35"/>
        <v>0.15998066786888346</v>
      </c>
      <c r="T85" s="37" t="str">
        <f t="shared" si="36"/>
        <v/>
      </c>
      <c r="U85" s="37" t="str">
        <f t="shared" si="37"/>
        <v/>
      </c>
      <c r="V85" s="37" t="str">
        <f t="shared" si="38"/>
        <v/>
      </c>
      <c r="W85" s="37" t="str">
        <f t="shared" si="39"/>
        <v/>
      </c>
      <c r="X85" s="37" t="str">
        <f t="shared" si="40"/>
        <v/>
      </c>
      <c r="Y85" s="1" t="str">
        <f t="shared" si="24"/>
        <v xml:space="preserve"> </v>
      </c>
      <c r="Z85" s="1" t="str">
        <f t="shared" si="41"/>
        <v xml:space="preserve"> </v>
      </c>
      <c r="AA85" s="1" t="str">
        <f t="shared" si="25"/>
        <v xml:space="preserve"> </v>
      </c>
      <c r="AB85" s="1" t="str">
        <f t="shared" si="42"/>
        <v xml:space="preserve"> </v>
      </c>
      <c r="AC85" s="1">
        <f t="shared" si="26"/>
        <v>32</v>
      </c>
      <c r="AD85" s="1" t="str">
        <f t="shared" si="43"/>
        <v xml:space="preserve"> </v>
      </c>
      <c r="AE85" s="1" t="str">
        <f t="shared" si="27"/>
        <v xml:space="preserve"> </v>
      </c>
      <c r="AF85" s="1" t="str">
        <f t="shared" si="28"/>
        <v xml:space="preserve"> </v>
      </c>
      <c r="AG85" s="38">
        <f t="shared" si="44"/>
        <v>4.9299178355827555</v>
      </c>
      <c r="AH85" s="38" t="str">
        <f t="shared" si="45"/>
        <v xml:space="preserve"> </v>
      </c>
      <c r="AI85" s="1">
        <f t="shared" si="29"/>
        <v>36</v>
      </c>
      <c r="AJ85" s="1" t="str">
        <f t="shared" si="30"/>
        <v xml:space="preserve"> </v>
      </c>
      <c r="AK85" s="25" t="str">
        <f t="shared" si="46"/>
        <v xml:space="preserve"> </v>
      </c>
      <c r="AL85" s="25" t="str">
        <f t="shared" si="47"/>
        <v xml:space="preserve"> </v>
      </c>
      <c r="AM85" s="1" t="str">
        <f t="shared" si="31"/>
        <v xml:space="preserve"> </v>
      </c>
      <c r="AN85" s="1" t="str">
        <f t="shared" si="32"/>
        <v xml:space="preserve"> </v>
      </c>
      <c r="AO85" t="s">
        <v>816</v>
      </c>
      <c r="AP85" t="s">
        <v>1239</v>
      </c>
      <c r="AQ85" s="22">
        <v>22.159485527905154</v>
      </c>
      <c r="AR85" s="21">
        <v>7.0520393760591382</v>
      </c>
      <c r="AS85">
        <v>15.998066698888348</v>
      </c>
      <c r="AT85">
        <v>-22.159485527905154</v>
      </c>
      <c r="AU85">
        <v>-7.0520393760591382</v>
      </c>
      <c r="AV85" t="s">
        <v>1996</v>
      </c>
    </row>
    <row r="86" spans="1:48" x14ac:dyDescent="0.25">
      <c r="A86" s="14">
        <v>8.8999999999999879E-10</v>
      </c>
      <c r="B86" t="s">
        <v>817</v>
      </c>
      <c r="C86" s="4">
        <v>0</v>
      </c>
      <c r="D86" s="4">
        <v>3</v>
      </c>
      <c r="E86" s="4">
        <v>14</v>
      </c>
      <c r="F86" s="4">
        <v>17</v>
      </c>
      <c r="G86" s="4">
        <v>3230</v>
      </c>
      <c r="H86" s="4">
        <v>3196</v>
      </c>
      <c r="I86" s="34">
        <v>11143.561039927943</v>
      </c>
      <c r="J86" s="35">
        <v>16.465739309634209</v>
      </c>
      <c r="K86" s="35">
        <v>15.233555767397522</v>
      </c>
      <c r="L86" s="35">
        <v>12.986274869109948</v>
      </c>
      <c r="M86" s="35">
        <v>11.734493199290362</v>
      </c>
      <c r="N86" s="4">
        <v>1.9410000000000001</v>
      </c>
      <c r="O86" s="4">
        <v>-8.356940509915006</v>
      </c>
      <c r="P86" s="35">
        <v>3.6670838548185225</v>
      </c>
      <c r="Q86" s="36" t="str">
        <f t="shared" si="33"/>
        <v xml:space="preserve"> </v>
      </c>
      <c r="R86" s="36" t="str">
        <f t="shared" si="34"/>
        <v xml:space="preserve"> </v>
      </c>
      <c r="S86" s="37" t="str">
        <f t="shared" si="35"/>
        <v/>
      </c>
      <c r="T86" s="37" t="str">
        <f t="shared" si="36"/>
        <v/>
      </c>
      <c r="U86" s="37" t="str">
        <f t="shared" si="37"/>
        <v/>
      </c>
      <c r="V86" s="37" t="str">
        <f t="shared" si="38"/>
        <v/>
      </c>
      <c r="W86" s="37" t="str">
        <f t="shared" si="39"/>
        <v/>
      </c>
      <c r="X86" s="37" t="str">
        <f t="shared" si="40"/>
        <v/>
      </c>
      <c r="Y86" s="1" t="str">
        <f t="shared" si="24"/>
        <v xml:space="preserve"> </v>
      </c>
      <c r="Z86" s="1" t="str">
        <f t="shared" si="41"/>
        <v xml:space="preserve"> </v>
      </c>
      <c r="AA86" s="1" t="str">
        <f t="shared" si="25"/>
        <v xml:space="preserve"> </v>
      </c>
      <c r="AB86" s="1" t="str">
        <f t="shared" si="42"/>
        <v xml:space="preserve"> </v>
      </c>
      <c r="AC86" s="1" t="str">
        <f t="shared" si="26"/>
        <v xml:space="preserve"> </v>
      </c>
      <c r="AD86" s="1" t="str">
        <f t="shared" si="43"/>
        <v xml:space="preserve"> </v>
      </c>
      <c r="AE86" s="1" t="str">
        <f t="shared" si="27"/>
        <v xml:space="preserve"> </v>
      </c>
      <c r="AF86" s="1" t="str">
        <f t="shared" si="28"/>
        <v xml:space="preserve"> </v>
      </c>
      <c r="AG86" s="38">
        <f t="shared" si="44"/>
        <v>3.6670838557085226</v>
      </c>
      <c r="AH86" s="38" t="str">
        <f t="shared" si="45"/>
        <v xml:space="preserve"> </v>
      </c>
      <c r="AI86" s="1">
        <f t="shared" si="29"/>
        <v>51</v>
      </c>
      <c r="AJ86" s="1" t="str">
        <f t="shared" si="30"/>
        <v xml:space="preserve"> </v>
      </c>
      <c r="AK86" s="25" t="str">
        <f t="shared" si="46"/>
        <v xml:space="preserve"> </v>
      </c>
      <c r="AL86" s="25" t="str">
        <f t="shared" si="47"/>
        <v xml:space="preserve"> </v>
      </c>
      <c r="AM86" s="1" t="str">
        <f t="shared" si="31"/>
        <v xml:space="preserve"> </v>
      </c>
      <c r="AN86" s="1" t="str">
        <f t="shared" si="32"/>
        <v xml:space="preserve"> </v>
      </c>
      <c r="AO86" t="s">
        <v>817</v>
      </c>
      <c r="AP86" t="s">
        <v>1246</v>
      </c>
      <c r="AQ86" s="22">
        <v>-26.373673408006692</v>
      </c>
      <c r="AR86" s="21">
        <v>-62.586539914491389</v>
      </c>
      <c r="AS86">
        <v>1.0638297872340496</v>
      </c>
      <c r="AT86">
        <v>26.373673408006692</v>
      </c>
      <c r="AU86">
        <v>62.586539914491389</v>
      </c>
      <c r="AV86" t="s">
        <v>1997</v>
      </c>
    </row>
    <row r="87" spans="1:48" x14ac:dyDescent="0.25">
      <c r="A87" s="14">
        <v>8.9999999999999875E-10</v>
      </c>
      <c r="B87" t="s">
        <v>784</v>
      </c>
      <c r="C87" s="4">
        <v>3</v>
      </c>
      <c r="D87" s="4">
        <v>9</v>
      </c>
      <c r="E87" s="4">
        <v>8</v>
      </c>
      <c r="F87" s="4">
        <v>20</v>
      </c>
      <c r="G87" s="4">
        <v>710</v>
      </c>
      <c r="H87" s="4">
        <v>757.8</v>
      </c>
      <c r="I87" s="34">
        <v>10698.663082616868</v>
      </c>
      <c r="J87" s="35">
        <v>25.77551020408163</v>
      </c>
      <c r="K87" s="35">
        <v>25.863481228668942</v>
      </c>
      <c r="L87" s="35">
        <v>17.384518143365089</v>
      </c>
      <c r="M87" s="35">
        <v>17.891209086215795</v>
      </c>
      <c r="N87" s="4">
        <v>0.29299999999999998</v>
      </c>
      <c r="O87" s="4">
        <v>3.9007092198581397</v>
      </c>
      <c r="P87" s="35">
        <v>2.2961203483768808</v>
      </c>
      <c r="Q87" s="36" t="str">
        <f t="shared" si="33"/>
        <v xml:space="preserve"> </v>
      </c>
      <c r="R87" s="36" t="str">
        <f t="shared" si="34"/>
        <v xml:space="preserve"> </v>
      </c>
      <c r="S87" s="37" t="str">
        <f t="shared" si="35"/>
        <v/>
      </c>
      <c r="T87" s="37" t="str">
        <f t="shared" si="36"/>
        <v/>
      </c>
      <c r="U87" s="37" t="str">
        <f t="shared" si="37"/>
        <v/>
      </c>
      <c r="V87" s="37" t="str">
        <f t="shared" si="38"/>
        <v/>
      </c>
      <c r="W87" s="37" t="str">
        <f t="shared" si="39"/>
        <v/>
      </c>
      <c r="X87" s="37" t="str">
        <f t="shared" si="40"/>
        <v/>
      </c>
      <c r="Y87" s="1" t="str">
        <f t="shared" si="24"/>
        <v xml:space="preserve"> </v>
      </c>
      <c r="Z87" s="1" t="str">
        <f t="shared" si="41"/>
        <v xml:space="preserve"> </v>
      </c>
      <c r="AA87" s="1" t="str">
        <f t="shared" si="25"/>
        <v xml:space="preserve"> </v>
      </c>
      <c r="AB87" s="1" t="str">
        <f t="shared" si="42"/>
        <v xml:space="preserve"> </v>
      </c>
      <c r="AC87" s="1" t="str">
        <f t="shared" si="26"/>
        <v xml:space="preserve"> </v>
      </c>
      <c r="AD87" s="1" t="str">
        <f t="shared" si="43"/>
        <v xml:space="preserve"> </v>
      </c>
      <c r="AE87" s="1" t="str">
        <f t="shared" si="27"/>
        <v xml:space="preserve"> </v>
      </c>
      <c r="AF87" s="1" t="str">
        <f t="shared" si="28"/>
        <v xml:space="preserve"> </v>
      </c>
      <c r="AG87" s="38">
        <f t="shared" si="44"/>
        <v>2.2961203492768809</v>
      </c>
      <c r="AH87" s="38" t="str">
        <f t="shared" si="45"/>
        <v xml:space="preserve"> </v>
      </c>
      <c r="AI87" s="1">
        <f t="shared" si="29"/>
        <v>76</v>
      </c>
      <c r="AJ87" s="1" t="str">
        <f t="shared" si="30"/>
        <v xml:space="preserve"> </v>
      </c>
      <c r="AK87" s="25" t="str">
        <f t="shared" si="46"/>
        <v xml:space="preserve"> </v>
      </c>
      <c r="AL87" s="25" t="str">
        <f t="shared" si="47"/>
        <v xml:space="preserve"> </v>
      </c>
      <c r="AM87" s="1" t="str">
        <f t="shared" si="31"/>
        <v xml:space="preserve"> </v>
      </c>
      <c r="AN87" s="1" t="str">
        <f t="shared" si="32"/>
        <v xml:space="preserve"> </v>
      </c>
      <c r="AO87" t="s">
        <v>784</v>
      </c>
      <c r="AP87" t="s">
        <v>1293</v>
      </c>
      <c r="AQ87" s="22">
        <v>-97.825669847054002</v>
      </c>
      <c r="AR87" s="21">
        <v>-117.65199655011993</v>
      </c>
      <c r="AS87">
        <v>-6.3077329110583165</v>
      </c>
      <c r="AT87">
        <v>97.825669847054002</v>
      </c>
      <c r="AU87">
        <v>117.65199655011993</v>
      </c>
      <c r="AV87" t="s">
        <v>1998</v>
      </c>
    </row>
    <row r="88" spans="1:48" x14ac:dyDescent="0.25">
      <c r="A88" s="14">
        <v>9.0999999999999872E-10</v>
      </c>
      <c r="B88" t="s">
        <v>808</v>
      </c>
      <c r="C88" s="4">
        <v>6</v>
      </c>
      <c r="D88" s="4">
        <v>2</v>
      </c>
      <c r="E88" s="4">
        <v>11</v>
      </c>
      <c r="F88" s="4">
        <v>19</v>
      </c>
      <c r="G88" s="4">
        <v>925</v>
      </c>
      <c r="H88" s="4">
        <v>896.6</v>
      </c>
      <c r="I88" s="34">
        <v>12720.334477082642</v>
      </c>
      <c r="J88" s="35">
        <v>36.595918367346947</v>
      </c>
      <c r="K88" s="35">
        <v>34.091254752851711</v>
      </c>
      <c r="L88" s="35">
        <v>36.963565079365083</v>
      </c>
      <c r="M88" s="35">
        <v>34.682863985416162</v>
      </c>
      <c r="N88" s="4">
        <v>0.26300000000000001</v>
      </c>
      <c r="O88" s="4">
        <v>7.7868852459016464</v>
      </c>
      <c r="P88" s="35">
        <v>2.4648672763774258</v>
      </c>
      <c r="Q88" s="36" t="str">
        <f t="shared" si="33"/>
        <v xml:space="preserve"> </v>
      </c>
      <c r="R88" s="36" t="str">
        <f t="shared" si="34"/>
        <v xml:space="preserve"> </v>
      </c>
      <c r="S88" s="37" t="str">
        <f t="shared" si="35"/>
        <v/>
      </c>
      <c r="T88" s="37" t="str">
        <f t="shared" si="36"/>
        <v/>
      </c>
      <c r="U88" s="37" t="str">
        <f t="shared" si="37"/>
        <v/>
      </c>
      <c r="V88" s="37" t="str">
        <f t="shared" si="38"/>
        <v/>
      </c>
      <c r="W88" s="37">
        <f t="shared" si="39"/>
        <v>3.6277921957846164</v>
      </c>
      <c r="X88" s="37" t="str">
        <f t="shared" si="40"/>
        <v/>
      </c>
      <c r="Y88" s="1" t="str">
        <f t="shared" si="24"/>
        <v xml:space="preserve"> </v>
      </c>
      <c r="Z88" s="1" t="str">
        <f t="shared" si="41"/>
        <v xml:space="preserve"> </v>
      </c>
      <c r="AA88" s="1">
        <f t="shared" si="25"/>
        <v>1</v>
      </c>
      <c r="AB88" s="1" t="str">
        <f t="shared" si="42"/>
        <v xml:space="preserve"> </v>
      </c>
      <c r="AC88" s="1" t="str">
        <f t="shared" si="26"/>
        <v xml:space="preserve"> </v>
      </c>
      <c r="AD88" s="1" t="str">
        <f t="shared" si="43"/>
        <v xml:space="preserve"> </v>
      </c>
      <c r="AE88" s="1" t="str">
        <f t="shared" si="27"/>
        <v xml:space="preserve"> </v>
      </c>
      <c r="AF88" s="1" t="str">
        <f t="shared" si="28"/>
        <v xml:space="preserve"> </v>
      </c>
      <c r="AG88" s="38">
        <f t="shared" si="44"/>
        <v>2.4648672772874258</v>
      </c>
      <c r="AH88" s="38" t="str">
        <f t="shared" si="45"/>
        <v xml:space="preserve"> </v>
      </c>
      <c r="AI88" s="1">
        <f t="shared" si="29"/>
        <v>68</v>
      </c>
      <c r="AJ88" s="1" t="str">
        <f t="shared" si="30"/>
        <v xml:space="preserve"> </v>
      </c>
      <c r="AK88" s="25" t="str">
        <f t="shared" si="46"/>
        <v xml:space="preserve"> </v>
      </c>
      <c r="AL88" s="25" t="str">
        <f t="shared" si="47"/>
        <v xml:space="preserve"> </v>
      </c>
      <c r="AM88" s="1" t="str">
        <f t="shared" si="31"/>
        <v xml:space="preserve"> </v>
      </c>
      <c r="AN88" s="1" t="str">
        <f t="shared" si="32"/>
        <v xml:space="preserve"> </v>
      </c>
      <c r="AO88" t="s">
        <v>808</v>
      </c>
      <c r="AP88" t="s">
        <v>1254</v>
      </c>
      <c r="AQ88" s="22">
        <v>-180.8717269752473</v>
      </c>
      <c r="AR88" s="21">
        <v>-362.77921957846166</v>
      </c>
      <c r="AS88">
        <v>3.1675217488289054</v>
      </c>
      <c r="AT88">
        <v>180.8717269752473</v>
      </c>
      <c r="AU88">
        <v>362.77921957846166</v>
      </c>
      <c r="AV88" t="s">
        <v>1999</v>
      </c>
    </row>
    <row r="89" spans="1:48" x14ac:dyDescent="0.25">
      <c r="A89" s="14">
        <v>9.1999999999999868E-10</v>
      </c>
      <c r="B89" t="s">
        <v>811</v>
      </c>
      <c r="C89" s="4">
        <v>8</v>
      </c>
      <c r="D89" s="4">
        <v>0</v>
      </c>
      <c r="E89" s="4">
        <v>4</v>
      </c>
      <c r="F89" s="4">
        <v>12</v>
      </c>
      <c r="G89" s="4">
        <v>3200</v>
      </c>
      <c r="H89" s="4">
        <v>2672</v>
      </c>
      <c r="I89" s="34">
        <v>8223.5801357155833</v>
      </c>
      <c r="J89" s="35">
        <v>11.231567244072682</v>
      </c>
      <c r="K89" s="35">
        <v>12.18262285087232</v>
      </c>
      <c r="L89" s="35">
        <v>6.7383555454476536</v>
      </c>
      <c r="M89" s="35">
        <v>7.0757804629220402</v>
      </c>
      <c r="N89" s="4">
        <v>2.613</v>
      </c>
      <c r="O89" s="4">
        <v>-4.9126637554585235</v>
      </c>
      <c r="P89" s="35">
        <v>3.5371883115340048</v>
      </c>
      <c r="Q89" s="36" t="str">
        <f t="shared" si="33"/>
        <v xml:space="preserve"> </v>
      </c>
      <c r="R89" s="36" t="str">
        <f t="shared" si="34"/>
        <v xml:space="preserve"> </v>
      </c>
      <c r="S89" s="37">
        <f t="shared" si="35"/>
        <v>0.19760479133916156</v>
      </c>
      <c r="T89" s="37" t="str">
        <f t="shared" si="36"/>
        <v/>
      </c>
      <c r="U89" s="37" t="str">
        <f t="shared" si="37"/>
        <v/>
      </c>
      <c r="V89" s="37" t="str">
        <f t="shared" si="38"/>
        <v/>
      </c>
      <c r="W89" s="37" t="str">
        <f t="shared" si="39"/>
        <v/>
      </c>
      <c r="X89" s="37" t="str">
        <f t="shared" si="40"/>
        <v/>
      </c>
      <c r="Y89" s="1" t="str">
        <f t="shared" si="24"/>
        <v xml:space="preserve"> </v>
      </c>
      <c r="Z89" s="1" t="str">
        <f t="shared" si="41"/>
        <v xml:space="preserve"> </v>
      </c>
      <c r="AA89" s="1" t="str">
        <f t="shared" si="25"/>
        <v xml:space="preserve"> </v>
      </c>
      <c r="AB89" s="1" t="str">
        <f t="shared" si="42"/>
        <v xml:space="preserve"> </v>
      </c>
      <c r="AC89" s="1">
        <f t="shared" si="26"/>
        <v>18</v>
      </c>
      <c r="AD89" s="1" t="str">
        <f t="shared" si="43"/>
        <v xml:space="preserve"> </v>
      </c>
      <c r="AE89" s="1" t="str">
        <f t="shared" si="27"/>
        <v xml:space="preserve"> </v>
      </c>
      <c r="AF89" s="1" t="str">
        <f t="shared" si="28"/>
        <v xml:space="preserve"> </v>
      </c>
      <c r="AG89" s="38">
        <f t="shared" si="44"/>
        <v>3.5371883124540049</v>
      </c>
      <c r="AH89" s="38" t="str">
        <f t="shared" si="45"/>
        <v xml:space="preserve"> </v>
      </c>
      <c r="AI89" s="1">
        <f t="shared" si="29"/>
        <v>52</v>
      </c>
      <c r="AJ89" s="1" t="str">
        <f t="shared" si="30"/>
        <v xml:space="preserve"> </v>
      </c>
      <c r="AK89" s="25" t="str">
        <f t="shared" si="46"/>
        <v xml:space="preserve"> </v>
      </c>
      <c r="AL89" s="25" t="str">
        <f t="shared" si="47"/>
        <v xml:space="preserve"> </v>
      </c>
      <c r="AM89" s="1" t="str">
        <f t="shared" si="31"/>
        <v xml:space="preserve"> </v>
      </c>
      <c r="AN89" s="1" t="str">
        <f t="shared" si="32"/>
        <v xml:space="preserve"> </v>
      </c>
      <c r="AO89" t="s">
        <v>811</v>
      </c>
      <c r="AP89" t="s">
        <v>1242</v>
      </c>
      <c r="AQ89" s="22">
        <v>13.798318795681286</v>
      </c>
      <c r="AR89" s="21">
        <v>15.636629911942791</v>
      </c>
      <c r="AS89">
        <v>19.760479041916156</v>
      </c>
      <c r="AT89">
        <v>-13.798318795681286</v>
      </c>
      <c r="AU89">
        <v>-15.636629911942791</v>
      </c>
      <c r="AV89" t="s">
        <v>2000</v>
      </c>
    </row>
    <row r="90" spans="1:48" x14ac:dyDescent="0.25">
      <c r="A90" s="14">
        <v>9.2999999999999865E-10</v>
      </c>
      <c r="B90" t="s">
        <v>773</v>
      </c>
      <c r="C90" s="4">
        <v>5</v>
      </c>
      <c r="D90" s="4">
        <v>2</v>
      </c>
      <c r="E90" s="4">
        <v>11</v>
      </c>
      <c r="F90" s="4">
        <v>18</v>
      </c>
      <c r="G90" s="4">
        <v>332.5</v>
      </c>
      <c r="H90" s="4">
        <v>307.39999999999998</v>
      </c>
      <c r="I90" s="34">
        <v>9274.3585894693024</v>
      </c>
      <c r="J90" s="35">
        <v>16.890109890109891</v>
      </c>
      <c r="K90" s="35">
        <v>16.264550264550262</v>
      </c>
      <c r="L90" s="35">
        <v>20.560012317167054</v>
      </c>
      <c r="M90" s="35">
        <v>17.351517671517673</v>
      </c>
      <c r="N90" s="4">
        <v>0.182</v>
      </c>
      <c r="O90" s="4">
        <v>2.247191011235957</v>
      </c>
      <c r="P90" s="35">
        <v>7.0592062459336367</v>
      </c>
      <c r="Q90" s="36" t="str">
        <f t="shared" si="33"/>
        <v xml:space="preserve"> </v>
      </c>
      <c r="R90" s="36" t="str">
        <f t="shared" si="34"/>
        <v xml:space="preserve"> </v>
      </c>
      <c r="S90" s="37" t="str">
        <f t="shared" si="35"/>
        <v/>
      </c>
      <c r="T90" s="37" t="str">
        <f t="shared" si="36"/>
        <v/>
      </c>
      <c r="U90" s="37" t="str">
        <f t="shared" si="37"/>
        <v/>
      </c>
      <c r="V90" s="37" t="str">
        <f t="shared" si="38"/>
        <v/>
      </c>
      <c r="W90" s="37" t="str">
        <f t="shared" si="39"/>
        <v/>
      </c>
      <c r="X90" s="37" t="str">
        <f t="shared" si="40"/>
        <v/>
      </c>
      <c r="Y90" s="1" t="str">
        <f t="shared" si="24"/>
        <v xml:space="preserve"> </v>
      </c>
      <c r="Z90" s="1" t="str">
        <f t="shared" si="41"/>
        <v xml:space="preserve"> </v>
      </c>
      <c r="AA90" s="1" t="str">
        <f t="shared" si="25"/>
        <v xml:space="preserve"> </v>
      </c>
      <c r="AB90" s="1" t="str">
        <f t="shared" si="42"/>
        <v xml:space="preserve"> </v>
      </c>
      <c r="AC90" s="1" t="str">
        <f t="shared" si="26"/>
        <v xml:space="preserve"> </v>
      </c>
      <c r="AD90" s="1" t="str">
        <f t="shared" si="43"/>
        <v xml:space="preserve"> </v>
      </c>
      <c r="AE90" s="1" t="str">
        <f t="shared" si="27"/>
        <v xml:space="preserve"> </v>
      </c>
      <c r="AF90" s="1" t="str">
        <f t="shared" si="28"/>
        <v xml:space="preserve"> </v>
      </c>
      <c r="AG90" s="38">
        <f t="shared" si="44"/>
        <v>7.0592062468636367</v>
      </c>
      <c r="AH90" s="38" t="str">
        <f t="shared" si="45"/>
        <v xml:space="preserve"> </v>
      </c>
      <c r="AI90" s="1">
        <f t="shared" si="29"/>
        <v>13</v>
      </c>
      <c r="AJ90" s="1" t="str">
        <f t="shared" si="30"/>
        <v xml:space="preserve"> </v>
      </c>
      <c r="AK90" s="25" t="str">
        <f t="shared" si="46"/>
        <v xml:space="preserve"> </v>
      </c>
      <c r="AL90" s="25" t="str">
        <f t="shared" si="47"/>
        <v xml:space="preserve"> </v>
      </c>
      <c r="AM90" s="1" t="str">
        <f t="shared" si="31"/>
        <v xml:space="preserve"> </v>
      </c>
      <c r="AN90" s="1" t="str">
        <f t="shared" si="32"/>
        <v xml:space="preserve"> </v>
      </c>
      <c r="AO90" t="s">
        <v>773</v>
      </c>
      <c r="AP90" t="s">
        <v>1246</v>
      </c>
      <c r="AQ90" s="22">
        <v>-29.630695041382204</v>
      </c>
      <c r="AR90" s="21">
        <v>-157.40878711868996</v>
      </c>
      <c r="AS90">
        <v>8.1652569941444533</v>
      </c>
      <c r="AT90">
        <v>29.630695041382204</v>
      </c>
      <c r="AU90">
        <v>157.40878711868996</v>
      </c>
      <c r="AV90" t="s">
        <v>2001</v>
      </c>
    </row>
    <row r="91" spans="1:48" x14ac:dyDescent="0.25">
      <c r="A91" s="14">
        <v>9.3999999999999862E-10</v>
      </c>
      <c r="B91" t="s">
        <v>951</v>
      </c>
      <c r="C91" s="4">
        <v>5</v>
      </c>
      <c r="D91" s="4">
        <v>2</v>
      </c>
      <c r="E91" s="4">
        <v>5</v>
      </c>
      <c r="F91" s="4">
        <v>12</v>
      </c>
      <c r="G91" s="4">
        <v>400</v>
      </c>
      <c r="H91" s="4">
        <v>348.6</v>
      </c>
      <c r="I91" s="34">
        <v>6189.3080867473473</v>
      </c>
      <c r="J91" s="35">
        <v>10.405970149253731</v>
      </c>
      <c r="K91" s="35">
        <v>10.283185840707965</v>
      </c>
      <c r="L91" s="35">
        <v>8.6935840047033732</v>
      </c>
      <c r="M91" s="35">
        <v>7.2274895688456189</v>
      </c>
      <c r="N91" s="4">
        <v>0.33900000000000002</v>
      </c>
      <c r="O91" s="4">
        <v>1.8018018018018032</v>
      </c>
      <c r="P91" s="35">
        <v>4.7905909351692477</v>
      </c>
      <c r="Q91" s="36" t="str">
        <f t="shared" si="33"/>
        <v xml:space="preserve"> </v>
      </c>
      <c r="R91" s="36" t="str">
        <f t="shared" si="34"/>
        <v xml:space="preserve"> </v>
      </c>
      <c r="S91" s="37" t="str">
        <f t="shared" si="35"/>
        <v/>
      </c>
      <c r="T91" s="37" t="str">
        <f t="shared" si="36"/>
        <v/>
      </c>
      <c r="U91" s="37" t="str">
        <f t="shared" si="37"/>
        <v/>
      </c>
      <c r="V91" s="37" t="str">
        <f t="shared" si="38"/>
        <v/>
      </c>
      <c r="W91" s="37" t="str">
        <f t="shared" si="39"/>
        <v/>
      </c>
      <c r="X91" s="37" t="str">
        <f t="shared" si="40"/>
        <v/>
      </c>
      <c r="Y91" s="1" t="str">
        <f t="shared" si="24"/>
        <v xml:space="preserve"> </v>
      </c>
      <c r="Z91" s="1" t="str">
        <f t="shared" si="41"/>
        <v xml:space="preserve"> </v>
      </c>
      <c r="AA91" s="1" t="str">
        <f t="shared" si="25"/>
        <v xml:space="preserve"> </v>
      </c>
      <c r="AB91" s="1" t="str">
        <f t="shared" si="42"/>
        <v xml:space="preserve"> </v>
      </c>
      <c r="AC91" s="1" t="str">
        <f t="shared" si="26"/>
        <v xml:space="preserve"> </v>
      </c>
      <c r="AD91" s="1" t="str">
        <f t="shared" si="43"/>
        <v xml:space="preserve"> </v>
      </c>
      <c r="AE91" s="1" t="str">
        <f t="shared" si="27"/>
        <v xml:space="preserve"> </v>
      </c>
      <c r="AF91" s="1" t="str">
        <f t="shared" si="28"/>
        <v xml:space="preserve"> </v>
      </c>
      <c r="AG91" s="38">
        <f t="shared" si="44"/>
        <v>4.7905909361092478</v>
      </c>
      <c r="AH91" s="38" t="str">
        <f t="shared" si="45"/>
        <v xml:space="preserve"> </v>
      </c>
      <c r="AI91" s="1">
        <f t="shared" si="29"/>
        <v>40</v>
      </c>
      <c r="AJ91" s="1" t="str">
        <f t="shared" si="30"/>
        <v xml:space="preserve"> </v>
      </c>
      <c r="AK91" s="25" t="str">
        <f t="shared" si="46"/>
        <v xml:space="preserve"> </v>
      </c>
      <c r="AL91" s="25" t="str">
        <f t="shared" si="47"/>
        <v xml:space="preserve"> </v>
      </c>
      <c r="AM91" s="1" t="str">
        <f t="shared" si="31"/>
        <v xml:space="preserve"> </v>
      </c>
      <c r="AN91" s="1" t="str">
        <f t="shared" si="32"/>
        <v xml:space="preserve"> </v>
      </c>
      <c r="AO91" t="s">
        <v>951</v>
      </c>
      <c r="AP91" t="s">
        <v>1242</v>
      </c>
      <c r="AQ91" s="22">
        <v>20.134732585871863</v>
      </c>
      <c r="AR91" s="21">
        <v>-8.842586271051589</v>
      </c>
      <c r="AS91">
        <v>14.744693057946057</v>
      </c>
      <c r="AT91">
        <v>-20.134732585871863</v>
      </c>
      <c r="AU91">
        <v>8.842586271051589</v>
      </c>
      <c r="AV91" t="s">
        <v>2002</v>
      </c>
    </row>
    <row r="92" spans="1:48" x14ac:dyDescent="0.25">
      <c r="A92" s="14">
        <v>9.4999999999999858E-10</v>
      </c>
      <c r="B92" t="s">
        <v>799</v>
      </c>
      <c r="C92" s="4">
        <v>9</v>
      </c>
      <c r="D92" s="4">
        <v>1</v>
      </c>
      <c r="E92" s="4">
        <v>6</v>
      </c>
      <c r="F92" s="4">
        <v>16</v>
      </c>
      <c r="G92" s="4">
        <v>1840</v>
      </c>
      <c r="H92" s="4">
        <v>1668</v>
      </c>
      <c r="I92" s="34">
        <v>8549.6882322037145</v>
      </c>
      <c r="J92" s="35">
        <v>17.465968586387433</v>
      </c>
      <c r="K92" s="35">
        <v>17.502623294858342</v>
      </c>
      <c r="L92" s="35">
        <v>11.713799664241746</v>
      </c>
      <c r="M92" s="35">
        <v>13.045301274498236</v>
      </c>
      <c r="N92" s="4">
        <v>0.95300000000000007</v>
      </c>
      <c r="O92" s="4">
        <v>-1.5495867768594942</v>
      </c>
      <c r="P92" s="35">
        <v>2.8477218225419665</v>
      </c>
      <c r="Q92" s="36" t="str">
        <f t="shared" si="33"/>
        <v xml:space="preserve"> </v>
      </c>
      <c r="R92" s="36" t="str">
        <f t="shared" si="34"/>
        <v xml:space="preserve"> </v>
      </c>
      <c r="S92" s="37" t="str">
        <f t="shared" si="35"/>
        <v/>
      </c>
      <c r="T92" s="37" t="str">
        <f t="shared" si="36"/>
        <v/>
      </c>
      <c r="U92" s="37" t="str">
        <f t="shared" si="37"/>
        <v/>
      </c>
      <c r="V92" s="37" t="str">
        <f t="shared" si="38"/>
        <v/>
      </c>
      <c r="W92" s="37" t="str">
        <f t="shared" si="39"/>
        <v/>
      </c>
      <c r="X92" s="37" t="str">
        <f t="shared" si="40"/>
        <v/>
      </c>
      <c r="Y92" s="1" t="str">
        <f t="shared" si="24"/>
        <v xml:space="preserve"> </v>
      </c>
      <c r="Z92" s="1" t="str">
        <f t="shared" si="41"/>
        <v xml:space="preserve"> </v>
      </c>
      <c r="AA92" s="1" t="str">
        <f t="shared" si="25"/>
        <v xml:space="preserve"> </v>
      </c>
      <c r="AB92" s="1" t="str">
        <f t="shared" si="42"/>
        <v xml:space="preserve"> </v>
      </c>
      <c r="AC92" s="1" t="str">
        <f t="shared" si="26"/>
        <v xml:space="preserve"> </v>
      </c>
      <c r="AD92" s="1" t="str">
        <f t="shared" si="43"/>
        <v xml:space="preserve"> </v>
      </c>
      <c r="AE92" s="1" t="str">
        <f t="shared" si="27"/>
        <v xml:space="preserve"> </v>
      </c>
      <c r="AF92" s="1" t="str">
        <f t="shared" si="28"/>
        <v xml:space="preserve"> </v>
      </c>
      <c r="AG92" s="38">
        <f t="shared" si="44"/>
        <v>2.8477218234919666</v>
      </c>
      <c r="AH92" s="38" t="str">
        <f t="shared" si="45"/>
        <v xml:space="preserve"> </v>
      </c>
      <c r="AI92" s="1">
        <f t="shared" si="29"/>
        <v>62</v>
      </c>
      <c r="AJ92" s="1" t="str">
        <f t="shared" si="30"/>
        <v xml:space="preserve"> </v>
      </c>
      <c r="AK92" s="25" t="str">
        <f t="shared" si="46"/>
        <v xml:space="preserve"> </v>
      </c>
      <c r="AL92" s="25" t="str">
        <f t="shared" si="47"/>
        <v xml:space="preserve"> </v>
      </c>
      <c r="AM92" s="1" t="str">
        <f t="shared" si="31"/>
        <v xml:space="preserve"> </v>
      </c>
      <c r="AN92" s="1" t="str">
        <f t="shared" si="32"/>
        <v xml:space="preserve"> </v>
      </c>
      <c r="AO92" t="s">
        <v>799</v>
      </c>
      <c r="AP92" t="s">
        <v>1244</v>
      </c>
      <c r="AQ92" s="22">
        <v>-34.050379906061103</v>
      </c>
      <c r="AR92" s="21">
        <v>-46.655309228883368</v>
      </c>
      <c r="AS92">
        <v>10.311750599520387</v>
      </c>
      <c r="AT92">
        <v>34.050379906061103</v>
      </c>
      <c r="AU92">
        <v>46.655309228883368</v>
      </c>
      <c r="AV92" t="s">
        <v>2003</v>
      </c>
    </row>
    <row r="93" spans="1:48" x14ac:dyDescent="0.25">
      <c r="A93" s="14">
        <v>9.5999999999999855E-10</v>
      </c>
      <c r="B93" t="s">
        <v>800</v>
      </c>
      <c r="C93" s="4">
        <v>1</v>
      </c>
      <c r="D93" s="4">
        <v>0</v>
      </c>
      <c r="E93" s="4">
        <v>1</v>
      </c>
      <c r="F93" s="4">
        <v>2</v>
      </c>
      <c r="G93" s="4" t="s">
        <v>132</v>
      </c>
      <c r="H93" s="4">
        <v>609.5</v>
      </c>
      <c r="I93" s="34">
        <v>11459.100618847657</v>
      </c>
      <c r="J93" s="35" t="s">
        <v>1238</v>
      </c>
      <c r="K93" s="35" t="s">
        <v>1238</v>
      </c>
      <c r="L93" s="35" t="s">
        <v>1238</v>
      </c>
      <c r="M93" s="35" t="s">
        <v>1238</v>
      </c>
      <c r="N93" s="4" t="s">
        <v>132</v>
      </c>
      <c r="O93" s="4" t="s">
        <v>1918</v>
      </c>
      <c r="P93" s="35" t="s">
        <v>137</v>
      </c>
      <c r="Q93" s="36" t="str">
        <f t="shared" si="33"/>
        <v xml:space="preserve"> </v>
      </c>
      <c r="R93" s="36" t="str">
        <f t="shared" si="34"/>
        <v xml:space="preserve"> </v>
      </c>
      <c r="S93" s="37" t="str">
        <f t="shared" si="35"/>
        <v xml:space="preserve"> </v>
      </c>
      <c r="T93" s="37" t="str">
        <f t="shared" si="36"/>
        <v xml:space="preserve"> </v>
      </c>
      <c r="U93" s="37" t="str">
        <f t="shared" si="37"/>
        <v xml:space="preserve"> </v>
      </c>
      <c r="V93" s="37" t="str">
        <f t="shared" si="38"/>
        <v xml:space="preserve"> </v>
      </c>
      <c r="W93" s="37" t="str">
        <f t="shared" si="39"/>
        <v xml:space="preserve"> </v>
      </c>
      <c r="X93" s="37" t="str">
        <f t="shared" si="40"/>
        <v xml:space="preserve"> </v>
      </c>
      <c r="Y93" s="1" t="str">
        <f t="shared" si="24"/>
        <v xml:space="preserve"> </v>
      </c>
      <c r="Z93" s="1" t="str">
        <f t="shared" si="41"/>
        <v xml:space="preserve"> </v>
      </c>
      <c r="AA93" s="1" t="str">
        <f t="shared" si="25"/>
        <v xml:space="preserve"> </v>
      </c>
      <c r="AB93" s="1" t="str">
        <f t="shared" si="42"/>
        <v xml:space="preserve"> </v>
      </c>
      <c r="AC93" s="1" t="str">
        <f t="shared" si="26"/>
        <v xml:space="preserve"> </v>
      </c>
      <c r="AD93" s="1" t="str">
        <f t="shared" si="43"/>
        <v xml:space="preserve"> </v>
      </c>
      <c r="AE93" s="1" t="str">
        <f t="shared" si="27"/>
        <v xml:space="preserve"> </v>
      </c>
      <c r="AF93" s="1" t="str">
        <f t="shared" si="28"/>
        <v xml:space="preserve"> </v>
      </c>
      <c r="AG93" s="38" t="str">
        <f t="shared" si="44"/>
        <v xml:space="preserve"> </v>
      </c>
      <c r="AH93" s="38" t="str">
        <f t="shared" si="45"/>
        <v xml:space="preserve"> </v>
      </c>
      <c r="AI93" s="1" t="str">
        <f t="shared" si="29"/>
        <v xml:space="preserve"> </v>
      </c>
      <c r="AJ93" s="1" t="str">
        <f t="shared" si="30"/>
        <v xml:space="preserve"> </v>
      </c>
      <c r="AK93" s="25" t="str">
        <f t="shared" si="46"/>
        <v xml:space="preserve"> </v>
      </c>
      <c r="AL93" s="25" t="str">
        <f t="shared" si="47"/>
        <v xml:space="preserve"> </v>
      </c>
      <c r="AM93" s="1" t="str">
        <f t="shared" si="31"/>
        <v xml:space="preserve"> </v>
      </c>
      <c r="AN93" s="1" t="str">
        <f t="shared" si="32"/>
        <v xml:space="preserve"> </v>
      </c>
      <c r="AO93" t="s">
        <v>800</v>
      </c>
      <c r="AP93" t="s">
        <v>132</v>
      </c>
      <c r="AQ93" s="22" t="e">
        <v>#VALUE!</v>
      </c>
      <c r="AR93" s="21" t="e">
        <v>#VALUE!</v>
      </c>
      <c r="AS93" t="s">
        <v>137</v>
      </c>
      <c r="AT93" t="e">
        <v>#VALUE!</v>
      </c>
      <c r="AU93" t="e">
        <v>#VALUE!</v>
      </c>
      <c r="AV93" t="s">
        <v>2004</v>
      </c>
    </row>
    <row r="94" spans="1:48" x14ac:dyDescent="0.25">
      <c r="A94" s="14">
        <v>9.6999999999999851E-10</v>
      </c>
      <c r="B94" t="s">
        <v>770</v>
      </c>
      <c r="C94" s="4">
        <v>7</v>
      </c>
      <c r="D94" s="4">
        <v>3</v>
      </c>
      <c r="E94" s="4">
        <v>7</v>
      </c>
      <c r="F94" s="4">
        <v>17</v>
      </c>
      <c r="G94" s="4">
        <v>1955</v>
      </c>
      <c r="H94" s="4">
        <v>1890</v>
      </c>
      <c r="I94" s="34">
        <v>21390.079163711605</v>
      </c>
      <c r="J94" s="35">
        <v>24.160997314318379</v>
      </c>
      <c r="K94" s="35">
        <v>22.535418693170694</v>
      </c>
      <c r="L94" s="35">
        <v>15.422913335646317</v>
      </c>
      <c r="M94" s="35">
        <v>14.489557729182241</v>
      </c>
      <c r="N94" s="4">
        <v>1.085</v>
      </c>
      <c r="O94" s="4">
        <v>6.1643835616438301</v>
      </c>
      <c r="P94" s="35">
        <v>1.6113906978930115</v>
      </c>
      <c r="Q94" s="36" t="str">
        <f t="shared" si="33"/>
        <v xml:space="preserve"> </v>
      </c>
      <c r="R94" s="36" t="str">
        <f t="shared" si="34"/>
        <v xml:space="preserve"> </v>
      </c>
      <c r="S94" s="37" t="str">
        <f t="shared" si="35"/>
        <v/>
      </c>
      <c r="T94" s="37" t="str">
        <f t="shared" si="36"/>
        <v/>
      </c>
      <c r="U94" s="37" t="str">
        <f t="shared" si="37"/>
        <v/>
      </c>
      <c r="V94" s="37" t="str">
        <f t="shared" si="38"/>
        <v/>
      </c>
      <c r="W94" s="37" t="str">
        <f t="shared" si="39"/>
        <v/>
      </c>
      <c r="X94" s="37" t="str">
        <f t="shared" si="40"/>
        <v/>
      </c>
      <c r="Y94" s="1" t="str">
        <f t="shared" si="24"/>
        <v xml:space="preserve"> </v>
      </c>
      <c r="Z94" s="1" t="str">
        <f t="shared" si="41"/>
        <v xml:space="preserve"> </v>
      </c>
      <c r="AA94" s="1" t="str">
        <f t="shared" si="25"/>
        <v xml:space="preserve"> </v>
      </c>
      <c r="AB94" s="1" t="str">
        <f t="shared" si="42"/>
        <v xml:space="preserve"> </v>
      </c>
      <c r="AC94" s="1" t="str">
        <f t="shared" si="26"/>
        <v xml:space="preserve"> </v>
      </c>
      <c r="AD94" s="1" t="str">
        <f t="shared" si="43"/>
        <v xml:space="preserve"> </v>
      </c>
      <c r="AE94" s="1" t="str">
        <f t="shared" si="27"/>
        <v xml:space="preserve"> </v>
      </c>
      <c r="AF94" s="1" t="str">
        <f t="shared" si="28"/>
        <v xml:space="preserve"> </v>
      </c>
      <c r="AG94" s="38" t="str">
        <f t="shared" si="44"/>
        <v xml:space="preserve"> </v>
      </c>
      <c r="AH94" s="38" t="str">
        <f t="shared" si="45"/>
        <v xml:space="preserve"> </v>
      </c>
      <c r="AI94" s="1" t="str">
        <f t="shared" si="29"/>
        <v xml:space="preserve"> </v>
      </c>
      <c r="AJ94" s="1" t="str">
        <f t="shared" si="30"/>
        <v xml:space="preserve"> </v>
      </c>
      <c r="AK94" s="25" t="str">
        <f t="shared" si="46"/>
        <v xml:space="preserve"> </v>
      </c>
      <c r="AL94" s="25" t="str">
        <f t="shared" si="47"/>
        <v xml:space="preserve"> </v>
      </c>
      <c r="AM94" s="1" t="str">
        <f t="shared" si="31"/>
        <v xml:space="preserve"> </v>
      </c>
      <c r="AN94" s="1" t="str">
        <f t="shared" si="32"/>
        <v xml:space="preserve"> </v>
      </c>
      <c r="AO94" t="s">
        <v>770</v>
      </c>
      <c r="AP94" t="s">
        <v>1313</v>
      </c>
      <c r="AQ94" s="22">
        <v>-85.434369292175319</v>
      </c>
      <c r="AR94" s="21">
        <v>-93.092949280509416</v>
      </c>
      <c r="AS94">
        <v>3.4391534391534417</v>
      </c>
      <c r="AT94">
        <v>85.434369292175319</v>
      </c>
      <c r="AU94">
        <v>93.092949280509416</v>
      </c>
      <c r="AV94" t="s">
        <v>2005</v>
      </c>
    </row>
    <row r="95" spans="1:48" x14ac:dyDescent="0.25">
      <c r="A95" s="14">
        <v>9.7999999999999848E-10</v>
      </c>
      <c r="B95" t="s">
        <v>1234</v>
      </c>
      <c r="C95" s="4">
        <v>4</v>
      </c>
      <c r="D95" s="4">
        <v>3</v>
      </c>
      <c r="E95" s="4">
        <v>9</v>
      </c>
      <c r="F95" s="4">
        <v>16</v>
      </c>
      <c r="G95" s="4">
        <v>8490</v>
      </c>
      <c r="H95" s="4">
        <v>9080</v>
      </c>
      <c r="I95" s="34">
        <v>8647.0741238833125</v>
      </c>
      <c r="J95" s="35">
        <v>35.098569771936603</v>
      </c>
      <c r="K95" s="35">
        <v>34.007490636704119</v>
      </c>
      <c r="L95" s="35">
        <v>21.88710639606396</v>
      </c>
      <c r="M95" s="35">
        <v>20.834124623868679</v>
      </c>
      <c r="N95" s="4">
        <v>2.5870000000000002</v>
      </c>
      <c r="O95" s="4">
        <v>3.8538739462063458</v>
      </c>
      <c r="P95" s="35">
        <v>1.2940528634361235</v>
      </c>
      <c r="Q95" s="36" t="str">
        <f t="shared" si="33"/>
        <v xml:space="preserve"> </v>
      </c>
      <c r="R95" s="36" t="str">
        <f t="shared" si="34"/>
        <v xml:space="preserve"> </v>
      </c>
      <c r="S95" s="37" t="str">
        <f t="shared" si="35"/>
        <v/>
      </c>
      <c r="T95" s="37" t="str">
        <f t="shared" si="36"/>
        <v/>
      </c>
      <c r="U95" s="37" t="str">
        <f t="shared" si="37"/>
        <v/>
      </c>
      <c r="V95" s="37" t="str">
        <f t="shared" si="38"/>
        <v/>
      </c>
      <c r="W95" s="37" t="str">
        <f t="shared" si="39"/>
        <v/>
      </c>
      <c r="X95" s="37" t="str">
        <f t="shared" si="40"/>
        <v/>
      </c>
      <c r="Y95" s="1" t="str">
        <f t="shared" si="24"/>
        <v xml:space="preserve"> </v>
      </c>
      <c r="Z95" s="1" t="str">
        <f t="shared" si="41"/>
        <v xml:space="preserve"> </v>
      </c>
      <c r="AA95" s="1" t="str">
        <f t="shared" si="25"/>
        <v xml:space="preserve"> </v>
      </c>
      <c r="AB95" s="1" t="str">
        <f t="shared" si="42"/>
        <v xml:space="preserve"> </v>
      </c>
      <c r="AC95" s="1" t="str">
        <f t="shared" si="26"/>
        <v xml:space="preserve"> </v>
      </c>
      <c r="AD95" s="1" t="str">
        <f t="shared" si="43"/>
        <v xml:space="preserve"> </v>
      </c>
      <c r="AE95" s="1" t="str">
        <f t="shared" si="27"/>
        <v xml:space="preserve"> </v>
      </c>
      <c r="AF95" s="1" t="str">
        <f t="shared" si="28"/>
        <v xml:space="preserve"> </v>
      </c>
      <c r="AG95" s="38" t="str">
        <f t="shared" si="44"/>
        <v xml:space="preserve"> </v>
      </c>
      <c r="AH95" s="38" t="str">
        <f t="shared" si="45"/>
        <v xml:space="preserve"> </v>
      </c>
      <c r="AI95" s="1" t="str">
        <f t="shared" si="29"/>
        <v xml:space="preserve"> </v>
      </c>
      <c r="AJ95" s="1" t="str">
        <f t="shared" si="30"/>
        <v xml:space="preserve"> </v>
      </c>
      <c r="AK95" s="25" t="str">
        <f t="shared" si="46"/>
        <v xml:space="preserve"> </v>
      </c>
      <c r="AL95" s="25" t="str">
        <f t="shared" si="47"/>
        <v xml:space="preserve"> </v>
      </c>
      <c r="AM95" s="1" t="str">
        <f t="shared" si="31"/>
        <v xml:space="preserve"> </v>
      </c>
      <c r="AN95" s="1" t="str">
        <f t="shared" si="32"/>
        <v xml:space="preserve"> </v>
      </c>
      <c r="AO95" t="s">
        <v>1234</v>
      </c>
      <c r="AP95" t="s">
        <v>1244</v>
      </c>
      <c r="AQ95" s="22">
        <v>-169.37965614769524</v>
      </c>
      <c r="AR95" s="21">
        <v>-174.02383928750677</v>
      </c>
      <c r="AS95">
        <v>-6.4977973568281939</v>
      </c>
      <c r="AT95">
        <v>169.37965614769524</v>
      </c>
      <c r="AU95">
        <v>174.02383928750677</v>
      </c>
      <c r="AV95" t="s">
        <v>2006</v>
      </c>
    </row>
    <row r="96" spans="1:48" x14ac:dyDescent="0.25">
      <c r="A96" s="14">
        <v>9.8999999999999844E-10</v>
      </c>
      <c r="B96" t="s">
        <v>768</v>
      </c>
      <c r="C96" s="4">
        <v>7</v>
      </c>
      <c r="D96" s="4">
        <v>2</v>
      </c>
      <c r="E96" s="4">
        <v>10</v>
      </c>
      <c r="F96" s="4">
        <v>19</v>
      </c>
      <c r="G96" s="4">
        <v>1547.5</v>
      </c>
      <c r="H96" s="4">
        <v>1655.5</v>
      </c>
      <c r="I96" s="34">
        <v>22067.336692267945</v>
      </c>
      <c r="J96" s="35">
        <v>24.635416666666664</v>
      </c>
      <c r="K96" s="35">
        <v>19.16087962962963</v>
      </c>
      <c r="L96" s="35">
        <v>14.095764764764764</v>
      </c>
      <c r="M96" s="35">
        <v>13.795414156257653</v>
      </c>
      <c r="N96" s="4">
        <v>0.86399999999999999</v>
      </c>
      <c r="O96" s="4">
        <v>28.763040238450067</v>
      </c>
      <c r="P96" s="35">
        <v>4.8384173965569319</v>
      </c>
      <c r="Q96" s="36" t="str">
        <f t="shared" si="33"/>
        <v xml:space="preserve"> </v>
      </c>
      <c r="R96" s="36" t="str">
        <f t="shared" si="34"/>
        <v xml:space="preserve"> </v>
      </c>
      <c r="S96" s="37" t="str">
        <f t="shared" si="35"/>
        <v/>
      </c>
      <c r="T96" s="37" t="str">
        <f t="shared" si="36"/>
        <v/>
      </c>
      <c r="U96" s="37" t="str">
        <f t="shared" si="37"/>
        <v/>
      </c>
      <c r="V96" s="37" t="str">
        <f t="shared" si="38"/>
        <v/>
      </c>
      <c r="W96" s="37" t="str">
        <f t="shared" si="39"/>
        <v/>
      </c>
      <c r="X96" s="37" t="str">
        <f t="shared" si="40"/>
        <v/>
      </c>
      <c r="Y96" s="1" t="str">
        <f t="shared" si="24"/>
        <v xml:space="preserve"> </v>
      </c>
      <c r="Z96" s="1" t="str">
        <f t="shared" si="41"/>
        <v xml:space="preserve"> </v>
      </c>
      <c r="AA96" s="1" t="str">
        <f t="shared" si="25"/>
        <v xml:space="preserve"> </v>
      </c>
      <c r="AB96" s="1" t="str">
        <f t="shared" si="42"/>
        <v xml:space="preserve"> </v>
      </c>
      <c r="AC96" s="1" t="str">
        <f t="shared" si="26"/>
        <v xml:space="preserve"> </v>
      </c>
      <c r="AD96" s="1" t="str">
        <f t="shared" si="43"/>
        <v xml:space="preserve"> </v>
      </c>
      <c r="AE96" s="1" t="str">
        <f t="shared" si="27"/>
        <v xml:space="preserve"> </v>
      </c>
      <c r="AF96" s="1" t="str">
        <f t="shared" si="28"/>
        <v xml:space="preserve"> </v>
      </c>
      <c r="AG96" s="38">
        <f t="shared" si="44"/>
        <v>4.838417397546932</v>
      </c>
      <c r="AH96" s="38" t="str">
        <f t="shared" si="45"/>
        <v xml:space="preserve"> </v>
      </c>
      <c r="AI96" s="1">
        <f t="shared" si="29"/>
        <v>38</v>
      </c>
      <c r="AJ96" s="1" t="str">
        <f t="shared" si="30"/>
        <v xml:space="preserve"> </v>
      </c>
      <c r="AK96" s="25" t="str">
        <f t="shared" si="46"/>
        <v xml:space="preserve"> </v>
      </c>
      <c r="AL96" s="25" t="str">
        <f t="shared" si="47"/>
        <v xml:space="preserve"> </v>
      </c>
      <c r="AM96" s="1" t="str">
        <f t="shared" si="31"/>
        <v xml:space="preserve"> </v>
      </c>
      <c r="AN96" s="1" t="str">
        <f t="shared" si="32"/>
        <v xml:space="preserve"> </v>
      </c>
      <c r="AO96" t="s">
        <v>768</v>
      </c>
      <c r="AP96" t="s">
        <v>1250</v>
      </c>
      <c r="AQ96" s="22">
        <v>-89.075512587637348</v>
      </c>
      <c r="AR96" s="21">
        <v>-76.477214878848571</v>
      </c>
      <c r="AS96">
        <v>-6.5237088492902444</v>
      </c>
      <c r="AT96">
        <v>89.075512587637348</v>
      </c>
      <c r="AU96">
        <v>76.477214878848571</v>
      </c>
      <c r="AV96" t="s">
        <v>2007</v>
      </c>
    </row>
    <row r="97" spans="1:48" x14ac:dyDescent="0.25">
      <c r="A97" s="14">
        <v>9.9999999999999841E-10</v>
      </c>
      <c r="B97" t="s">
        <v>759</v>
      </c>
      <c r="C97" s="4">
        <v>9</v>
      </c>
      <c r="D97" s="4">
        <v>11</v>
      </c>
      <c r="E97" s="4">
        <v>5</v>
      </c>
      <c r="F97" s="4">
        <v>25</v>
      </c>
      <c r="G97" s="4">
        <v>706.09844970703125</v>
      </c>
      <c r="H97" s="4">
        <v>606.6</v>
      </c>
      <c r="I97" s="34">
        <v>25082.540853915318</v>
      </c>
      <c r="J97" s="35">
        <v>10.125914799464699</v>
      </c>
      <c r="K97" s="35">
        <v>9.0514232636506815</v>
      </c>
      <c r="L97" s="35" t="s">
        <v>1238</v>
      </c>
      <c r="M97" s="35" t="s">
        <v>1238</v>
      </c>
      <c r="N97" s="4">
        <v>0.77500000000000002</v>
      </c>
      <c r="O97" s="4">
        <v>27.467105263157904</v>
      </c>
      <c r="P97" s="35">
        <v>4.179630332994571</v>
      </c>
      <c r="Q97" s="36" t="str">
        <f t="shared" si="33"/>
        <v xml:space="preserve"> </v>
      </c>
      <c r="R97" s="36" t="str">
        <f t="shared" si="34"/>
        <v xml:space="preserve"> </v>
      </c>
      <c r="S97" s="37">
        <f t="shared" si="35"/>
        <v>0.16402645946856445</v>
      </c>
      <c r="T97" s="37" t="str">
        <f t="shared" si="36"/>
        <v/>
      </c>
      <c r="U97" s="37" t="str">
        <f t="shared" si="37"/>
        <v/>
      </c>
      <c r="V97" s="37" t="str">
        <f t="shared" si="38"/>
        <v/>
      </c>
      <c r="W97" s="37" t="str">
        <f t="shared" si="39"/>
        <v xml:space="preserve"> </v>
      </c>
      <c r="X97" s="37" t="str">
        <f t="shared" si="40"/>
        <v xml:space="preserve"> </v>
      </c>
      <c r="Y97" s="1" t="str">
        <f t="shared" si="24"/>
        <v xml:space="preserve"> </v>
      </c>
      <c r="Z97" s="1" t="str">
        <f t="shared" si="41"/>
        <v xml:space="preserve"> </v>
      </c>
      <c r="AA97" s="1" t="str">
        <f t="shared" si="25"/>
        <v xml:space="preserve"> </v>
      </c>
      <c r="AB97" s="1" t="str">
        <f t="shared" si="42"/>
        <v xml:space="preserve"> </v>
      </c>
      <c r="AC97" s="1">
        <f t="shared" si="26"/>
        <v>30</v>
      </c>
      <c r="AD97" s="1" t="str">
        <f t="shared" si="43"/>
        <v xml:space="preserve"> </v>
      </c>
      <c r="AE97" s="1" t="str">
        <f t="shared" si="27"/>
        <v xml:space="preserve"> </v>
      </c>
      <c r="AF97" s="1" t="str">
        <f t="shared" si="28"/>
        <v xml:space="preserve"> </v>
      </c>
      <c r="AG97" s="38">
        <f t="shared" si="44"/>
        <v>4.1796303339945711</v>
      </c>
      <c r="AH97" s="38" t="str">
        <f t="shared" si="45"/>
        <v xml:space="preserve"> </v>
      </c>
      <c r="AI97" s="1">
        <f t="shared" si="29"/>
        <v>46</v>
      </c>
      <c r="AJ97" s="1" t="str">
        <f t="shared" si="30"/>
        <v xml:space="preserve"> </v>
      </c>
      <c r="AK97" s="25" t="str">
        <f t="shared" si="46"/>
        <v xml:space="preserve"> </v>
      </c>
      <c r="AL97" s="25" t="str">
        <f t="shared" si="47"/>
        <v xml:space="preserve"> </v>
      </c>
      <c r="AM97" s="1" t="str">
        <f t="shared" si="31"/>
        <v xml:space="preserve"> </v>
      </c>
      <c r="AN97" s="1" t="str">
        <f t="shared" si="32"/>
        <v xml:space="preserve"> </v>
      </c>
      <c r="AO97" t="s">
        <v>759</v>
      </c>
      <c r="AP97" t="s">
        <v>1246</v>
      </c>
      <c r="AQ97" s="22">
        <v>22.284142499685842</v>
      </c>
      <c r="AR97" s="21" t="e">
        <v>#VALUE!</v>
      </c>
      <c r="AS97">
        <v>16.402645846856444</v>
      </c>
      <c r="AT97">
        <v>-22.284142499685842</v>
      </c>
      <c r="AU97" t="e">
        <v>#VALUE!</v>
      </c>
      <c r="AV97" t="s">
        <v>2008</v>
      </c>
    </row>
    <row r="98" spans="1:48" x14ac:dyDescent="0.25">
      <c r="A98" s="14">
        <v>1.0099999999999984E-9</v>
      </c>
      <c r="B98" t="s">
        <v>801</v>
      </c>
      <c r="C98" s="4">
        <v>13</v>
      </c>
      <c r="D98" s="4">
        <v>2</v>
      </c>
      <c r="E98" s="4">
        <v>5</v>
      </c>
      <c r="F98" s="4">
        <v>20</v>
      </c>
      <c r="G98" s="4">
        <v>1268</v>
      </c>
      <c r="H98" s="4">
        <v>1123</v>
      </c>
      <c r="I98" s="34">
        <v>7772.716161331382</v>
      </c>
      <c r="J98" s="35">
        <v>31.54494382022472</v>
      </c>
      <c r="K98" s="35">
        <v>22.871690427698574</v>
      </c>
      <c r="L98" s="35" t="s">
        <v>1238</v>
      </c>
      <c r="M98" s="35" t="s">
        <v>1238</v>
      </c>
      <c r="N98" s="4">
        <v>0.35599999999999998</v>
      </c>
      <c r="O98" s="4">
        <v>-16.431924882629108</v>
      </c>
      <c r="P98" s="35">
        <v>4.6037399821905609</v>
      </c>
      <c r="Q98" s="36" t="str">
        <f t="shared" si="33"/>
        <v xml:space="preserve"> </v>
      </c>
      <c r="R98" s="36" t="str">
        <f t="shared" si="34"/>
        <v xml:space="preserve"> </v>
      </c>
      <c r="S98" s="37" t="str">
        <f t="shared" si="35"/>
        <v/>
      </c>
      <c r="T98" s="37" t="str">
        <f t="shared" si="36"/>
        <v/>
      </c>
      <c r="U98" s="37" t="str">
        <f t="shared" si="37"/>
        <v/>
      </c>
      <c r="V98" s="37" t="str">
        <f t="shared" si="38"/>
        <v/>
      </c>
      <c r="W98" s="37" t="str">
        <f t="shared" si="39"/>
        <v xml:space="preserve"> </v>
      </c>
      <c r="X98" s="37" t="str">
        <f t="shared" si="40"/>
        <v xml:space="preserve"> </v>
      </c>
      <c r="Y98" s="1" t="str">
        <f t="shared" si="24"/>
        <v xml:space="preserve"> </v>
      </c>
      <c r="Z98" s="1" t="str">
        <f t="shared" si="41"/>
        <v xml:space="preserve"> </v>
      </c>
      <c r="AA98" s="1" t="str">
        <f t="shared" si="25"/>
        <v xml:space="preserve"> </v>
      </c>
      <c r="AB98" s="1" t="str">
        <f t="shared" si="42"/>
        <v xml:space="preserve"> </v>
      </c>
      <c r="AC98" s="1" t="str">
        <f t="shared" si="26"/>
        <v xml:space="preserve"> </v>
      </c>
      <c r="AD98" s="1" t="str">
        <f t="shared" si="43"/>
        <v xml:space="preserve"> </v>
      </c>
      <c r="AE98" s="1" t="str">
        <f t="shared" si="27"/>
        <v xml:space="preserve"> </v>
      </c>
      <c r="AF98" s="1" t="str">
        <f t="shared" si="28"/>
        <v xml:space="preserve"> </v>
      </c>
      <c r="AG98" s="38">
        <f t="shared" si="44"/>
        <v>4.603739983200561</v>
      </c>
      <c r="AH98" s="38" t="str">
        <f t="shared" si="45"/>
        <v xml:space="preserve"> </v>
      </c>
      <c r="AI98" s="1">
        <f t="shared" si="29"/>
        <v>42</v>
      </c>
      <c r="AJ98" s="1" t="str">
        <f t="shared" si="30"/>
        <v xml:space="preserve"> </v>
      </c>
      <c r="AK98" s="25" t="str">
        <f t="shared" si="46"/>
        <v xml:space="preserve"> </v>
      </c>
      <c r="AL98" s="25" t="str">
        <f t="shared" si="47"/>
        <v xml:space="preserve"> </v>
      </c>
      <c r="AM98" s="1" t="str">
        <f t="shared" si="31"/>
        <v xml:space="preserve"> </v>
      </c>
      <c r="AN98" s="1" t="str">
        <f t="shared" si="32"/>
        <v xml:space="preserve"> </v>
      </c>
      <c r="AO98" t="s">
        <v>801</v>
      </c>
      <c r="AP98" t="s">
        <v>1246</v>
      </c>
      <c r="AQ98" s="22">
        <v>-142.10576598151897</v>
      </c>
      <c r="AR98" s="21" t="e">
        <v>#VALUE!</v>
      </c>
      <c r="AS98">
        <v>12.911843276936775</v>
      </c>
      <c r="AT98">
        <v>142.10576598151897</v>
      </c>
      <c r="AU98" t="e">
        <v>#VALUE!</v>
      </c>
      <c r="AV98" t="s">
        <v>2009</v>
      </c>
    </row>
    <row r="99" spans="1:48" x14ac:dyDescent="0.25">
      <c r="A99" s="14">
        <v>1.0199999999999983E-9</v>
      </c>
      <c r="B99" t="s">
        <v>812</v>
      </c>
      <c r="C99" s="4">
        <v>2</v>
      </c>
      <c r="D99" s="4">
        <v>3</v>
      </c>
      <c r="E99" s="4">
        <v>9</v>
      </c>
      <c r="F99" s="4">
        <v>14</v>
      </c>
      <c r="G99" s="4">
        <v>2430</v>
      </c>
      <c r="H99" s="4">
        <v>2656</v>
      </c>
      <c r="I99" s="34">
        <v>8176.1578097647489</v>
      </c>
      <c r="J99" s="35">
        <v>19.969924812030072</v>
      </c>
      <c r="K99" s="35">
        <v>19.688658265381765</v>
      </c>
      <c r="L99" s="35">
        <v>13.62473042235016</v>
      </c>
      <c r="M99" s="35">
        <v>13.410091447014524</v>
      </c>
      <c r="N99" s="4">
        <v>1.349</v>
      </c>
      <c r="O99" s="4">
        <v>-7.3489010989010977</v>
      </c>
      <c r="P99" s="35">
        <v>3.7688253012048198</v>
      </c>
      <c r="Q99" s="36" t="str">
        <f t="shared" si="33"/>
        <v xml:space="preserve"> </v>
      </c>
      <c r="R99" s="36" t="str">
        <f t="shared" si="34"/>
        <v xml:space="preserve"> </v>
      </c>
      <c r="S99" s="37" t="str">
        <f t="shared" si="35"/>
        <v/>
      </c>
      <c r="T99" s="37" t="str">
        <f t="shared" si="36"/>
        <v/>
      </c>
      <c r="U99" s="37" t="str">
        <f t="shared" si="37"/>
        <v/>
      </c>
      <c r="V99" s="37" t="str">
        <f t="shared" si="38"/>
        <v/>
      </c>
      <c r="W99" s="37" t="str">
        <f t="shared" si="39"/>
        <v/>
      </c>
      <c r="X99" s="37" t="str">
        <f t="shared" si="40"/>
        <v/>
      </c>
      <c r="Y99" s="1" t="str">
        <f t="shared" si="24"/>
        <v xml:space="preserve"> </v>
      </c>
      <c r="Z99" s="1" t="str">
        <f t="shared" si="41"/>
        <v xml:space="preserve"> </v>
      </c>
      <c r="AA99" s="1" t="str">
        <f t="shared" si="25"/>
        <v xml:space="preserve"> </v>
      </c>
      <c r="AB99" s="1" t="str">
        <f t="shared" si="42"/>
        <v xml:space="preserve"> </v>
      </c>
      <c r="AC99" s="1" t="str">
        <f t="shared" si="26"/>
        <v xml:space="preserve"> </v>
      </c>
      <c r="AD99" s="1" t="str">
        <f t="shared" si="43"/>
        <v xml:space="preserve"> </v>
      </c>
      <c r="AE99" s="1" t="str">
        <f t="shared" si="27"/>
        <v xml:space="preserve"> </v>
      </c>
      <c r="AF99" s="1" t="str">
        <f t="shared" si="28"/>
        <v xml:space="preserve"> </v>
      </c>
      <c r="AG99" s="38">
        <f t="shared" si="44"/>
        <v>3.7688253022248199</v>
      </c>
      <c r="AH99" s="38" t="str">
        <f t="shared" si="45"/>
        <v xml:space="preserve"> </v>
      </c>
      <c r="AI99" s="1">
        <f t="shared" si="29"/>
        <v>49</v>
      </c>
      <c r="AJ99" s="1" t="str">
        <f t="shared" si="30"/>
        <v xml:space="preserve"> </v>
      </c>
      <c r="AK99" s="25" t="str">
        <f t="shared" si="46"/>
        <v xml:space="preserve"> </v>
      </c>
      <c r="AL99" s="25" t="str">
        <f t="shared" si="47"/>
        <v xml:space="preserve"> </v>
      </c>
      <c r="AM99" s="1" t="str">
        <f t="shared" si="31"/>
        <v xml:space="preserve"> </v>
      </c>
      <c r="AN99" s="1" t="str">
        <f t="shared" si="32"/>
        <v xml:space="preserve"> </v>
      </c>
      <c r="AO99" t="s">
        <v>812</v>
      </c>
      <c r="AP99" t="s">
        <v>1250</v>
      </c>
      <c r="AQ99" s="22">
        <v>-53.268110755362244</v>
      </c>
      <c r="AR99" s="21">
        <v>-70.579923724457899</v>
      </c>
      <c r="AS99">
        <v>-8.5090361445783085</v>
      </c>
      <c r="AT99">
        <v>53.268110755362244</v>
      </c>
      <c r="AU99">
        <v>70.579923724457899</v>
      </c>
      <c r="AV99" t="s">
        <v>2010</v>
      </c>
    </row>
    <row r="100" spans="1:48" x14ac:dyDescent="0.25">
      <c r="A100" s="14">
        <v>1.0299999999999983E-9</v>
      </c>
      <c r="B100" t="s">
        <v>765</v>
      </c>
      <c r="C100" s="4">
        <v>12</v>
      </c>
      <c r="D100" s="4">
        <v>3</v>
      </c>
      <c r="E100" s="4">
        <v>4</v>
      </c>
      <c r="F100" s="4">
        <v>19</v>
      </c>
      <c r="G100" s="4">
        <v>285</v>
      </c>
      <c r="H100" s="4">
        <v>249.3</v>
      </c>
      <c r="I100" s="34">
        <v>31585.926399505275</v>
      </c>
      <c r="J100" s="35">
        <v>17.556338028169016</v>
      </c>
      <c r="K100" s="35">
        <v>14.664705882352942</v>
      </c>
      <c r="L100" s="35">
        <v>11.293692515430406</v>
      </c>
      <c r="M100" s="35">
        <v>7.742827403125359</v>
      </c>
      <c r="N100" s="4">
        <v>0.17</v>
      </c>
      <c r="O100" s="4">
        <v>10.389610389610398</v>
      </c>
      <c r="P100" s="35">
        <v>3.3293221018852788</v>
      </c>
      <c r="Q100" s="36" t="str">
        <f t="shared" si="33"/>
        <v xml:space="preserve"> </v>
      </c>
      <c r="R100" s="36" t="str">
        <f t="shared" si="34"/>
        <v xml:space="preserve"> </v>
      </c>
      <c r="S100" s="37" t="str">
        <f t="shared" si="35"/>
        <v/>
      </c>
      <c r="T100" s="37" t="str">
        <f t="shared" si="36"/>
        <v/>
      </c>
      <c r="U100" s="37" t="str">
        <f t="shared" si="37"/>
        <v/>
      </c>
      <c r="V100" s="37" t="str">
        <f t="shared" si="38"/>
        <v/>
      </c>
      <c r="W100" s="37" t="str">
        <f t="shared" si="39"/>
        <v/>
      </c>
      <c r="X100" s="37" t="str">
        <f t="shared" si="40"/>
        <v/>
      </c>
      <c r="Y100" s="1" t="str">
        <f t="shared" ref="Y100:Y107" si="48">IF(ISERROR((RANK(U100,U$7:U$184,0)))=TRUE," ",((RANK(U100,U$7:U$184,0))))</f>
        <v xml:space="preserve"> </v>
      </c>
      <c r="Z100" s="1" t="str">
        <f t="shared" si="41"/>
        <v xml:space="preserve"> </v>
      </c>
      <c r="AA100" s="1" t="str">
        <f t="shared" ref="AA100:AA107" si="49">IF(ISERROR((RANK(W100,W$7:W$184,0)))=TRUE," ",((RANK(W100,W$7:W$184,0))))</f>
        <v xml:space="preserve"> </v>
      </c>
      <c r="AB100" s="1" t="str">
        <f t="shared" si="42"/>
        <v xml:space="preserve"> </v>
      </c>
      <c r="AC100" s="1" t="str">
        <f t="shared" ref="AC100:AC107" si="50">IF(ISERROR((RANK(S100,S$7:S$184,0)))=TRUE," ",((RANK(S100,S$7:S$184,0))))</f>
        <v xml:space="preserve"> </v>
      </c>
      <c r="AD100" s="1" t="str">
        <f t="shared" si="43"/>
        <v xml:space="preserve"> </v>
      </c>
      <c r="AE100" s="1" t="str">
        <f t="shared" ref="AE100:AE107" si="51">IF(ISERROR((RANK(Q100,Q$7:Q$184,0)))=TRUE," ",((RANK(Q100,Q$7:Q$184,0))))</f>
        <v xml:space="preserve"> </v>
      </c>
      <c r="AF100" s="1" t="str">
        <f t="shared" ref="AF100:AF107" si="52">IF(ISERROR((RANK(R100,R$7:R$184,0)))=TRUE," ",((RANK(R100,R$7:R$184,0))))</f>
        <v xml:space="preserve"> </v>
      </c>
      <c r="AG100" s="38">
        <f t="shared" si="44"/>
        <v>3.3293221029152789</v>
      </c>
      <c r="AH100" s="38" t="str">
        <f t="shared" si="45"/>
        <v xml:space="preserve"> </v>
      </c>
      <c r="AI100" s="1">
        <f t="shared" ref="AI100:AI107" si="53">IF(ISERROR((RANK(AG100,AG$7:AG$184,0)))=TRUE," ",((RANK(AG100,AG$7:AG$184,0))))</f>
        <v>56</v>
      </c>
      <c r="AJ100" s="1" t="str">
        <f t="shared" ref="AJ100:AJ107" si="54">IF(ISERROR((RANK(AH100,AH$7:AH$184,0)))=TRUE," ",((RANK(AH100,AH$7:AH$184,0))))</f>
        <v xml:space="preserve"> </v>
      </c>
      <c r="AK100" s="25" t="str">
        <f t="shared" si="46"/>
        <v xml:space="preserve"> </v>
      </c>
      <c r="AL100" s="25" t="str">
        <f t="shared" si="47"/>
        <v xml:space="preserve"> </v>
      </c>
      <c r="AM100" s="1" t="str">
        <f t="shared" ref="AM100:AM107" si="55">IF(ISERROR((RANK(AK100,AK$7:AK$184,0)))=TRUE," ",((RANK(AK100,AK$7:AK$184,0))))</f>
        <v xml:space="preserve"> </v>
      </c>
      <c r="AN100" s="1" t="str">
        <f t="shared" ref="AN100:AN107" si="56">IF(ISERROR((RANK(AL100,AL$7:AL$184,0)))=TRUE," ",((RANK(AL100,AL$7:AL$184,0))))</f>
        <v xml:space="preserve"> </v>
      </c>
      <c r="AO100" t="s">
        <v>765</v>
      </c>
      <c r="AP100" t="s">
        <v>1239</v>
      </c>
      <c r="AQ100" s="22">
        <v>-34.743960565089729</v>
      </c>
      <c r="AR100" s="21">
        <v>-41.395620179712679</v>
      </c>
      <c r="AS100">
        <v>14.32009626955475</v>
      </c>
      <c r="AT100">
        <v>34.743960565089729</v>
      </c>
      <c r="AU100">
        <v>41.395620179712679</v>
      </c>
      <c r="AV100" t="s">
        <v>2011</v>
      </c>
    </row>
    <row r="101" spans="1:48" x14ac:dyDescent="0.25">
      <c r="A101" s="14">
        <v>1.0399999999999983E-9</v>
      </c>
      <c r="B101" t="s">
        <v>802</v>
      </c>
      <c r="C101" s="4">
        <v>8</v>
      </c>
      <c r="D101" s="4">
        <v>3</v>
      </c>
      <c r="E101" s="4">
        <v>13</v>
      </c>
      <c r="F101" s="4">
        <v>24</v>
      </c>
      <c r="G101" s="4">
        <v>985.8406982421875</v>
      </c>
      <c r="H101" s="4">
        <v>767.6</v>
      </c>
      <c r="I101" s="34">
        <v>5849.234142982611</v>
      </c>
      <c r="J101" s="35">
        <v>11.017945737032512</v>
      </c>
      <c r="K101" s="35">
        <v>9.4962564504018552</v>
      </c>
      <c r="L101" s="35">
        <v>8.6678260143025874</v>
      </c>
      <c r="M101" s="35">
        <v>7.53021411881618</v>
      </c>
      <c r="N101" s="4">
        <v>0.96299999999999997</v>
      </c>
      <c r="O101" s="4">
        <v>8.2022471910112298</v>
      </c>
      <c r="P101" s="35">
        <v>4.3740250891194909</v>
      </c>
      <c r="Q101" s="36" t="str">
        <f t="shared" si="33"/>
        <v xml:space="preserve"> </v>
      </c>
      <c r="R101" s="36" t="str">
        <f t="shared" si="34"/>
        <v xml:space="preserve"> </v>
      </c>
      <c r="S101" s="37">
        <f t="shared" si="35"/>
        <v>0.28431565794748759</v>
      </c>
      <c r="T101" s="37" t="str">
        <f t="shared" si="36"/>
        <v/>
      </c>
      <c r="U101" s="37" t="str">
        <f t="shared" si="37"/>
        <v/>
      </c>
      <c r="V101" s="37" t="str">
        <f t="shared" si="38"/>
        <v/>
      </c>
      <c r="W101" s="37" t="str">
        <f t="shared" si="39"/>
        <v/>
      </c>
      <c r="X101" s="37" t="str">
        <f t="shared" si="40"/>
        <v/>
      </c>
      <c r="Y101" s="1" t="str">
        <f t="shared" si="48"/>
        <v xml:space="preserve"> </v>
      </c>
      <c r="Z101" s="1" t="str">
        <f t="shared" si="41"/>
        <v xml:space="preserve"> </v>
      </c>
      <c r="AA101" s="1" t="str">
        <f t="shared" si="49"/>
        <v xml:space="preserve"> </v>
      </c>
      <c r="AB101" s="1" t="str">
        <f t="shared" si="42"/>
        <v xml:space="preserve"> </v>
      </c>
      <c r="AC101" s="1">
        <f t="shared" si="50"/>
        <v>9</v>
      </c>
      <c r="AD101" s="1" t="str">
        <f t="shared" si="43"/>
        <v xml:space="preserve"> </v>
      </c>
      <c r="AE101" s="1" t="str">
        <f t="shared" si="51"/>
        <v xml:space="preserve"> </v>
      </c>
      <c r="AF101" s="1" t="str">
        <f t="shared" si="52"/>
        <v xml:space="preserve"> </v>
      </c>
      <c r="AG101" s="38">
        <f t="shared" si="44"/>
        <v>4.374025090159491</v>
      </c>
      <c r="AH101" s="38" t="str">
        <f t="shared" si="45"/>
        <v xml:space="preserve"> </v>
      </c>
      <c r="AI101" s="1">
        <f t="shared" si="53"/>
        <v>45</v>
      </c>
      <c r="AJ101" s="1" t="str">
        <f t="shared" si="54"/>
        <v xml:space="preserve"> </v>
      </c>
      <c r="AK101" s="25" t="str">
        <f t="shared" si="46"/>
        <v xml:space="preserve"> </v>
      </c>
      <c r="AL101" s="25" t="str">
        <f t="shared" si="47"/>
        <v xml:space="preserve"> </v>
      </c>
      <c r="AM101" s="1" t="str">
        <f t="shared" si="55"/>
        <v xml:space="preserve"> </v>
      </c>
      <c r="AN101" s="1" t="str">
        <f t="shared" si="56"/>
        <v xml:space="preserve"> </v>
      </c>
      <c r="AO101" t="s">
        <v>802</v>
      </c>
      <c r="AP101" t="s">
        <v>1248</v>
      </c>
      <c r="AQ101" s="22">
        <v>15.437852499936222</v>
      </c>
      <c r="AR101" s="21">
        <v>-8.5200994473377367</v>
      </c>
      <c r="AS101">
        <v>28.431565690748762</v>
      </c>
      <c r="AT101">
        <v>-15.437852499936222</v>
      </c>
      <c r="AU101">
        <v>8.5200994473377367</v>
      </c>
      <c r="AV101" t="s">
        <v>2012</v>
      </c>
    </row>
    <row r="102" spans="1:48" x14ac:dyDescent="0.25">
      <c r="A102" s="14">
        <v>1.0499999999999982E-9</v>
      </c>
      <c r="B102" t="s">
        <v>793</v>
      </c>
      <c r="C102" s="4">
        <v>14</v>
      </c>
      <c r="D102" s="4">
        <v>0</v>
      </c>
      <c r="E102" s="4">
        <v>5</v>
      </c>
      <c r="F102" s="4">
        <v>19</v>
      </c>
      <c r="G102" s="4">
        <v>230</v>
      </c>
      <c r="H102" s="4">
        <v>224.3</v>
      </c>
      <c r="I102" s="34">
        <v>9528.0143320977131</v>
      </c>
      <c r="J102" s="35">
        <v>11.049261083743843</v>
      </c>
      <c r="K102" s="35">
        <v>10.835748792270532</v>
      </c>
      <c r="L102" s="35">
        <v>8.2285123758040193</v>
      </c>
      <c r="M102" s="35">
        <v>8.1307318773234201</v>
      </c>
      <c r="N102" s="4">
        <v>0.20300000000000001</v>
      </c>
      <c r="O102" s="4">
        <v>-4.2452830188679149</v>
      </c>
      <c r="P102" s="35">
        <v>8.2478823004904136</v>
      </c>
      <c r="Q102" s="36">
        <f t="shared" si="33"/>
        <v>73.684210527365792</v>
      </c>
      <c r="R102" s="36" t="str">
        <f t="shared" si="34"/>
        <v xml:space="preserve"> </v>
      </c>
      <c r="S102" s="37" t="str">
        <f t="shared" si="35"/>
        <v/>
      </c>
      <c r="T102" s="37" t="str">
        <f t="shared" si="36"/>
        <v/>
      </c>
      <c r="U102" s="37" t="str">
        <f t="shared" si="37"/>
        <v/>
      </c>
      <c r="V102" s="37" t="str">
        <f t="shared" si="38"/>
        <v/>
      </c>
      <c r="W102" s="37" t="str">
        <f t="shared" si="39"/>
        <v/>
      </c>
      <c r="X102" s="37" t="str">
        <f t="shared" si="40"/>
        <v/>
      </c>
      <c r="Y102" s="1" t="str">
        <f t="shared" si="48"/>
        <v xml:space="preserve"> </v>
      </c>
      <c r="Z102" s="1" t="str">
        <f t="shared" si="41"/>
        <v xml:space="preserve"> </v>
      </c>
      <c r="AA102" s="1" t="str">
        <f t="shared" si="49"/>
        <v xml:space="preserve"> </v>
      </c>
      <c r="AB102" s="1" t="str">
        <f t="shared" si="42"/>
        <v xml:space="preserve"> </v>
      </c>
      <c r="AC102" s="1" t="str">
        <f t="shared" si="50"/>
        <v xml:space="preserve"> </v>
      </c>
      <c r="AD102" s="1" t="str">
        <f t="shared" si="43"/>
        <v xml:space="preserve"> </v>
      </c>
      <c r="AE102" s="1">
        <f t="shared" si="51"/>
        <v>9</v>
      </c>
      <c r="AF102" s="1" t="str">
        <f t="shared" si="52"/>
        <v xml:space="preserve"> </v>
      </c>
      <c r="AG102" s="38">
        <f t="shared" si="44"/>
        <v>8.2478823015404128</v>
      </c>
      <c r="AH102" s="38" t="str">
        <f t="shared" si="45"/>
        <v xml:space="preserve"> </v>
      </c>
      <c r="AI102" s="1">
        <f t="shared" si="53"/>
        <v>6</v>
      </c>
      <c r="AJ102" s="1" t="str">
        <f t="shared" si="54"/>
        <v xml:space="preserve"> </v>
      </c>
      <c r="AK102" s="25" t="str">
        <f t="shared" si="46"/>
        <v xml:space="preserve"> </v>
      </c>
      <c r="AL102" s="25" t="str">
        <f t="shared" si="47"/>
        <v xml:space="preserve"> </v>
      </c>
      <c r="AM102" s="1" t="str">
        <f t="shared" si="55"/>
        <v xml:space="preserve"> </v>
      </c>
      <c r="AN102" s="1" t="str">
        <f t="shared" si="56"/>
        <v xml:space="preserve"> </v>
      </c>
      <c r="AO102" t="s">
        <v>793</v>
      </c>
      <c r="AP102" t="s">
        <v>1248</v>
      </c>
      <c r="AQ102" s="22">
        <v>15.197508879553457</v>
      </c>
      <c r="AR102" s="21">
        <v>-3.019947545376378</v>
      </c>
      <c r="AS102">
        <v>2.5412394115024384</v>
      </c>
      <c r="AT102">
        <v>-15.197508879553457</v>
      </c>
      <c r="AU102">
        <v>3.019947545376378</v>
      </c>
      <c r="AV102" t="s">
        <v>2013</v>
      </c>
    </row>
    <row r="103" spans="1:48" x14ac:dyDescent="0.25">
      <c r="A103" s="14">
        <v>1.0599999999999982E-9</v>
      </c>
      <c r="B103" t="s">
        <v>746</v>
      </c>
      <c r="C103" s="4">
        <v>9</v>
      </c>
      <c r="D103" s="4">
        <v>5</v>
      </c>
      <c r="E103" s="4">
        <v>6</v>
      </c>
      <c r="F103" s="4">
        <v>20</v>
      </c>
      <c r="G103" s="4">
        <v>4825</v>
      </c>
      <c r="H103" s="4">
        <v>4483</v>
      </c>
      <c r="I103" s="34">
        <v>150795.78443592362</v>
      </c>
      <c r="J103" s="35">
        <v>21.177145090616282</v>
      </c>
      <c r="K103" s="35">
        <v>19.556196071594769</v>
      </c>
      <c r="L103" s="35">
        <v>13.849370044896483</v>
      </c>
      <c r="M103" s="35">
        <v>13.129594148176251</v>
      </c>
      <c r="N103" s="4">
        <v>2.7309999999999999</v>
      </c>
      <c r="O103" s="4">
        <v>8.804780876494009</v>
      </c>
      <c r="P103" s="35">
        <v>3.3549953343293613</v>
      </c>
      <c r="Q103" s="36" t="str">
        <f t="shared" si="33"/>
        <v xml:space="preserve"> </v>
      </c>
      <c r="R103" s="36" t="str">
        <f t="shared" si="34"/>
        <v xml:space="preserve"> </v>
      </c>
      <c r="S103" s="37" t="str">
        <f t="shared" si="35"/>
        <v/>
      </c>
      <c r="T103" s="37" t="str">
        <f t="shared" si="36"/>
        <v/>
      </c>
      <c r="U103" s="37" t="str">
        <f t="shared" si="37"/>
        <v/>
      </c>
      <c r="V103" s="37" t="str">
        <f t="shared" si="38"/>
        <v/>
      </c>
      <c r="W103" s="37" t="str">
        <f t="shared" si="39"/>
        <v/>
      </c>
      <c r="X103" s="37" t="str">
        <f t="shared" si="40"/>
        <v/>
      </c>
      <c r="Y103" s="1" t="str">
        <f t="shared" si="48"/>
        <v xml:space="preserve"> </v>
      </c>
      <c r="Z103" s="1" t="str">
        <f t="shared" si="41"/>
        <v xml:space="preserve"> </v>
      </c>
      <c r="AA103" s="1" t="str">
        <f t="shared" si="49"/>
        <v xml:space="preserve"> </v>
      </c>
      <c r="AB103" s="1" t="str">
        <f t="shared" si="42"/>
        <v xml:space="preserve"> </v>
      </c>
      <c r="AC103" s="1" t="str">
        <f t="shared" si="50"/>
        <v xml:space="preserve"> </v>
      </c>
      <c r="AD103" s="1" t="str">
        <f t="shared" si="43"/>
        <v xml:space="preserve"> </v>
      </c>
      <c r="AE103" s="1" t="str">
        <f t="shared" si="51"/>
        <v xml:space="preserve"> </v>
      </c>
      <c r="AF103" s="1" t="str">
        <f t="shared" si="52"/>
        <v xml:space="preserve"> </v>
      </c>
      <c r="AG103" s="38">
        <f t="shared" si="44"/>
        <v>3.3549953353893613</v>
      </c>
      <c r="AH103" s="38" t="str">
        <f t="shared" si="45"/>
        <v xml:space="preserve"> </v>
      </c>
      <c r="AI103" s="1">
        <f t="shared" si="53"/>
        <v>55</v>
      </c>
      <c r="AJ103" s="1" t="str">
        <f t="shared" si="54"/>
        <v xml:space="preserve"> </v>
      </c>
      <c r="AK103" s="25" t="str">
        <f t="shared" si="46"/>
        <v xml:space="preserve"> </v>
      </c>
      <c r="AL103" s="25" t="str">
        <f t="shared" si="47"/>
        <v xml:space="preserve"> </v>
      </c>
      <c r="AM103" s="1" t="str">
        <f t="shared" si="55"/>
        <v xml:space="preserve"> </v>
      </c>
      <c r="AN103" s="1" t="str">
        <f t="shared" si="56"/>
        <v xml:space="preserve"> </v>
      </c>
      <c r="AO103" t="s">
        <v>746</v>
      </c>
      <c r="AP103" t="s">
        <v>1239</v>
      </c>
      <c r="AQ103" s="22">
        <v>-62.533462182875255</v>
      </c>
      <c r="AR103" s="21">
        <v>-73.392383750572151</v>
      </c>
      <c r="AS103">
        <v>7.6288199866161088</v>
      </c>
      <c r="AT103">
        <v>62.533462182875255</v>
      </c>
      <c r="AU103">
        <v>73.392383750572151</v>
      </c>
      <c r="AV103" t="s">
        <v>2014</v>
      </c>
    </row>
    <row r="104" spans="1:48" x14ac:dyDescent="0.25">
      <c r="A104" s="14">
        <v>1.0699999999999982E-9</v>
      </c>
      <c r="B104" t="s">
        <v>803</v>
      </c>
      <c r="C104" s="4">
        <v>6</v>
      </c>
      <c r="D104" s="4">
        <v>3</v>
      </c>
      <c r="E104" s="4">
        <v>6</v>
      </c>
      <c r="F104" s="4">
        <v>15</v>
      </c>
      <c r="G104" s="4">
        <v>1012.5</v>
      </c>
      <c r="H104" s="4">
        <v>1032</v>
      </c>
      <c r="I104" s="34">
        <v>9103.8810912020017</v>
      </c>
      <c r="J104" s="35">
        <v>19.657142857142858</v>
      </c>
      <c r="K104" s="35">
        <v>18.265486725663717</v>
      </c>
      <c r="L104" s="35">
        <v>13.899430167597766</v>
      </c>
      <c r="M104" s="35">
        <v>13.229762736138339</v>
      </c>
      <c r="N104" s="4">
        <v>0.56500000000000006</v>
      </c>
      <c r="O104" s="4">
        <v>1.9855595667870052</v>
      </c>
      <c r="P104" s="35">
        <v>4.1182170542635657</v>
      </c>
      <c r="Q104" s="36" t="str">
        <f t="shared" si="33"/>
        <v xml:space="preserve"> </v>
      </c>
      <c r="R104" s="36" t="str">
        <f t="shared" si="34"/>
        <v xml:space="preserve"> </v>
      </c>
      <c r="S104" s="37" t="str">
        <f t="shared" si="35"/>
        <v/>
      </c>
      <c r="T104" s="37" t="str">
        <f t="shared" si="36"/>
        <v/>
      </c>
      <c r="U104" s="37" t="str">
        <f t="shared" si="37"/>
        <v/>
      </c>
      <c r="V104" s="37" t="str">
        <f t="shared" si="38"/>
        <v/>
      </c>
      <c r="W104" s="37" t="str">
        <f t="shared" si="39"/>
        <v/>
      </c>
      <c r="X104" s="37" t="str">
        <f t="shared" si="40"/>
        <v/>
      </c>
      <c r="Y104" s="1" t="str">
        <f t="shared" si="48"/>
        <v xml:space="preserve"> </v>
      </c>
      <c r="Z104" s="1" t="str">
        <f t="shared" si="41"/>
        <v xml:space="preserve"> </v>
      </c>
      <c r="AA104" s="1" t="str">
        <f t="shared" si="49"/>
        <v xml:space="preserve"> </v>
      </c>
      <c r="AB104" s="1" t="str">
        <f t="shared" si="42"/>
        <v xml:space="preserve"> </v>
      </c>
      <c r="AC104" s="1" t="str">
        <f t="shared" si="50"/>
        <v xml:space="preserve"> </v>
      </c>
      <c r="AD104" s="1" t="str">
        <f t="shared" si="43"/>
        <v xml:space="preserve"> </v>
      </c>
      <c r="AE104" s="1" t="str">
        <f t="shared" si="51"/>
        <v xml:space="preserve"> </v>
      </c>
      <c r="AF104" s="1" t="str">
        <f t="shared" si="52"/>
        <v xml:space="preserve"> </v>
      </c>
      <c r="AG104" s="38">
        <f t="shared" si="44"/>
        <v>4.1182170553335657</v>
      </c>
      <c r="AH104" s="38" t="str">
        <f t="shared" si="45"/>
        <v xml:space="preserve"> </v>
      </c>
      <c r="AI104" s="1">
        <f t="shared" si="53"/>
        <v>47</v>
      </c>
      <c r="AJ104" s="1" t="str">
        <f t="shared" si="54"/>
        <v xml:space="preserve"> </v>
      </c>
      <c r="AK104" s="25" t="str">
        <f t="shared" si="46"/>
        <v xml:space="preserve"> </v>
      </c>
      <c r="AL104" s="25" t="str">
        <f t="shared" si="47"/>
        <v xml:space="preserve"> </v>
      </c>
      <c r="AM104" s="1" t="str">
        <f t="shared" si="55"/>
        <v xml:space="preserve"> </v>
      </c>
      <c r="AN104" s="1" t="str">
        <f t="shared" si="56"/>
        <v xml:space="preserve"> </v>
      </c>
      <c r="AO104" t="s">
        <v>803</v>
      </c>
      <c r="AP104" t="s">
        <v>1250</v>
      </c>
      <c r="AQ104" s="22">
        <v>-50.867525888109611</v>
      </c>
      <c r="AR104" s="21">
        <v>-74.019130236360525</v>
      </c>
      <c r="AS104">
        <v>-1.8895348837209336</v>
      </c>
      <c r="AT104">
        <v>50.867525888109611</v>
      </c>
      <c r="AU104">
        <v>74.019130236360525</v>
      </c>
      <c r="AV104" t="s">
        <v>2015</v>
      </c>
    </row>
    <row r="105" spans="1:48" x14ac:dyDescent="0.25">
      <c r="A105" s="14">
        <v>1.0799999999999981E-9</v>
      </c>
      <c r="B105" t="s">
        <v>745</v>
      </c>
      <c r="C105" s="4">
        <v>19</v>
      </c>
      <c r="D105" s="4">
        <v>2</v>
      </c>
      <c r="E105" s="4">
        <v>5</v>
      </c>
      <c r="F105" s="4">
        <v>26</v>
      </c>
      <c r="G105" s="4">
        <v>190</v>
      </c>
      <c r="H105" s="4">
        <v>150.68</v>
      </c>
      <c r="I105" s="34">
        <v>52186.339170849344</v>
      </c>
      <c r="J105" s="35">
        <v>20.399367166175107</v>
      </c>
      <c r="K105" s="35">
        <v>22.441039514489997</v>
      </c>
      <c r="L105" s="35">
        <v>7.6372941983901939</v>
      </c>
      <c r="M105" s="35">
        <v>7.3179642911070548</v>
      </c>
      <c r="N105" s="4">
        <v>0.08</v>
      </c>
      <c r="O105" s="4">
        <v>50.943396226415103</v>
      </c>
      <c r="P105" s="35">
        <v>5.0688382740270361</v>
      </c>
      <c r="Q105" s="36">
        <f t="shared" si="33"/>
        <v>73.076923078003077</v>
      </c>
      <c r="R105" s="36" t="str">
        <f t="shared" si="34"/>
        <v xml:space="preserve"> </v>
      </c>
      <c r="S105" s="37">
        <f t="shared" si="35"/>
        <v>0.26095035945536493</v>
      </c>
      <c r="T105" s="37" t="str">
        <f t="shared" si="36"/>
        <v/>
      </c>
      <c r="U105" s="37" t="str">
        <f t="shared" si="37"/>
        <v/>
      </c>
      <c r="V105" s="37" t="str">
        <f t="shared" si="38"/>
        <v/>
      </c>
      <c r="W105" s="37" t="str">
        <f t="shared" si="39"/>
        <v/>
      </c>
      <c r="X105" s="37" t="str">
        <f t="shared" si="40"/>
        <v/>
      </c>
      <c r="Y105" s="1" t="str">
        <f t="shared" si="48"/>
        <v xml:space="preserve"> </v>
      </c>
      <c r="Z105" s="1" t="str">
        <f t="shared" si="41"/>
        <v xml:space="preserve"> </v>
      </c>
      <c r="AA105" s="1" t="str">
        <f t="shared" si="49"/>
        <v xml:space="preserve"> </v>
      </c>
      <c r="AB105" s="1" t="str">
        <f t="shared" si="42"/>
        <v xml:space="preserve"> </v>
      </c>
      <c r="AC105" s="1">
        <f t="shared" si="50"/>
        <v>12</v>
      </c>
      <c r="AD105" s="1" t="str">
        <f t="shared" si="43"/>
        <v xml:space="preserve"> </v>
      </c>
      <c r="AE105" s="1">
        <f t="shared" si="51"/>
        <v>10</v>
      </c>
      <c r="AF105" s="1" t="str">
        <f t="shared" si="52"/>
        <v xml:space="preserve"> </v>
      </c>
      <c r="AG105" s="38">
        <f t="shared" si="44"/>
        <v>5.0688382751070362</v>
      </c>
      <c r="AH105" s="38" t="str">
        <f t="shared" si="45"/>
        <v xml:space="preserve"> </v>
      </c>
      <c r="AI105" s="1">
        <f t="shared" si="53"/>
        <v>33</v>
      </c>
      <c r="AJ105" s="1" t="str">
        <f t="shared" si="54"/>
        <v xml:space="preserve"> </v>
      </c>
      <c r="AK105" s="25">
        <f t="shared" si="46"/>
        <v>50.9433962274951</v>
      </c>
      <c r="AL105" s="25" t="str">
        <f t="shared" si="47"/>
        <v xml:space="preserve"> </v>
      </c>
      <c r="AM105" s="1">
        <f t="shared" si="55"/>
        <v>1</v>
      </c>
      <c r="AN105" s="1" t="str">
        <f t="shared" si="56"/>
        <v xml:space="preserve"> </v>
      </c>
      <c r="AO105" t="s">
        <v>745</v>
      </c>
      <c r="AP105" t="s">
        <v>1262</v>
      </c>
      <c r="AQ105" s="22">
        <v>-56.564057981888325</v>
      </c>
      <c r="AR105" s="21">
        <v>4.3820302172315255</v>
      </c>
      <c r="AS105">
        <v>26.095035837536496</v>
      </c>
      <c r="AT105">
        <v>56.564057981888325</v>
      </c>
      <c r="AU105">
        <v>-4.3820302172315255</v>
      </c>
      <c r="AV105" t="s">
        <v>2016</v>
      </c>
    </row>
    <row r="106" spans="1:48" x14ac:dyDescent="0.25">
      <c r="A106" s="14">
        <v>1.0899999999999981E-9</v>
      </c>
      <c r="B106" t="s">
        <v>762</v>
      </c>
      <c r="C106" s="4">
        <v>11</v>
      </c>
      <c r="D106" s="4">
        <v>4</v>
      </c>
      <c r="E106" s="4">
        <v>10</v>
      </c>
      <c r="F106" s="4">
        <v>25</v>
      </c>
      <c r="G106" s="4">
        <v>1085</v>
      </c>
      <c r="H106" s="4">
        <v>924.4</v>
      </c>
      <c r="I106" s="34">
        <v>14798.170733445779</v>
      </c>
      <c r="J106" s="35">
        <v>9.4907597535934283</v>
      </c>
      <c r="K106" s="35">
        <v>10.147091108671789</v>
      </c>
      <c r="L106" s="35">
        <v>8.0939653403440719</v>
      </c>
      <c r="M106" s="35">
        <v>8.8327857055020687</v>
      </c>
      <c r="N106" s="4">
        <v>0.97399999999999998</v>
      </c>
      <c r="O106" s="4">
        <v>-9.8148148148148238</v>
      </c>
      <c r="P106" s="35">
        <v>6.4690610125486803</v>
      </c>
      <c r="Q106" s="36" t="str">
        <f t="shared" si="33"/>
        <v xml:space="preserve"> </v>
      </c>
      <c r="R106" s="36" t="str">
        <f t="shared" si="34"/>
        <v xml:space="preserve"> </v>
      </c>
      <c r="S106" s="37">
        <f t="shared" si="35"/>
        <v>0.17373431523971875</v>
      </c>
      <c r="T106" s="37" t="str">
        <f t="shared" si="36"/>
        <v/>
      </c>
      <c r="U106" s="37" t="str">
        <f t="shared" si="37"/>
        <v/>
      </c>
      <c r="V106" s="37" t="str">
        <f t="shared" si="38"/>
        <v/>
      </c>
      <c r="W106" s="37" t="str">
        <f t="shared" si="39"/>
        <v/>
      </c>
      <c r="X106" s="37" t="str">
        <f t="shared" si="40"/>
        <v/>
      </c>
      <c r="Y106" s="1" t="str">
        <f t="shared" si="48"/>
        <v xml:space="preserve"> </v>
      </c>
      <c r="Z106" s="1" t="str">
        <f t="shared" si="41"/>
        <v xml:space="preserve"> </v>
      </c>
      <c r="AA106" s="1" t="str">
        <f t="shared" si="49"/>
        <v xml:space="preserve"> </v>
      </c>
      <c r="AB106" s="1" t="str">
        <f t="shared" si="42"/>
        <v xml:space="preserve"> </v>
      </c>
      <c r="AC106" s="1">
        <f t="shared" si="50"/>
        <v>26</v>
      </c>
      <c r="AD106" s="1" t="str">
        <f t="shared" si="43"/>
        <v xml:space="preserve"> </v>
      </c>
      <c r="AE106" s="1" t="str">
        <f t="shared" si="51"/>
        <v xml:space="preserve"> </v>
      </c>
      <c r="AF106" s="1" t="str">
        <f t="shared" si="52"/>
        <v xml:space="preserve"> </v>
      </c>
      <c r="AG106" s="38">
        <f t="shared" si="44"/>
        <v>6.4690610136386804</v>
      </c>
      <c r="AH106" s="38" t="str">
        <f t="shared" si="45"/>
        <v xml:space="preserve"> </v>
      </c>
      <c r="AI106" s="1">
        <f t="shared" si="53"/>
        <v>20</v>
      </c>
      <c r="AJ106" s="1" t="str">
        <f t="shared" si="54"/>
        <v xml:space="preserve"> </v>
      </c>
      <c r="AK106" s="25" t="str">
        <f t="shared" si="46"/>
        <v xml:space="preserve"> </v>
      </c>
      <c r="AL106" s="25" t="str">
        <f t="shared" si="47"/>
        <v xml:space="preserve"> </v>
      </c>
      <c r="AM106" s="1" t="str">
        <f t="shared" si="55"/>
        <v xml:space="preserve"> </v>
      </c>
      <c r="AN106" s="1" t="str">
        <f t="shared" si="56"/>
        <v xml:space="preserve"> </v>
      </c>
      <c r="AO106" t="s">
        <v>762</v>
      </c>
      <c r="AP106" t="s">
        <v>1262</v>
      </c>
      <c r="AQ106" s="22">
        <v>27.158923693593039</v>
      </c>
      <c r="AR106" s="21">
        <v>-1.3354354607585162</v>
      </c>
      <c r="AS106">
        <v>17.373431414971876</v>
      </c>
      <c r="AT106">
        <v>-27.158923693593039</v>
      </c>
      <c r="AU106">
        <v>1.3354354607585162</v>
      </c>
      <c r="AV106" t="s">
        <v>2017</v>
      </c>
    </row>
    <row r="107" spans="1:48" x14ac:dyDescent="0.25">
      <c r="A107">
        <v>1.0999999999999981E-9</v>
      </c>
      <c r="B107" t="s">
        <v>787</v>
      </c>
      <c r="C107" s="3">
        <v>4</v>
      </c>
      <c r="D107" s="3">
        <v>9</v>
      </c>
      <c r="E107" s="3">
        <v>14</v>
      </c>
      <c r="F107" s="3">
        <v>27</v>
      </c>
      <c r="G107" s="4">
        <v>4245</v>
      </c>
      <c r="H107" s="4">
        <v>4451</v>
      </c>
      <c r="I107" s="5">
        <v>7737.2189334993509</v>
      </c>
      <c r="J107" s="4">
        <v>21.79725759059745</v>
      </c>
      <c r="K107" s="4">
        <v>22.111276701440637</v>
      </c>
      <c r="L107" s="4">
        <v>13.501027277289124</v>
      </c>
      <c r="M107" s="4">
        <v>11.99889768991709</v>
      </c>
      <c r="N107" s="4">
        <v>2.0129999999999999</v>
      </c>
      <c r="O107" s="4">
        <v>4.7346514047866792</v>
      </c>
      <c r="P107" s="4">
        <v>2.188272298359919</v>
      </c>
      <c r="Q107" s="36" t="str">
        <f t="shared" si="33"/>
        <v xml:space="preserve"> </v>
      </c>
      <c r="R107" t="str">
        <f t="shared" si="34"/>
        <v xml:space="preserve"> </v>
      </c>
      <c r="S107" s="37" t="str">
        <f t="shared" si="35"/>
        <v/>
      </c>
      <c r="T107" s="37" t="str">
        <f t="shared" si="36"/>
        <v/>
      </c>
      <c r="U107" s="37" t="str">
        <f t="shared" si="37"/>
        <v/>
      </c>
      <c r="V107" s="37" t="str">
        <f t="shared" si="38"/>
        <v/>
      </c>
      <c r="W107" s="37" t="str">
        <f t="shared" si="39"/>
        <v/>
      </c>
      <c r="X107" s="37" t="str">
        <f t="shared" si="40"/>
        <v/>
      </c>
      <c r="Y107" t="str">
        <f t="shared" si="48"/>
        <v xml:space="preserve"> </v>
      </c>
      <c r="Z107" s="1" t="str">
        <f t="shared" si="41"/>
        <v xml:space="preserve"> </v>
      </c>
      <c r="AA107" t="str">
        <f t="shared" si="49"/>
        <v xml:space="preserve"> </v>
      </c>
      <c r="AB107" s="1" t="str">
        <f t="shared" si="42"/>
        <v xml:space="preserve"> </v>
      </c>
      <c r="AC107" t="str">
        <f t="shared" si="50"/>
        <v xml:space="preserve"> </v>
      </c>
      <c r="AD107" s="1" t="str">
        <f t="shared" si="43"/>
        <v xml:space="preserve"> </v>
      </c>
      <c r="AE107" t="str">
        <f t="shared" si="51"/>
        <v xml:space="preserve"> </v>
      </c>
      <c r="AF107" t="str">
        <f t="shared" si="52"/>
        <v xml:space="preserve"> </v>
      </c>
      <c r="AG107">
        <f t="shared" si="44"/>
        <v>2.1882722994599191</v>
      </c>
      <c r="AH107" t="str">
        <f t="shared" si="45"/>
        <v xml:space="preserve"> </v>
      </c>
      <c r="AI107">
        <f t="shared" si="53"/>
        <v>81</v>
      </c>
      <c r="AJ107" t="str">
        <f t="shared" si="54"/>
        <v xml:space="preserve"> </v>
      </c>
      <c r="AK107" t="str">
        <f t="shared" si="46"/>
        <v xml:space="preserve"> </v>
      </c>
      <c r="AL107" t="str">
        <f t="shared" si="47"/>
        <v xml:space="preserve"> </v>
      </c>
      <c r="AM107" t="str">
        <f t="shared" si="55"/>
        <v xml:space="preserve"> </v>
      </c>
      <c r="AN107" t="str">
        <f t="shared" si="56"/>
        <v xml:space="preserve"> </v>
      </c>
      <c r="AO107" t="s">
        <v>787</v>
      </c>
      <c r="AP107" t="s">
        <v>1248</v>
      </c>
      <c r="AQ107">
        <v>-67.292792637171388</v>
      </c>
      <c r="AR107">
        <v>-69.031175793682522</v>
      </c>
      <c r="AS107">
        <v>-4.6281734441698479</v>
      </c>
      <c r="AT107">
        <v>67.292792637171388</v>
      </c>
      <c r="AU107">
        <v>69.031175793682522</v>
      </c>
      <c r="AV107" t="s">
        <v>2018</v>
      </c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953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1192</v>
      </c>
      <c r="P2" s="2" t="s">
        <v>25</v>
      </c>
    </row>
    <row r="3" spans="1:48" x14ac:dyDescent="0.25">
      <c r="B3" s="24">
        <f ca="1">NOW()</f>
        <v>43886.338026851852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1" t="s">
        <v>12</v>
      </c>
      <c r="D4" s="191"/>
      <c r="E4" s="191"/>
      <c r="F4" s="191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880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953</v>
      </c>
      <c r="C6" s="31"/>
      <c r="D6" s="31"/>
      <c r="E6" s="31"/>
      <c r="F6" s="31"/>
      <c r="G6" s="32"/>
      <c r="H6" s="32"/>
      <c r="I6" s="33"/>
      <c r="J6" s="32">
        <v>15.924063858046246</v>
      </c>
      <c r="K6" s="32">
        <v>14.51114028667681</v>
      </c>
      <c r="L6" s="32">
        <v>11.691824663233588</v>
      </c>
      <c r="M6" s="32">
        <v>11.021267303005256</v>
      </c>
      <c r="N6" s="32"/>
      <c r="O6" s="32"/>
      <c r="P6" s="32">
        <v>3.0778691764496884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1110</v>
      </c>
      <c r="C7" s="4">
        <v>15</v>
      </c>
      <c r="D7" s="4">
        <v>1</v>
      </c>
      <c r="E7" s="4">
        <v>8</v>
      </c>
      <c r="F7" s="4">
        <v>24</v>
      </c>
      <c r="G7" s="4">
        <v>28.25</v>
      </c>
      <c r="H7" s="4">
        <v>29.3</v>
      </c>
      <c r="I7" s="34">
        <v>39203.229344461157</v>
      </c>
      <c r="J7" s="35" t="s">
        <v>1238</v>
      </c>
      <c r="K7" s="35">
        <v>31.144026146424789</v>
      </c>
      <c r="L7" s="35">
        <v>10.600149787234042</v>
      </c>
      <c r="M7" s="35">
        <v>9.7839920676550935</v>
      </c>
      <c r="N7" s="4">
        <v>0.70799999999999996</v>
      </c>
      <c r="O7" s="4">
        <v>38.823529411764696</v>
      </c>
      <c r="P7" s="35">
        <v>0.98866345369775144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 xml:space="preserve"> </v>
      </c>
      <c r="V7" s="37" t="str">
        <f>IF(ISERROR((IF(((J7/$J$6-1))&lt;($V$5/100),((J7/$J$6-1)),"")))=TRUE," ",((IF(((J7/$J$6-1))&lt;($V$5/100),((J7/$J$6-1)),""))))</f>
        <v xml:space="preserve"> </v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 t="shared" ref="Y7:AA10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si="0"/>
        <v xml:space="preserve"> </v>
      </c>
      <c r="AB7" s="1" t="str">
        <f>IF(ISERROR((RANK(X7,X$7:X$184,1)))=TRUE," ",((RANK(X7,X$7:X$184,1))))</f>
        <v xml:space="preserve"> </v>
      </c>
      <c r="AC7" s="1" t="str">
        <f t="shared" ref="AC7:AC10" si="1">IF(ISERROR((RANK(S7,S$7:S$184,0)))=TRUE," ",((RANK(S7,S$7:S$184,0))))</f>
        <v xml:space="preserve"> </v>
      </c>
      <c r="AD7" s="1" t="str">
        <f>IF(ISERROR((RANK(T7,T$7:T$184,1)))=TRUE," ",((RANK(T7,T$7:T$184,1))))</f>
        <v xml:space="preserve"> </v>
      </c>
      <c r="AE7" s="1" t="str">
        <f t="shared" ref="AE7:AF10" si="2">IF(ISERROR((RANK(Q7,Q$7:Q$184,0)))=TRUE," ",((RANK(Q7,Q$7:Q$184,0))))</f>
        <v xml:space="preserve"> </v>
      </c>
      <c r="AF7" s="1" t="str">
        <f t="shared" si="2"/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N10" si="3">IF(ISERROR((RANK(AK7,AK$7:AK$184,0)))=TRUE," ",((RANK(AK7,AK$7:AK$184,0))))</f>
        <v xml:space="preserve"> </v>
      </c>
      <c r="AN7" s="1" t="str">
        <f t="shared" si="3"/>
        <v xml:space="preserve"> </v>
      </c>
      <c r="AO7" t="s">
        <v>1110</v>
      </c>
      <c r="AP7" t="s">
        <v>1242</v>
      </c>
      <c r="AQ7" s="22" t="e">
        <v>#VALUE!</v>
      </c>
      <c r="AR7" s="21">
        <v>9.3370787489865048</v>
      </c>
      <c r="AS7">
        <v>-3.5836177474402708</v>
      </c>
      <c r="AT7" t="e">
        <v>#VALUE!</v>
      </c>
      <c r="AU7">
        <v>-9.3370787489865048</v>
      </c>
      <c r="AV7" t="s">
        <v>2019</v>
      </c>
    </row>
    <row r="8" spans="1:48" x14ac:dyDescent="0.25">
      <c r="A8" s="14">
        <v>1.1000000000000001E-10</v>
      </c>
      <c r="B8" t="s">
        <v>1128</v>
      </c>
      <c r="C8" s="4">
        <v>13</v>
      </c>
      <c r="D8" s="4">
        <v>0</v>
      </c>
      <c r="E8" s="4">
        <v>3</v>
      </c>
      <c r="F8" s="4">
        <v>16</v>
      </c>
      <c r="G8" s="4">
        <v>57</v>
      </c>
      <c r="H8" s="4">
        <v>40.07</v>
      </c>
      <c r="I8" s="34">
        <v>7955.3962784693376</v>
      </c>
      <c r="J8" s="35">
        <v>11.189611840268082</v>
      </c>
      <c r="K8" s="35">
        <v>10.324658593146095</v>
      </c>
      <c r="L8" s="35">
        <v>3.776454120606191</v>
      </c>
      <c r="M8" s="35">
        <v>3.7320932092565986</v>
      </c>
      <c r="N8" s="4">
        <v>3.8810000000000002</v>
      </c>
      <c r="O8" s="4">
        <v>15.163204747774483</v>
      </c>
      <c r="P8" s="35" t="s">
        <v>137</v>
      </c>
      <c r="Q8" s="36">
        <f t="shared" ref="Q8:Q24" si="4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>81.250000000110006</v>
      </c>
      <c r="R8" s="36" t="str">
        <f t="shared" ref="R8:R24" si="5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24" si="6">IF(ISERROR((IF((G8/H8-1)&gt;($S$5/100),(G8/H8-1)+A8,"")))=TRUE," ",((IF((G8/H8-1)&gt;($S$5/100),(G8/H8-1)+A8,""))))</f>
        <v>0.42251060654873229</v>
      </c>
      <c r="T8" s="37" t="str">
        <f t="shared" ref="T8:T24" si="7">IF(ISERROR((IF((G8/H8-1)&lt;($T$5/100),(G8/H8-1)+A8,"")))=TRUE," ",((IF((G8/H8-1)&lt;($T$5/100),(G8/H8-1)+A8,""))))</f>
        <v/>
      </c>
      <c r="U8" s="37" t="str">
        <f t="shared" ref="U8:U24" si="8">IF(ISERROR((IF(((J8/$J$6-1))&gt;($U$5/100),((J8/$J$6-1)),"")))=TRUE," ",((IF(((J8/$J$6-1))&gt;($U$5/100),((J8/$J$6-1)),""))))</f>
        <v/>
      </c>
      <c r="V8" s="37" t="str">
        <f t="shared" ref="V8:V24" si="9">IF(ISERROR((IF(((J8/$J$6-1))&lt;($V$5/100),((J8/$J$6-1)),"")))=TRUE," ",((IF(((J8/$J$6-1))&lt;($V$5/100),((J8/$J$6-1)),""))))</f>
        <v/>
      </c>
      <c r="W8" s="37" t="str">
        <f t="shared" ref="W8:W24" si="10">IF(ISERROR((IF(((L8/$L$6-1))&gt;($W$5/100),((L8/$L$6-1)),"")))=TRUE," ",((IF(((L8/$L$6-1))&gt;($W$5/100),((L8/$L$6-1)),""))))</f>
        <v/>
      </c>
      <c r="X8" s="37">
        <f t="shared" ref="X8:X24" si="11">IF(ISERROR((IF(((L8/$L$6-1))&lt;($X$5/100),((L8/$L$6-1)),"")))=TRUE," ",((IF(((L8/$L$6-1))&lt;($X$5/100),((L8/$L$6-1)),""))))</f>
        <v>-0.67700044865693842</v>
      </c>
      <c r="Y8" s="1" t="str">
        <f t="shared" si="0"/>
        <v xml:space="preserve"> </v>
      </c>
      <c r="Z8" s="1" t="str">
        <f t="shared" ref="Z8:Z24" si="12">IF(ISERROR((RANK(V8,V$7:V$184,1)))=TRUE," ",((RANK(V8,V$7:V$184,1))))</f>
        <v xml:space="preserve"> </v>
      </c>
      <c r="AA8" s="1" t="str">
        <f t="shared" si="0"/>
        <v xml:space="preserve"> </v>
      </c>
      <c r="AB8" s="1">
        <f t="shared" ref="AB8:AB24" si="13">IF(ISERROR((RANK(X8,X$7:X$184,1)))=TRUE," ",((RANK(X8,X$7:X$184,1))))</f>
        <v>9</v>
      </c>
      <c r="AC8" s="1">
        <f t="shared" si="1"/>
        <v>30</v>
      </c>
      <c r="AD8" s="1" t="str">
        <f t="shared" ref="AD8:AD24" si="14">IF(ISERROR((RANK(T8,T$7:T$184,1)))=TRUE," ",((RANK(T8,T$7:T$184,1))))</f>
        <v xml:space="preserve"> </v>
      </c>
      <c r="AE8" s="1">
        <f t="shared" si="2"/>
        <v>33</v>
      </c>
      <c r="AF8" s="1" t="str">
        <f t="shared" si="2"/>
        <v xml:space="preserve"> </v>
      </c>
      <c r="AG8" s="38" t="str">
        <f t="shared" ref="AG8:AG24" si="15">IF(ISERROR((IF((AND(P8&gt;$AG$6,P8&lt;$AG$5))=TRUE,P8+A8," ")))=TRUE," ",((IF((AND(P8&gt;$AG$6,P8&lt;$AG$5))=TRUE,P8+A8," "))))</f>
        <v xml:space="preserve"> </v>
      </c>
      <c r="AH8" s="38" t="str">
        <f t="shared" ref="AH8:AH24" si="16">IF(ISERROR(((IF(P8&lt;$AH$5,P8+A8," "))))=TRUE," ",((IF(P8&lt;$AH$5,P8+A8," "))))</f>
        <v xml:space="preserve"> </v>
      </c>
      <c r="AI8" s="1" t="str">
        <f t="shared" ref="AI8:AJ10" si="17">IF(ISERROR((RANK(AG8,AG$7:AG$184,0)))=TRUE," ",((RANK(AG8,AG$7:AG$184,0))))</f>
        <v xml:space="preserve"> </v>
      </c>
      <c r="AJ8" s="1" t="str">
        <f t="shared" si="17"/>
        <v xml:space="preserve"> </v>
      </c>
      <c r="AK8" s="25" t="str">
        <f t="shared" ref="AK8:AK24" si="18">IF(ISERROR((IF((AND(O8&lt;$AK$5,O8&gt;$AK$6))=TRUE,O8+A8," ")))=TRUE," ",((IF((AND(O8&lt;$AK$5,O8&gt;$AK$6))=TRUE,O8+A8," "))))</f>
        <v xml:space="preserve"> </v>
      </c>
      <c r="AL8" s="25" t="str">
        <f t="shared" ref="AL8:AL24" si="19">IF(ISERROR((IF(O8&lt;$AL$5,O8+A8," ")))=TRUE," ",((IF(O8&lt;$AL$5,O8+A8," "))))</f>
        <v xml:space="preserve"> </v>
      </c>
      <c r="AM8" s="1" t="str">
        <f t="shared" si="3"/>
        <v xml:space="preserve"> </v>
      </c>
      <c r="AN8" s="1" t="str">
        <f t="shared" si="3"/>
        <v xml:space="preserve"> </v>
      </c>
      <c r="AO8" t="s">
        <v>1128</v>
      </c>
      <c r="AP8" t="s">
        <v>1244</v>
      </c>
      <c r="AQ8" s="22">
        <v>29.731430745210808</v>
      </c>
      <c r="AR8" s="21">
        <v>67.70004486569384</v>
      </c>
      <c r="AS8">
        <v>42.251060643873231</v>
      </c>
      <c r="AT8">
        <v>-29.731430745210808</v>
      </c>
      <c r="AU8">
        <v>-67.70004486569384</v>
      </c>
      <c r="AV8" t="s">
        <v>2020</v>
      </c>
    </row>
    <row r="9" spans="1:48" x14ac:dyDescent="0.25">
      <c r="A9" s="14">
        <v>1.2E-10</v>
      </c>
      <c r="B9" t="s">
        <v>1190</v>
      </c>
      <c r="C9" s="4">
        <v>4</v>
      </c>
      <c r="D9" s="4">
        <v>4</v>
      </c>
      <c r="E9" s="4">
        <v>14</v>
      </c>
      <c r="F9" s="4">
        <v>22</v>
      </c>
      <c r="G9" s="4">
        <v>2.125</v>
      </c>
      <c r="H9" s="4">
        <v>2.08</v>
      </c>
      <c r="I9" s="34">
        <v>1829.8224361439802</v>
      </c>
      <c r="J9" s="35" t="s">
        <v>1238</v>
      </c>
      <c r="K9" s="35" t="s">
        <v>1238</v>
      </c>
      <c r="L9" s="35" t="s">
        <v>1238</v>
      </c>
      <c r="M9" s="35" t="s">
        <v>1238</v>
      </c>
      <c r="N9" s="4">
        <v>-0.72</v>
      </c>
      <c r="O9" s="4">
        <v>-189.15662650602408</v>
      </c>
      <c r="P9" s="35">
        <v>0</v>
      </c>
      <c r="Q9" s="36" t="str">
        <f t="shared" si="4"/>
        <v xml:space="preserve"> </v>
      </c>
      <c r="R9" s="36" t="str">
        <f t="shared" si="5"/>
        <v xml:space="preserve"> </v>
      </c>
      <c r="S9" s="37" t="str">
        <f t="shared" si="6"/>
        <v/>
      </c>
      <c r="T9" s="37" t="str">
        <f t="shared" si="7"/>
        <v/>
      </c>
      <c r="U9" s="37" t="str">
        <f t="shared" si="8"/>
        <v xml:space="preserve"> </v>
      </c>
      <c r="V9" s="37" t="str">
        <f t="shared" si="9"/>
        <v xml:space="preserve"> </v>
      </c>
      <c r="W9" s="37" t="str">
        <f t="shared" si="10"/>
        <v xml:space="preserve"> </v>
      </c>
      <c r="X9" s="37" t="str">
        <f t="shared" si="11"/>
        <v xml:space="preserve"> </v>
      </c>
      <c r="Y9" s="1" t="str">
        <f t="shared" si="0"/>
        <v xml:space="preserve"> </v>
      </c>
      <c r="Z9" s="1" t="str">
        <f t="shared" si="12"/>
        <v xml:space="preserve"> </v>
      </c>
      <c r="AA9" s="1" t="str">
        <f t="shared" si="0"/>
        <v xml:space="preserve"> </v>
      </c>
      <c r="AB9" s="1" t="str">
        <f t="shared" si="13"/>
        <v xml:space="preserve"> </v>
      </c>
      <c r="AC9" s="1" t="str">
        <f t="shared" si="1"/>
        <v xml:space="preserve"> </v>
      </c>
      <c r="AD9" s="1" t="str">
        <f t="shared" si="14"/>
        <v xml:space="preserve"> </v>
      </c>
      <c r="AE9" s="1" t="str">
        <f t="shared" si="2"/>
        <v xml:space="preserve"> </v>
      </c>
      <c r="AF9" s="1" t="str">
        <f t="shared" si="2"/>
        <v xml:space="preserve"> </v>
      </c>
      <c r="AG9" s="38" t="str">
        <f t="shared" si="15"/>
        <v xml:space="preserve"> </v>
      </c>
      <c r="AH9" s="38" t="str">
        <f t="shared" si="16"/>
        <v xml:space="preserve"> </v>
      </c>
      <c r="AI9" s="1" t="str">
        <f t="shared" si="17"/>
        <v xml:space="preserve"> </v>
      </c>
      <c r="AJ9" s="1" t="str">
        <f t="shared" si="17"/>
        <v xml:space="preserve"> </v>
      </c>
      <c r="AK9" s="25" t="str">
        <f t="shared" si="18"/>
        <v xml:space="preserve"> </v>
      </c>
      <c r="AL9" s="25">
        <f t="shared" si="19"/>
        <v>-189.15662650590409</v>
      </c>
      <c r="AM9" s="1" t="str">
        <f t="shared" si="3"/>
        <v xml:space="preserve"> </v>
      </c>
      <c r="AN9" s="1">
        <f t="shared" si="3"/>
        <v>9</v>
      </c>
      <c r="AO9" t="s">
        <v>1190</v>
      </c>
      <c r="AP9" t="s">
        <v>1313</v>
      </c>
      <c r="AQ9" s="22" t="e">
        <v>#VALUE!</v>
      </c>
      <c r="AR9" s="21" t="e">
        <v>#VALUE!</v>
      </c>
      <c r="AS9">
        <v>2.1634615384615419</v>
      </c>
      <c r="AT9" t="e">
        <v>#VALUE!</v>
      </c>
      <c r="AU9" t="e">
        <v>#VALUE!</v>
      </c>
      <c r="AV9" t="s">
        <v>2021</v>
      </c>
    </row>
    <row r="10" spans="1:48" x14ac:dyDescent="0.25">
      <c r="A10" s="14">
        <v>1.2999999999999999E-10</v>
      </c>
      <c r="B10" t="s">
        <v>1044</v>
      </c>
      <c r="C10" s="4">
        <v>3</v>
      </c>
      <c r="D10" s="4">
        <v>0</v>
      </c>
      <c r="E10" s="4">
        <v>5</v>
      </c>
      <c r="F10" s="4">
        <v>8</v>
      </c>
      <c r="G10" s="4">
        <v>52</v>
      </c>
      <c r="H10" s="4">
        <v>54.56</v>
      </c>
      <c r="I10" s="34">
        <v>4705.6864216228632</v>
      </c>
      <c r="J10" s="35">
        <v>17.071339173967459</v>
      </c>
      <c r="K10" s="35">
        <v>18.066225165562916</v>
      </c>
      <c r="L10" s="35">
        <v>9.109075010752731</v>
      </c>
      <c r="M10" s="35">
        <v>9.6472168514049308</v>
      </c>
      <c r="N10" s="4">
        <v>3.1960000000000002</v>
      </c>
      <c r="O10" s="4">
        <v>3.3301002263174979</v>
      </c>
      <c r="P10" s="35">
        <v>3.1634897360703809</v>
      </c>
      <c r="Q10" s="36" t="str">
        <f t="shared" si="4"/>
        <v xml:space="preserve"> </v>
      </c>
      <c r="R10" s="36" t="str">
        <f t="shared" si="5"/>
        <v xml:space="preserve"> </v>
      </c>
      <c r="S10" s="37" t="str">
        <f t="shared" si="6"/>
        <v/>
      </c>
      <c r="T10" s="37" t="str">
        <f t="shared" si="7"/>
        <v/>
      </c>
      <c r="U10" s="37" t="str">
        <f t="shared" si="8"/>
        <v/>
      </c>
      <c r="V10" s="37" t="str">
        <f t="shared" si="9"/>
        <v/>
      </c>
      <c r="W10" s="37" t="str">
        <f t="shared" si="10"/>
        <v/>
      </c>
      <c r="X10" s="37" t="str">
        <f t="shared" si="11"/>
        <v/>
      </c>
      <c r="Y10" s="1" t="str">
        <f t="shared" si="0"/>
        <v xml:space="preserve"> </v>
      </c>
      <c r="Z10" s="1" t="str">
        <f t="shared" si="12"/>
        <v xml:space="preserve"> </v>
      </c>
      <c r="AA10" s="1" t="str">
        <f t="shared" si="0"/>
        <v xml:space="preserve"> </v>
      </c>
      <c r="AB10" s="1" t="str">
        <f t="shared" si="13"/>
        <v xml:space="preserve"> </v>
      </c>
      <c r="AC10" s="1" t="str">
        <f t="shared" si="1"/>
        <v xml:space="preserve"> </v>
      </c>
      <c r="AD10" s="1" t="str">
        <f t="shared" si="14"/>
        <v xml:space="preserve"> </v>
      </c>
      <c r="AE10" s="1" t="str">
        <f t="shared" si="2"/>
        <v xml:space="preserve"> </v>
      </c>
      <c r="AF10" s="1" t="str">
        <f t="shared" si="2"/>
        <v xml:space="preserve"> </v>
      </c>
      <c r="AG10" s="38">
        <f t="shared" si="15"/>
        <v>3.1634897362003809</v>
      </c>
      <c r="AH10" s="38" t="str">
        <f t="shared" si="16"/>
        <v xml:space="preserve"> </v>
      </c>
      <c r="AI10" s="1">
        <f t="shared" si="17"/>
        <v>70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3"/>
        <v xml:space="preserve"> </v>
      </c>
      <c r="AN10" s="1" t="str">
        <f t="shared" si="3"/>
        <v xml:space="preserve"> </v>
      </c>
      <c r="AO10" t="s">
        <v>1044</v>
      </c>
      <c r="AP10" t="s">
        <v>1250</v>
      </c>
      <c r="AQ10" s="22">
        <v>-7.204664124362381</v>
      </c>
      <c r="AR10" s="21">
        <v>22.090218822752593</v>
      </c>
      <c r="AS10">
        <v>-4.6920821114369566</v>
      </c>
      <c r="AT10">
        <v>7.204664124362381</v>
      </c>
      <c r="AU10">
        <v>-22.090218822752593</v>
      </c>
      <c r="AV10" t="s">
        <v>2022</v>
      </c>
    </row>
    <row r="11" spans="1:48" x14ac:dyDescent="0.25">
      <c r="A11" s="14">
        <v>1.3999999999999998E-10</v>
      </c>
      <c r="B11" t="s">
        <v>981</v>
      </c>
      <c r="C11" s="4">
        <v>5</v>
      </c>
      <c r="D11" s="4">
        <v>0</v>
      </c>
      <c r="E11" s="4">
        <v>2</v>
      </c>
      <c r="F11" s="4">
        <v>7</v>
      </c>
      <c r="G11" s="4">
        <v>23.850000381469727</v>
      </c>
      <c r="H11" s="4">
        <v>21.72</v>
      </c>
      <c r="I11" s="34">
        <v>596.55215752104073</v>
      </c>
      <c r="J11" s="35">
        <v>11.184346035015448</v>
      </c>
      <c r="K11" s="35">
        <v>11.881838074398248</v>
      </c>
      <c r="L11" s="35">
        <v>11.194361725205594</v>
      </c>
      <c r="M11" s="35">
        <v>10.567584171871655</v>
      </c>
      <c r="N11" s="4">
        <v>1.9419999999999999</v>
      </c>
      <c r="O11" s="4">
        <v>44.817300521998511</v>
      </c>
      <c r="P11" s="35">
        <v>7.6565377532228371</v>
      </c>
      <c r="Q11" s="36">
        <f t="shared" si="4"/>
        <v>71.428571428711436</v>
      </c>
      <c r="R11" s="36" t="str">
        <f t="shared" si="5"/>
        <v xml:space="preserve"> </v>
      </c>
      <c r="S11" s="37" t="str">
        <f t="shared" si="6"/>
        <v/>
      </c>
      <c r="T11" s="37" t="str">
        <f t="shared" si="7"/>
        <v/>
      </c>
      <c r="U11" s="37" t="str">
        <f t="shared" si="8"/>
        <v/>
      </c>
      <c r="V11" s="37" t="str">
        <f t="shared" si="9"/>
        <v/>
      </c>
      <c r="W11" s="37" t="str">
        <f t="shared" si="10"/>
        <v/>
      </c>
      <c r="X11" s="37" t="str">
        <f t="shared" si="11"/>
        <v/>
      </c>
      <c r="Y11" s="1" t="str">
        <f t="shared" ref="Y11:Y24" si="20">IF(ISERROR((RANK(U11,U$7:U$184,0)))=TRUE," ",((RANK(U11,U$7:U$184,0))))</f>
        <v xml:space="preserve"> </v>
      </c>
      <c r="Z11" s="1" t="str">
        <f t="shared" si="12"/>
        <v xml:space="preserve"> </v>
      </c>
      <c r="AA11" s="1" t="str">
        <f t="shared" ref="AA11:AA24" si="21">IF(ISERROR((RANK(W11,W$7:W$184,0)))=TRUE," ",((RANK(W11,W$7:W$184,0))))</f>
        <v xml:space="preserve"> </v>
      </c>
      <c r="AB11" s="1" t="str">
        <f t="shared" si="13"/>
        <v xml:space="preserve"> </v>
      </c>
      <c r="AC11" s="1" t="str">
        <f t="shared" ref="AC11:AC24" si="22">IF(ISERROR((RANK(S11,S$7:S$184,0)))=TRUE," ",((RANK(S11,S$7:S$184,0))))</f>
        <v xml:space="preserve"> </v>
      </c>
      <c r="AD11" s="1" t="str">
        <f t="shared" si="14"/>
        <v xml:space="preserve"> </v>
      </c>
      <c r="AE11" s="1">
        <f t="shared" ref="AE11:AE24" si="23">IF(ISERROR((RANK(Q11,Q$7:Q$184,0)))=TRUE," ",((RANK(Q11,Q$7:Q$184,0))))</f>
        <v>55</v>
      </c>
      <c r="AF11" s="1" t="str">
        <f t="shared" ref="AF11:AF24" si="24">IF(ISERROR((RANK(R11,R$7:R$184,0)))=TRUE," ",((RANK(R11,R$7:R$184,0))))</f>
        <v xml:space="preserve"> </v>
      </c>
      <c r="AG11" s="38">
        <f t="shared" si="15"/>
        <v>7.6565377533628372</v>
      </c>
      <c r="AH11" s="38" t="str">
        <f t="shared" si="16"/>
        <v xml:space="preserve"> </v>
      </c>
      <c r="AI11" s="1">
        <f t="shared" ref="AI11:AI24" si="25">IF(ISERROR((RANK(AG11,AG$7:AG$184,0)))=TRUE," ",((RANK(AG11,AG$7:AG$184,0))))</f>
        <v>9</v>
      </c>
      <c r="AJ11" s="1" t="str">
        <f t="shared" ref="AJ11:AJ24" si="26">IF(ISERROR((RANK(AH11,AH$7:AH$184,0)))=TRUE," ",((RANK(AH11,AH$7:AH$184,0))))</f>
        <v xml:space="preserve"> </v>
      </c>
      <c r="AK11" s="25" t="str">
        <f t="shared" si="18"/>
        <v xml:space="preserve"> </v>
      </c>
      <c r="AL11" s="25" t="str">
        <f t="shared" si="19"/>
        <v xml:space="preserve"> </v>
      </c>
      <c r="AM11" s="1" t="str">
        <f t="shared" ref="AM11:AM24" si="27">IF(ISERROR((RANK(AK11,AK$7:AK$184,0)))=TRUE," ",((RANK(AK11,AK$7:AK$184,0))))</f>
        <v xml:space="preserve"> </v>
      </c>
      <c r="AN11" s="1" t="str">
        <f t="shared" ref="AN11:AN24" si="28">IF(ISERROR((RANK(AL11,AL$7:AL$184,0)))=TRUE," ",((RANK(AL11,AL$7:AL$184,0))))</f>
        <v xml:space="preserve"> </v>
      </c>
      <c r="AO11" t="s">
        <v>981</v>
      </c>
      <c r="AP11" t="s">
        <v>1246</v>
      </c>
      <c r="AQ11" s="22">
        <v>29.764498970128617</v>
      </c>
      <c r="AR11" s="21">
        <v>4.2547930058541521</v>
      </c>
      <c r="AS11">
        <v>9.806631590560432</v>
      </c>
      <c r="AT11">
        <v>-29.764498970128617</v>
      </c>
      <c r="AU11">
        <v>-4.2547930058541521</v>
      </c>
      <c r="AV11" t="s">
        <v>2023</v>
      </c>
    </row>
    <row r="12" spans="1:48" x14ac:dyDescent="0.25">
      <c r="A12" s="14">
        <v>1.4999999999999997E-10</v>
      </c>
      <c r="B12" t="s">
        <v>1135</v>
      </c>
      <c r="C12" s="4">
        <v>11</v>
      </c>
      <c r="D12" s="4">
        <v>0</v>
      </c>
      <c r="E12" s="4">
        <v>7</v>
      </c>
      <c r="F12" s="4">
        <v>18</v>
      </c>
      <c r="G12" s="4">
        <v>83.493896484375</v>
      </c>
      <c r="H12" s="4">
        <v>70.13</v>
      </c>
      <c r="I12" s="34">
        <v>12670.274932384596</v>
      </c>
      <c r="J12" s="35" t="s">
        <v>1238</v>
      </c>
      <c r="K12" s="35" t="s">
        <v>1238</v>
      </c>
      <c r="L12" s="35">
        <v>13.246237081484251</v>
      </c>
      <c r="M12" s="35">
        <v>10.80818971796236</v>
      </c>
      <c r="N12" s="4">
        <v>1.2470000000000001</v>
      </c>
      <c r="O12" s="4">
        <v>29.89583333333335</v>
      </c>
      <c r="P12" s="35">
        <v>1.3414949006162626</v>
      </c>
      <c r="Q12" s="36" t="str">
        <f t="shared" si="4"/>
        <v xml:space="preserve"> </v>
      </c>
      <c r="R12" s="36" t="str">
        <f t="shared" si="5"/>
        <v xml:space="preserve"> </v>
      </c>
      <c r="S12" s="37">
        <f t="shared" si="6"/>
        <v>0.19055891194773289</v>
      </c>
      <c r="T12" s="37" t="str">
        <f>IF(ISERROR((IF((G12/H12-1)&lt;($T$5/100),(G12/H12-1)+A12,"")))=TRUE," ",((IF((G12/H12-1)&lt;($T$5/100),(G12/H12-1)+A12,""))))</f>
        <v/>
      </c>
      <c r="U12" s="37" t="str">
        <f t="shared" si="8"/>
        <v xml:space="preserve"> </v>
      </c>
      <c r="V12" s="37" t="str">
        <f t="shared" si="9"/>
        <v xml:space="preserve"> </v>
      </c>
      <c r="W12" s="37" t="str">
        <f t="shared" si="10"/>
        <v/>
      </c>
      <c r="X12" s="37" t="str">
        <f t="shared" si="11"/>
        <v/>
      </c>
      <c r="Y12" s="1" t="str">
        <f t="shared" si="20"/>
        <v xml:space="preserve"> </v>
      </c>
      <c r="Z12" s="1" t="str">
        <f t="shared" si="12"/>
        <v xml:space="preserve"> </v>
      </c>
      <c r="AA12" s="1" t="str">
        <f t="shared" si="21"/>
        <v xml:space="preserve"> </v>
      </c>
      <c r="AB12" s="1" t="str">
        <f t="shared" si="13"/>
        <v xml:space="preserve"> </v>
      </c>
      <c r="AC12" s="1">
        <f t="shared" si="22"/>
        <v>67</v>
      </c>
      <c r="AD12" s="1" t="str">
        <f t="shared" si="14"/>
        <v xml:space="preserve"> </v>
      </c>
      <c r="AE12" s="1" t="str">
        <f t="shared" si="23"/>
        <v xml:space="preserve"> </v>
      </c>
      <c r="AF12" s="1" t="str">
        <f t="shared" si="24"/>
        <v xml:space="preserve"> </v>
      </c>
      <c r="AG12" s="38" t="str">
        <f t="shared" si="15"/>
        <v xml:space="preserve"> </v>
      </c>
      <c r="AH12" s="38" t="str">
        <f t="shared" si="16"/>
        <v xml:space="preserve"> </v>
      </c>
      <c r="AI12" s="1" t="str">
        <f t="shared" si="25"/>
        <v xml:space="preserve"> </v>
      </c>
      <c r="AJ12" s="1" t="str">
        <f t="shared" si="26"/>
        <v xml:space="preserve"> </v>
      </c>
      <c r="AK12" s="25" t="str">
        <f t="shared" si="18"/>
        <v xml:space="preserve"> </v>
      </c>
      <c r="AL12" s="25" t="str">
        <f t="shared" si="19"/>
        <v xml:space="preserve"> </v>
      </c>
      <c r="AM12" s="1" t="str">
        <f t="shared" si="27"/>
        <v xml:space="preserve"> </v>
      </c>
      <c r="AN12" s="1" t="str">
        <f t="shared" si="28"/>
        <v xml:space="preserve"> </v>
      </c>
      <c r="AO12" t="s">
        <v>1135</v>
      </c>
      <c r="AP12" t="s">
        <v>1242</v>
      </c>
      <c r="AQ12" s="22" t="e">
        <v>#VALUE!</v>
      </c>
      <c r="AR12" s="21">
        <v>-13.294865968514813</v>
      </c>
      <c r="AS12">
        <v>19.055891179773287</v>
      </c>
      <c r="AT12" t="e">
        <v>#VALUE!</v>
      </c>
      <c r="AU12">
        <v>13.294865968514813</v>
      </c>
      <c r="AV12" t="s">
        <v>2024</v>
      </c>
    </row>
    <row r="13" spans="1:48" x14ac:dyDescent="0.25">
      <c r="A13" s="14">
        <v>1.5999999999999996E-10</v>
      </c>
      <c r="B13" t="s">
        <v>1046</v>
      </c>
      <c r="C13" s="4">
        <v>6</v>
      </c>
      <c r="D13" s="4">
        <v>0</v>
      </c>
      <c r="E13" s="4">
        <v>0</v>
      </c>
      <c r="F13" s="4">
        <v>6</v>
      </c>
      <c r="G13" s="4">
        <v>58.5</v>
      </c>
      <c r="H13" s="4">
        <v>42.94</v>
      </c>
      <c r="I13" s="34">
        <v>592.93963047884267</v>
      </c>
      <c r="J13" s="35">
        <v>19.733455882352938</v>
      </c>
      <c r="K13" s="35">
        <v>14.894207422823447</v>
      </c>
      <c r="L13" s="35">
        <v>10.061958333333333</v>
      </c>
      <c r="M13" s="35">
        <v>8.5989436201780425</v>
      </c>
      <c r="N13" s="4">
        <v>2.1760000000000002</v>
      </c>
      <c r="O13" s="4">
        <v>-35.62130177514792</v>
      </c>
      <c r="P13" s="35">
        <v>5.5891942244993018</v>
      </c>
      <c r="Q13" s="36">
        <f t="shared" si="4"/>
        <v>100.00000000016</v>
      </c>
      <c r="R13" s="36" t="str">
        <f t="shared" si="5"/>
        <v xml:space="preserve"> </v>
      </c>
      <c r="S13" s="37">
        <f t="shared" si="6"/>
        <v>0.3623660923817047</v>
      </c>
      <c r="T13" s="37" t="str">
        <f t="shared" si="7"/>
        <v/>
      </c>
      <c r="U13" s="37" t="str">
        <f t="shared" si="8"/>
        <v/>
      </c>
      <c r="V13" s="37" t="str">
        <f t="shared" si="9"/>
        <v/>
      </c>
      <c r="W13" s="37" t="str">
        <f t="shared" si="10"/>
        <v/>
      </c>
      <c r="X13" s="37" t="str">
        <f t="shared" si="11"/>
        <v/>
      </c>
      <c r="Y13" s="1" t="str">
        <f t="shared" si="20"/>
        <v xml:space="preserve"> </v>
      </c>
      <c r="Z13" s="1" t="str">
        <f t="shared" si="12"/>
        <v xml:space="preserve"> </v>
      </c>
      <c r="AA13" s="1" t="str">
        <f t="shared" si="21"/>
        <v xml:space="preserve"> </v>
      </c>
      <c r="AB13" s="1" t="str">
        <f t="shared" si="13"/>
        <v xml:space="preserve"> </v>
      </c>
      <c r="AC13" s="1">
        <f t="shared" si="22"/>
        <v>33</v>
      </c>
      <c r="AD13" s="1" t="str">
        <f t="shared" si="14"/>
        <v xml:space="preserve"> </v>
      </c>
      <c r="AE13" s="1">
        <f t="shared" si="23"/>
        <v>15</v>
      </c>
      <c r="AF13" s="1" t="str">
        <f t="shared" si="24"/>
        <v xml:space="preserve"> </v>
      </c>
      <c r="AG13" s="38">
        <f t="shared" si="15"/>
        <v>5.5891942246593018</v>
      </c>
      <c r="AH13" s="38" t="str">
        <f t="shared" si="16"/>
        <v xml:space="preserve"> </v>
      </c>
      <c r="AI13" s="1">
        <f t="shared" si="25"/>
        <v>25</v>
      </c>
      <c r="AJ13" s="1" t="str">
        <f t="shared" si="26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7"/>
        <v xml:space="preserve"> </v>
      </c>
      <c r="AN13" s="1" t="str">
        <f t="shared" si="28"/>
        <v xml:space="preserve"> </v>
      </c>
      <c r="AO13" t="s">
        <v>1046</v>
      </c>
      <c r="AP13" t="s">
        <v>1244</v>
      </c>
      <c r="AQ13" s="22">
        <v>-23.922235292857419</v>
      </c>
      <c r="AR13" s="21">
        <v>13.94022213680277</v>
      </c>
      <c r="AS13">
        <v>36.236609222170472</v>
      </c>
      <c r="AT13">
        <v>23.922235292857419</v>
      </c>
      <c r="AU13">
        <v>-13.94022213680277</v>
      </c>
      <c r="AV13" t="s">
        <v>2025</v>
      </c>
    </row>
    <row r="14" spans="1:48" x14ac:dyDescent="0.25">
      <c r="A14" s="14">
        <v>1.6999999999999996E-10</v>
      </c>
      <c r="B14" t="s">
        <v>1184</v>
      </c>
      <c r="C14" s="4">
        <v>8</v>
      </c>
      <c r="D14" s="4">
        <v>0</v>
      </c>
      <c r="E14" s="4">
        <v>5</v>
      </c>
      <c r="F14" s="4">
        <v>13</v>
      </c>
      <c r="G14" s="4">
        <v>10.5</v>
      </c>
      <c r="H14" s="4">
        <v>9.2100000000000009</v>
      </c>
      <c r="I14" s="34">
        <v>2710.5375713928647</v>
      </c>
      <c r="J14" s="35">
        <v>33.810077151830377</v>
      </c>
      <c r="K14" s="35">
        <v>28.759609195540367</v>
      </c>
      <c r="L14" s="35">
        <v>8.6725763901871584</v>
      </c>
      <c r="M14" s="35">
        <v>8.6791642846005921</v>
      </c>
      <c r="N14" s="4">
        <v>0.24099999999999999</v>
      </c>
      <c r="O14" s="4">
        <v>14.761904761904763</v>
      </c>
      <c r="P14" s="35">
        <v>0.75024536455881319</v>
      </c>
      <c r="Q14" s="36" t="str">
        <f t="shared" si="4"/>
        <v xml:space="preserve"> </v>
      </c>
      <c r="R14" s="36" t="str">
        <f t="shared" si="5"/>
        <v xml:space="preserve"> </v>
      </c>
      <c r="S14" s="37" t="str">
        <f t="shared" si="6"/>
        <v/>
      </c>
      <c r="T14" s="37" t="str">
        <f t="shared" si="7"/>
        <v/>
      </c>
      <c r="U14" s="37" t="str">
        <f t="shared" si="8"/>
        <v/>
      </c>
      <c r="V14" s="37" t="str">
        <f t="shared" si="9"/>
        <v/>
      </c>
      <c r="W14" s="37" t="str">
        <f t="shared" si="10"/>
        <v/>
      </c>
      <c r="X14" s="37" t="str">
        <f t="shared" si="11"/>
        <v/>
      </c>
      <c r="Y14" s="1" t="str">
        <f t="shared" si="20"/>
        <v xml:space="preserve"> </v>
      </c>
      <c r="Z14" s="1" t="str">
        <f t="shared" si="12"/>
        <v xml:space="preserve"> </v>
      </c>
      <c r="AA14" s="1" t="str">
        <f t="shared" si="21"/>
        <v xml:space="preserve"> </v>
      </c>
      <c r="AB14" s="1" t="str">
        <f t="shared" si="13"/>
        <v xml:space="preserve"> </v>
      </c>
      <c r="AC14" s="1" t="str">
        <f t="shared" si="22"/>
        <v xml:space="preserve"> </v>
      </c>
      <c r="AD14" s="1" t="str">
        <f t="shared" si="14"/>
        <v xml:space="preserve"> </v>
      </c>
      <c r="AE14" s="1" t="str">
        <f t="shared" si="23"/>
        <v xml:space="preserve"> </v>
      </c>
      <c r="AF14" s="1" t="str">
        <f t="shared" si="24"/>
        <v xml:space="preserve"> </v>
      </c>
      <c r="AG14" s="38" t="str">
        <f t="shared" si="15"/>
        <v xml:space="preserve"> </v>
      </c>
      <c r="AH14" s="38" t="str">
        <f t="shared" si="16"/>
        <v xml:space="preserve"> </v>
      </c>
      <c r="AI14" s="1" t="str">
        <f t="shared" si="25"/>
        <v xml:space="preserve"> </v>
      </c>
      <c r="AJ14" s="1" t="str">
        <f t="shared" si="26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27"/>
        <v xml:space="preserve"> </v>
      </c>
      <c r="AN14" s="1" t="str">
        <f t="shared" si="28"/>
        <v xml:space="preserve"> </v>
      </c>
      <c r="AO14" t="s">
        <v>1184</v>
      </c>
      <c r="AP14" t="s">
        <v>1242</v>
      </c>
      <c r="AQ14" s="22">
        <v>-112.32065792518493</v>
      </c>
      <c r="AR14" s="21">
        <v>25.823584940859014</v>
      </c>
      <c r="AS14">
        <v>14.006514657980439</v>
      </c>
      <c r="AT14">
        <v>112.32065792518493</v>
      </c>
      <c r="AU14">
        <v>-25.823584940859014</v>
      </c>
      <c r="AV14" t="s">
        <v>2026</v>
      </c>
    </row>
    <row r="15" spans="1:48" x14ac:dyDescent="0.25">
      <c r="A15" s="14">
        <v>1.7999999999999995E-10</v>
      </c>
      <c r="B15" t="s">
        <v>1097</v>
      </c>
      <c r="C15" s="4">
        <v>7</v>
      </c>
      <c r="D15" s="4">
        <v>1</v>
      </c>
      <c r="E15" s="4">
        <v>1</v>
      </c>
      <c r="F15" s="4">
        <v>9</v>
      </c>
      <c r="G15" s="4">
        <v>50</v>
      </c>
      <c r="H15" s="4">
        <v>46.91</v>
      </c>
      <c r="I15" s="34">
        <v>1419.0272570948571</v>
      </c>
      <c r="J15" s="35">
        <v>34.290935672514614</v>
      </c>
      <c r="K15" s="35">
        <v>30.147814910025705</v>
      </c>
      <c r="L15" s="35">
        <v>23.664121871700562</v>
      </c>
      <c r="M15" s="35">
        <v>20.40729808692868</v>
      </c>
      <c r="N15" s="4">
        <v>1.556</v>
      </c>
      <c r="O15" s="4">
        <v>5.8503401360544274</v>
      </c>
      <c r="P15" s="35">
        <v>1.2790449797484547</v>
      </c>
      <c r="Q15" s="36">
        <f t="shared" si="4"/>
        <v>77.777777777957766</v>
      </c>
      <c r="R15" s="36" t="str">
        <f t="shared" si="5"/>
        <v xml:space="preserve"> </v>
      </c>
      <c r="S15" s="37" t="str">
        <f t="shared" si="6"/>
        <v/>
      </c>
      <c r="T15" s="37" t="str">
        <f t="shared" si="7"/>
        <v/>
      </c>
      <c r="U15" s="37" t="str">
        <f t="shared" si="8"/>
        <v/>
      </c>
      <c r="V15" s="37" t="str">
        <f t="shared" si="9"/>
        <v/>
      </c>
      <c r="W15" s="37" t="str">
        <f t="shared" si="10"/>
        <v/>
      </c>
      <c r="X15" s="37" t="str">
        <f t="shared" si="11"/>
        <v/>
      </c>
      <c r="Y15" s="1" t="str">
        <f t="shared" si="20"/>
        <v xml:space="preserve"> </v>
      </c>
      <c r="Z15" s="1" t="str">
        <f t="shared" si="12"/>
        <v xml:space="preserve"> </v>
      </c>
      <c r="AA15" s="1" t="str">
        <f t="shared" si="21"/>
        <v xml:space="preserve"> </v>
      </c>
      <c r="AB15" s="1" t="str">
        <f t="shared" si="13"/>
        <v xml:space="preserve"> </v>
      </c>
      <c r="AC15" s="1" t="str">
        <f t="shared" si="22"/>
        <v xml:space="preserve"> </v>
      </c>
      <c r="AD15" s="1" t="str">
        <f t="shared" si="14"/>
        <v xml:space="preserve"> </v>
      </c>
      <c r="AE15" s="1">
        <f t="shared" si="23"/>
        <v>42</v>
      </c>
      <c r="AF15" s="1" t="str">
        <f t="shared" si="24"/>
        <v xml:space="preserve"> </v>
      </c>
      <c r="AG15" s="38" t="str">
        <f t="shared" si="15"/>
        <v xml:space="preserve"> </v>
      </c>
      <c r="AH15" s="38" t="str">
        <f t="shared" si="16"/>
        <v xml:space="preserve"> </v>
      </c>
      <c r="AI15" s="1" t="str">
        <f t="shared" si="25"/>
        <v xml:space="preserve"> </v>
      </c>
      <c r="AJ15" s="1" t="str">
        <f t="shared" si="26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7"/>
        <v xml:space="preserve"> </v>
      </c>
      <c r="AN15" s="1" t="str">
        <f t="shared" si="28"/>
        <v xml:space="preserve"> </v>
      </c>
      <c r="AO15" t="s">
        <v>1097</v>
      </c>
      <c r="AP15" t="s">
        <v>1254</v>
      </c>
      <c r="AQ15" s="22">
        <v>-115.34035518946881</v>
      </c>
      <c r="AR15" s="21">
        <v>-102.39887744908943</v>
      </c>
      <c r="AS15">
        <v>6.58708164570454</v>
      </c>
      <c r="AT15">
        <v>115.34035518946881</v>
      </c>
      <c r="AU15">
        <v>102.39887744908943</v>
      </c>
      <c r="AV15" t="s">
        <v>2027</v>
      </c>
    </row>
    <row r="16" spans="1:48" x14ac:dyDescent="0.25">
      <c r="A16" s="14">
        <v>1.8999999999999994E-10</v>
      </c>
      <c r="B16" t="s">
        <v>1096</v>
      </c>
      <c r="C16" s="4">
        <v>7</v>
      </c>
      <c r="D16" s="4">
        <v>0</v>
      </c>
      <c r="E16" s="4">
        <v>8</v>
      </c>
      <c r="F16" s="4">
        <v>15</v>
      </c>
      <c r="G16" s="4">
        <v>23</v>
      </c>
      <c r="H16" s="4">
        <v>22.19</v>
      </c>
      <c r="I16" s="34">
        <v>4660.3457499960414</v>
      </c>
      <c r="J16" s="35">
        <v>20.835680751173712</v>
      </c>
      <c r="K16" s="35">
        <v>17.541501976284586</v>
      </c>
      <c r="L16" s="35">
        <v>12.315003607214429</v>
      </c>
      <c r="M16" s="35">
        <v>11.905981832934607</v>
      </c>
      <c r="N16" s="4">
        <v>1.0649999999999999</v>
      </c>
      <c r="O16" s="4">
        <v>21.022727272727266</v>
      </c>
      <c r="P16" s="35">
        <v>4.3713384407390716</v>
      </c>
      <c r="Q16" s="36" t="str">
        <f t="shared" si="4"/>
        <v xml:space="preserve"> </v>
      </c>
      <c r="R16" s="36" t="str">
        <f t="shared" si="5"/>
        <v xml:space="preserve"> </v>
      </c>
      <c r="S16" s="37" t="str">
        <f t="shared" si="6"/>
        <v/>
      </c>
      <c r="T16" s="37" t="str">
        <f t="shared" si="7"/>
        <v/>
      </c>
      <c r="U16" s="37" t="str">
        <f t="shared" si="8"/>
        <v/>
      </c>
      <c r="V16" s="37" t="str">
        <f t="shared" si="9"/>
        <v/>
      </c>
      <c r="W16" s="37" t="str">
        <f t="shared" si="10"/>
        <v/>
      </c>
      <c r="X16" s="37" t="str">
        <f t="shared" si="11"/>
        <v/>
      </c>
      <c r="Y16" s="1" t="str">
        <f t="shared" si="20"/>
        <v xml:space="preserve"> </v>
      </c>
      <c r="Z16" s="1" t="str">
        <f t="shared" si="12"/>
        <v xml:space="preserve"> </v>
      </c>
      <c r="AA16" s="1" t="str">
        <f t="shared" si="21"/>
        <v xml:space="preserve"> </v>
      </c>
      <c r="AB16" s="1" t="str">
        <f t="shared" si="13"/>
        <v xml:space="preserve"> </v>
      </c>
      <c r="AC16" s="1" t="str">
        <f t="shared" si="22"/>
        <v xml:space="preserve"> </v>
      </c>
      <c r="AD16" s="1" t="str">
        <f t="shared" si="14"/>
        <v xml:space="preserve"> </v>
      </c>
      <c r="AE16" s="1" t="str">
        <f t="shared" si="23"/>
        <v xml:space="preserve"> </v>
      </c>
      <c r="AF16" s="1" t="str">
        <f t="shared" si="24"/>
        <v xml:space="preserve"> </v>
      </c>
      <c r="AG16" s="38">
        <f t="shared" si="15"/>
        <v>4.3713384409290716</v>
      </c>
      <c r="AH16" s="38" t="str">
        <f t="shared" si="16"/>
        <v xml:space="preserve"> </v>
      </c>
      <c r="AI16" s="1">
        <f t="shared" si="25"/>
        <v>49</v>
      </c>
      <c r="AJ16" s="1" t="str">
        <f t="shared" si="26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7"/>
        <v xml:space="preserve"> </v>
      </c>
      <c r="AN16" s="1" t="str">
        <f t="shared" si="28"/>
        <v xml:space="preserve"> </v>
      </c>
      <c r="AO16" t="s">
        <v>1096</v>
      </c>
      <c r="AP16" t="s">
        <v>1250</v>
      </c>
      <c r="AQ16" s="22">
        <v>-30.843991439067754</v>
      </c>
      <c r="AR16" s="21">
        <v>-5.3300401086282534</v>
      </c>
      <c r="AS16">
        <v>3.6502929247408611</v>
      </c>
      <c r="AT16">
        <v>30.843991439067754</v>
      </c>
      <c r="AU16">
        <v>5.3300401086282534</v>
      </c>
      <c r="AV16" t="s">
        <v>2028</v>
      </c>
    </row>
    <row r="17" spans="1:48" x14ac:dyDescent="0.25">
      <c r="A17" s="14">
        <v>1.9999999999999993E-10</v>
      </c>
      <c r="B17" t="s">
        <v>1017</v>
      </c>
      <c r="C17" s="4">
        <v>9</v>
      </c>
      <c r="D17" s="4">
        <v>0</v>
      </c>
      <c r="E17" s="4">
        <v>4</v>
      </c>
      <c r="F17" s="4">
        <v>13</v>
      </c>
      <c r="G17" s="4">
        <v>9.5</v>
      </c>
      <c r="H17" s="4">
        <v>5.19</v>
      </c>
      <c r="I17" s="34">
        <v>987.88299248510168</v>
      </c>
      <c r="J17" s="35" t="s">
        <v>1238</v>
      </c>
      <c r="K17" s="35" t="s">
        <v>1238</v>
      </c>
      <c r="L17" s="35" t="s">
        <v>1238</v>
      </c>
      <c r="M17" s="35" t="s">
        <v>1238</v>
      </c>
      <c r="N17" s="4">
        <v>-3.3000000000000002E-2</v>
      </c>
      <c r="O17" s="4" t="s">
        <v>132</v>
      </c>
      <c r="P17" s="35">
        <v>0</v>
      </c>
      <c r="Q17" s="36" t="str">
        <f t="shared" si="4"/>
        <v xml:space="preserve"> </v>
      </c>
      <c r="R17" s="36" t="str">
        <f t="shared" si="5"/>
        <v xml:space="preserve"> </v>
      </c>
      <c r="S17" s="37">
        <f t="shared" si="6"/>
        <v>0.83044316012292851</v>
      </c>
      <c r="T17" s="37" t="str">
        <f t="shared" si="7"/>
        <v/>
      </c>
      <c r="U17" s="37" t="str">
        <f t="shared" si="8"/>
        <v xml:space="preserve"> </v>
      </c>
      <c r="V17" s="37" t="str">
        <f t="shared" si="9"/>
        <v xml:space="preserve"> </v>
      </c>
      <c r="W17" s="37" t="str">
        <f t="shared" si="10"/>
        <v xml:space="preserve"> </v>
      </c>
      <c r="X17" s="37" t="str">
        <f t="shared" si="11"/>
        <v xml:space="preserve"> </v>
      </c>
      <c r="Y17" s="1" t="str">
        <f t="shared" si="20"/>
        <v xml:space="preserve"> </v>
      </c>
      <c r="Z17" s="1" t="str">
        <f t="shared" si="12"/>
        <v xml:space="preserve"> </v>
      </c>
      <c r="AA17" s="1" t="str">
        <f t="shared" si="21"/>
        <v xml:space="preserve"> </v>
      </c>
      <c r="AB17" s="1" t="str">
        <f t="shared" si="13"/>
        <v xml:space="preserve"> </v>
      </c>
      <c r="AC17" s="1">
        <f t="shared" si="22"/>
        <v>12</v>
      </c>
      <c r="AD17" s="1" t="str">
        <f t="shared" si="14"/>
        <v xml:space="preserve"> </v>
      </c>
      <c r="AE17" s="1" t="str">
        <f t="shared" si="23"/>
        <v xml:space="preserve"> </v>
      </c>
      <c r="AF17" s="1" t="str">
        <f t="shared" si="24"/>
        <v xml:space="preserve"> </v>
      </c>
      <c r="AG17" s="38" t="str">
        <f t="shared" si="15"/>
        <v xml:space="preserve"> </v>
      </c>
      <c r="AH17" s="38" t="str">
        <f t="shared" si="16"/>
        <v xml:space="preserve"> </v>
      </c>
      <c r="AI17" s="1" t="str">
        <f t="shared" si="25"/>
        <v xml:space="preserve"> </v>
      </c>
      <c r="AJ17" s="1" t="str">
        <f t="shared" si="26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27"/>
        <v xml:space="preserve"> </v>
      </c>
      <c r="AN17" s="1" t="str">
        <f t="shared" si="28"/>
        <v xml:space="preserve"> </v>
      </c>
      <c r="AO17" t="s">
        <v>1017</v>
      </c>
      <c r="AP17" t="s">
        <v>1313</v>
      </c>
      <c r="AQ17" s="22" t="e">
        <v>#VALUE!</v>
      </c>
      <c r="AR17" s="21" t="e">
        <v>#VALUE!</v>
      </c>
      <c r="AS17">
        <v>83.044315992292852</v>
      </c>
      <c r="AT17" t="e">
        <v>#VALUE!</v>
      </c>
      <c r="AU17" t="e">
        <v>#VALUE!</v>
      </c>
      <c r="AV17" t="s">
        <v>2029</v>
      </c>
    </row>
    <row r="18" spans="1:48" x14ac:dyDescent="0.25">
      <c r="A18" s="14">
        <v>2.0999999999999992E-10</v>
      </c>
      <c r="B18" t="s">
        <v>1106</v>
      </c>
      <c r="C18" s="4">
        <v>9</v>
      </c>
      <c r="D18" s="4">
        <v>0</v>
      </c>
      <c r="E18" s="4">
        <v>3</v>
      </c>
      <c r="F18" s="4">
        <v>12</v>
      </c>
      <c r="G18" s="4">
        <v>60</v>
      </c>
      <c r="H18" s="4">
        <v>58.72</v>
      </c>
      <c r="I18" s="34">
        <v>5427.7672217047721</v>
      </c>
      <c r="J18" s="35">
        <v>30.424870466321245</v>
      </c>
      <c r="K18" s="35">
        <v>14.979591836734693</v>
      </c>
      <c r="L18" s="35">
        <v>33.086696269982241</v>
      </c>
      <c r="M18" s="35">
        <v>27.313504398826982</v>
      </c>
      <c r="N18" s="4">
        <v>3.92</v>
      </c>
      <c r="O18" s="4">
        <v>147.3186119873817</v>
      </c>
      <c r="P18" s="35">
        <v>2.7707765667574931</v>
      </c>
      <c r="Q18" s="36">
        <f t="shared" si="4"/>
        <v>75.000000000209994</v>
      </c>
      <c r="R18" s="36" t="str">
        <f t="shared" si="5"/>
        <v xml:space="preserve"> </v>
      </c>
      <c r="S18" s="37" t="str">
        <f t="shared" si="6"/>
        <v/>
      </c>
      <c r="T18" s="37" t="str">
        <f t="shared" si="7"/>
        <v/>
      </c>
      <c r="U18" s="37" t="str">
        <f t="shared" si="8"/>
        <v/>
      </c>
      <c r="V18" s="37" t="str">
        <f t="shared" si="9"/>
        <v/>
      </c>
      <c r="W18" s="37" t="str">
        <f t="shared" si="10"/>
        <v/>
      </c>
      <c r="X18" s="37" t="str">
        <f t="shared" si="11"/>
        <v/>
      </c>
      <c r="Y18" s="1" t="str">
        <f t="shared" si="20"/>
        <v xml:space="preserve"> </v>
      </c>
      <c r="Z18" s="1" t="str">
        <f t="shared" si="12"/>
        <v xml:space="preserve"> </v>
      </c>
      <c r="AA18" s="1" t="str">
        <f t="shared" si="21"/>
        <v xml:space="preserve"> </v>
      </c>
      <c r="AB18" s="1" t="str">
        <f t="shared" si="13"/>
        <v xml:space="preserve"> </v>
      </c>
      <c r="AC18" s="1" t="str">
        <f t="shared" si="22"/>
        <v xml:space="preserve"> </v>
      </c>
      <c r="AD18" s="1" t="str">
        <f t="shared" si="14"/>
        <v xml:space="preserve"> </v>
      </c>
      <c r="AE18" s="1">
        <f t="shared" si="23"/>
        <v>52</v>
      </c>
      <c r="AF18" s="1" t="str">
        <f t="shared" si="24"/>
        <v xml:space="preserve"> </v>
      </c>
      <c r="AG18" s="38">
        <f t="shared" si="15"/>
        <v>2.7707765669674931</v>
      </c>
      <c r="AH18" s="38" t="str">
        <f t="shared" si="16"/>
        <v xml:space="preserve"> </v>
      </c>
      <c r="AI18" s="1">
        <f t="shared" si="25"/>
        <v>76</v>
      </c>
      <c r="AJ18" s="1" t="str">
        <f t="shared" si="26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27"/>
        <v xml:space="preserve"> </v>
      </c>
      <c r="AN18" s="1" t="str">
        <f t="shared" si="28"/>
        <v xml:space="preserve"> </v>
      </c>
      <c r="AO18" t="s">
        <v>1106</v>
      </c>
      <c r="AP18" t="s">
        <v>1254</v>
      </c>
      <c r="AQ18" s="22">
        <v>-91.062223421993551</v>
      </c>
      <c r="AR18" s="21">
        <v>-182.99001415944525</v>
      </c>
      <c r="AS18">
        <v>2.1798365122615904</v>
      </c>
      <c r="AT18">
        <v>91.062223421993551</v>
      </c>
      <c r="AU18">
        <v>182.99001415944525</v>
      </c>
      <c r="AV18" t="s">
        <v>2030</v>
      </c>
    </row>
    <row r="19" spans="1:48" x14ac:dyDescent="0.25">
      <c r="A19" s="14">
        <v>2.1999999999999991E-10</v>
      </c>
      <c r="B19" t="s">
        <v>1091</v>
      </c>
      <c r="C19" s="4">
        <v>8</v>
      </c>
      <c r="D19" s="4">
        <v>0</v>
      </c>
      <c r="E19" s="4">
        <v>6</v>
      </c>
      <c r="F19" s="4">
        <v>14</v>
      </c>
      <c r="G19" s="4">
        <v>20.538274765014648</v>
      </c>
      <c r="H19" s="4">
        <v>22.01</v>
      </c>
      <c r="I19" s="34">
        <v>8683.1394194223503</v>
      </c>
      <c r="J19" s="35">
        <v>26.933036486130536</v>
      </c>
      <c r="K19" s="35">
        <v>24.07531604501494</v>
      </c>
      <c r="L19" s="35">
        <v>16.95466255824623</v>
      </c>
      <c r="M19" s="35">
        <v>15.540186279977691</v>
      </c>
      <c r="N19" s="4">
        <v>0.61499999999999999</v>
      </c>
      <c r="O19" s="4">
        <v>-6.8181818181818237</v>
      </c>
      <c r="P19" s="35">
        <v>3.6465023973214521</v>
      </c>
      <c r="Q19" s="36" t="str">
        <f t="shared" si="4"/>
        <v xml:space="preserve"> </v>
      </c>
      <c r="R19" s="36" t="str">
        <f t="shared" si="5"/>
        <v xml:space="preserve"> </v>
      </c>
      <c r="S19" s="37" t="str">
        <f t="shared" si="6"/>
        <v/>
      </c>
      <c r="T19" s="37" t="str">
        <f t="shared" si="7"/>
        <v/>
      </c>
      <c r="U19" s="37" t="str">
        <f t="shared" si="8"/>
        <v/>
      </c>
      <c r="V19" s="37" t="str">
        <f t="shared" si="9"/>
        <v/>
      </c>
      <c r="W19" s="37" t="str">
        <f t="shared" si="10"/>
        <v/>
      </c>
      <c r="X19" s="37" t="str">
        <f t="shared" si="11"/>
        <v/>
      </c>
      <c r="Y19" s="1" t="str">
        <f t="shared" si="20"/>
        <v xml:space="preserve"> </v>
      </c>
      <c r="Z19" s="1" t="str">
        <f t="shared" si="12"/>
        <v xml:space="preserve"> </v>
      </c>
      <c r="AA19" s="1" t="str">
        <f t="shared" si="21"/>
        <v xml:space="preserve"> </v>
      </c>
      <c r="AB19" s="1" t="str">
        <f t="shared" si="13"/>
        <v xml:space="preserve"> </v>
      </c>
      <c r="AC19" s="1" t="str">
        <f t="shared" si="22"/>
        <v xml:space="preserve"> </v>
      </c>
      <c r="AD19" s="1" t="str">
        <f t="shared" si="14"/>
        <v xml:space="preserve"> </v>
      </c>
      <c r="AE19" s="1" t="str">
        <f t="shared" si="23"/>
        <v xml:space="preserve"> </v>
      </c>
      <c r="AF19" s="1" t="str">
        <f t="shared" si="24"/>
        <v xml:space="preserve"> </v>
      </c>
      <c r="AG19" s="38">
        <f t="shared" si="15"/>
        <v>3.6465023975414521</v>
      </c>
      <c r="AH19" s="38" t="str">
        <f t="shared" si="16"/>
        <v xml:space="preserve"> </v>
      </c>
      <c r="AI19" s="1">
        <f t="shared" si="25"/>
        <v>62</v>
      </c>
      <c r="AJ19" s="1" t="str">
        <f t="shared" si="26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27"/>
        <v xml:space="preserve"> </v>
      </c>
      <c r="AN19" s="1" t="str">
        <f t="shared" si="28"/>
        <v xml:space="preserve"> </v>
      </c>
      <c r="AO19" t="s">
        <v>1091</v>
      </c>
      <c r="AP19" t="s">
        <v>1250</v>
      </c>
      <c r="AQ19" s="22">
        <v>-69.134190406562482</v>
      </c>
      <c r="AR19" s="21">
        <v>-45.012973138079104</v>
      </c>
      <c r="AS19">
        <v>-6.6866207859398124</v>
      </c>
      <c r="AT19">
        <v>69.134190406562482</v>
      </c>
      <c r="AU19">
        <v>45.012973138079104</v>
      </c>
      <c r="AV19" t="s">
        <v>2031</v>
      </c>
    </row>
    <row r="20" spans="1:48" x14ac:dyDescent="0.25">
      <c r="A20" s="14">
        <v>2.299999999999999E-10</v>
      </c>
      <c r="B20" t="s">
        <v>1042</v>
      </c>
      <c r="C20" s="4">
        <v>10</v>
      </c>
      <c r="D20" s="4">
        <v>0</v>
      </c>
      <c r="E20" s="4">
        <v>0</v>
      </c>
      <c r="F20" s="4">
        <v>10</v>
      </c>
      <c r="G20" s="4">
        <v>26</v>
      </c>
      <c r="H20" s="4">
        <v>17.14</v>
      </c>
      <c r="I20" s="34">
        <v>783.16213235927648</v>
      </c>
      <c r="J20" s="35">
        <v>14.687232219365896</v>
      </c>
      <c r="K20" s="35">
        <v>13.19476520400308</v>
      </c>
      <c r="L20" s="35">
        <v>5.8783951721054981</v>
      </c>
      <c r="M20" s="35">
        <v>5.4204328112118718</v>
      </c>
      <c r="N20" s="4">
        <v>1.167</v>
      </c>
      <c r="O20" s="4">
        <v>24.14893617021276</v>
      </c>
      <c r="P20" s="35">
        <v>3.5180863477246205</v>
      </c>
      <c r="Q20" s="36">
        <f t="shared" si="4"/>
        <v>100.00000000023</v>
      </c>
      <c r="R20" s="36" t="str">
        <f t="shared" si="5"/>
        <v xml:space="preserve"> </v>
      </c>
      <c r="S20" s="37">
        <f t="shared" si="6"/>
        <v>0.5169194868110969</v>
      </c>
      <c r="T20" s="37" t="str">
        <f t="shared" si="7"/>
        <v/>
      </c>
      <c r="U20" s="37" t="str">
        <f t="shared" si="8"/>
        <v/>
      </c>
      <c r="V20" s="37" t="str">
        <f t="shared" si="9"/>
        <v/>
      </c>
      <c r="W20" s="37" t="str">
        <f t="shared" si="10"/>
        <v/>
      </c>
      <c r="X20" s="37">
        <f t="shared" si="11"/>
        <v>-0.49722174755230031</v>
      </c>
      <c r="Y20" s="1" t="str">
        <f t="shared" si="20"/>
        <v xml:space="preserve"> </v>
      </c>
      <c r="Z20" s="1" t="str">
        <f t="shared" si="12"/>
        <v xml:space="preserve"> </v>
      </c>
      <c r="AA20" s="1" t="str">
        <f t="shared" si="21"/>
        <v xml:space="preserve"> </v>
      </c>
      <c r="AB20" s="1">
        <f t="shared" si="13"/>
        <v>26</v>
      </c>
      <c r="AC20" s="1">
        <f t="shared" si="22"/>
        <v>20</v>
      </c>
      <c r="AD20" s="1" t="str">
        <f t="shared" si="14"/>
        <v xml:space="preserve"> </v>
      </c>
      <c r="AE20" s="1">
        <f t="shared" si="23"/>
        <v>14</v>
      </c>
      <c r="AF20" s="1" t="str">
        <f t="shared" si="24"/>
        <v xml:space="preserve"> </v>
      </c>
      <c r="AG20" s="38">
        <f t="shared" si="15"/>
        <v>3.5180863479546205</v>
      </c>
      <c r="AH20" s="38" t="str">
        <f t="shared" si="16"/>
        <v xml:space="preserve"> </v>
      </c>
      <c r="AI20" s="1">
        <f t="shared" si="25"/>
        <v>64</v>
      </c>
      <c r="AJ20" s="1" t="str">
        <f t="shared" si="26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27"/>
        <v xml:space="preserve"> </v>
      </c>
      <c r="AN20" s="1" t="str">
        <f t="shared" si="28"/>
        <v xml:space="preserve"> </v>
      </c>
      <c r="AO20" t="s">
        <v>1042</v>
      </c>
      <c r="AP20" t="s">
        <v>1244</v>
      </c>
      <c r="AQ20" s="22">
        <v>7.7670602787453191</v>
      </c>
      <c r="AR20" s="21">
        <v>49.722174755230029</v>
      </c>
      <c r="AS20">
        <v>51.691948658109688</v>
      </c>
      <c r="AT20">
        <v>-7.7670602787453191</v>
      </c>
      <c r="AU20">
        <v>-49.722174755230029</v>
      </c>
      <c r="AV20" t="s">
        <v>2032</v>
      </c>
    </row>
    <row r="21" spans="1:48" x14ac:dyDescent="0.25">
      <c r="A21" s="14">
        <v>2.399999999999999E-10</v>
      </c>
      <c r="B21" t="s">
        <v>1189</v>
      </c>
      <c r="C21" s="4">
        <v>15</v>
      </c>
      <c r="D21" s="4">
        <v>0</v>
      </c>
      <c r="E21" s="4">
        <v>2</v>
      </c>
      <c r="F21" s="4">
        <v>17</v>
      </c>
      <c r="G21" s="4">
        <v>9.5</v>
      </c>
      <c r="H21" s="4">
        <v>6.6</v>
      </c>
      <c r="I21" s="34">
        <v>1759.0411582548404</v>
      </c>
      <c r="J21" s="35" t="s">
        <v>1238</v>
      </c>
      <c r="K21" s="35">
        <v>24.175824175824172</v>
      </c>
      <c r="L21" s="35">
        <v>5.6294807892004144</v>
      </c>
      <c r="M21" s="35">
        <v>4.4567921702636086</v>
      </c>
      <c r="N21" s="4">
        <v>0.27300000000000002</v>
      </c>
      <c r="O21" s="4" t="s">
        <v>132</v>
      </c>
      <c r="P21" s="35">
        <v>9.0909090909090917</v>
      </c>
      <c r="Q21" s="36">
        <f t="shared" si="4"/>
        <v>88.235294117887051</v>
      </c>
      <c r="R21" s="36" t="str">
        <f t="shared" si="5"/>
        <v xml:space="preserve"> </v>
      </c>
      <c r="S21" s="37">
        <f t="shared" si="6"/>
        <v>0.43939393963393947</v>
      </c>
      <c r="T21" s="37" t="str">
        <f t="shared" si="7"/>
        <v/>
      </c>
      <c r="U21" s="37" t="str">
        <f t="shared" si="8"/>
        <v xml:space="preserve"> </v>
      </c>
      <c r="V21" s="37" t="str">
        <f t="shared" si="9"/>
        <v xml:space="preserve"> </v>
      </c>
      <c r="W21" s="37" t="str">
        <f t="shared" si="10"/>
        <v/>
      </c>
      <c r="X21" s="37">
        <f t="shared" si="11"/>
        <v>-0.51851135717908736</v>
      </c>
      <c r="Y21" s="1" t="str">
        <f t="shared" si="20"/>
        <v xml:space="preserve"> </v>
      </c>
      <c r="Z21" s="1" t="str">
        <f t="shared" si="12"/>
        <v xml:space="preserve"> </v>
      </c>
      <c r="AA21" s="1" t="str">
        <f t="shared" si="21"/>
        <v xml:space="preserve"> </v>
      </c>
      <c r="AB21" s="1">
        <f t="shared" si="13"/>
        <v>23</v>
      </c>
      <c r="AC21" s="1">
        <f t="shared" si="22"/>
        <v>26</v>
      </c>
      <c r="AD21" s="1" t="str">
        <f t="shared" si="14"/>
        <v xml:space="preserve"> </v>
      </c>
      <c r="AE21" s="1">
        <f t="shared" si="23"/>
        <v>23</v>
      </c>
      <c r="AF21" s="1" t="str">
        <f t="shared" si="24"/>
        <v xml:space="preserve"> </v>
      </c>
      <c r="AG21" s="38">
        <f t="shared" si="15"/>
        <v>9.0909090911490917</v>
      </c>
      <c r="AH21" s="38" t="str">
        <f t="shared" si="16"/>
        <v xml:space="preserve"> </v>
      </c>
      <c r="AI21" s="1">
        <f t="shared" si="25"/>
        <v>6</v>
      </c>
      <c r="AJ21" s="1" t="str">
        <f t="shared" si="26"/>
        <v xml:space="preserve"> </v>
      </c>
      <c r="AK21" s="25" t="str">
        <f t="shared" si="18"/>
        <v xml:space="preserve"> </v>
      </c>
      <c r="AL21" s="25" t="str">
        <f t="shared" si="19"/>
        <v xml:space="preserve"> </v>
      </c>
      <c r="AM21" s="1" t="str">
        <f t="shared" si="27"/>
        <v xml:space="preserve"> </v>
      </c>
      <c r="AN21" s="1" t="str">
        <f t="shared" si="28"/>
        <v xml:space="preserve"> </v>
      </c>
      <c r="AO21" t="s">
        <v>1189</v>
      </c>
      <c r="AP21" t="s">
        <v>1295</v>
      </c>
      <c r="AQ21" s="22" t="e">
        <v>#VALUE!</v>
      </c>
      <c r="AR21" s="21">
        <v>51.851135717908733</v>
      </c>
      <c r="AS21">
        <v>43.939393939393945</v>
      </c>
      <c r="AT21" t="e">
        <v>#VALUE!</v>
      </c>
      <c r="AU21">
        <v>-51.851135717908733</v>
      </c>
      <c r="AV21" t="s">
        <v>2033</v>
      </c>
    </row>
    <row r="22" spans="1:48" x14ac:dyDescent="0.25">
      <c r="A22" s="14">
        <v>2.4999999999999991E-10</v>
      </c>
      <c r="B22" t="s">
        <v>1094</v>
      </c>
      <c r="C22" s="4">
        <v>6</v>
      </c>
      <c r="D22" s="4">
        <v>0</v>
      </c>
      <c r="E22" s="4">
        <v>5</v>
      </c>
      <c r="F22" s="4">
        <v>11</v>
      </c>
      <c r="G22" s="4">
        <v>7.3000001907348633</v>
      </c>
      <c r="H22" s="4">
        <v>6.67</v>
      </c>
      <c r="I22" s="34">
        <v>1479.1814155881277</v>
      </c>
      <c r="J22" s="35">
        <v>14.099906365075599</v>
      </c>
      <c r="K22" s="35">
        <v>11.279925092060479</v>
      </c>
      <c r="L22" s="35">
        <v>8.0044499580831729</v>
      </c>
      <c r="M22" s="35">
        <v>6.5053372333103923</v>
      </c>
      <c r="N22" s="4">
        <v>0.44500000000000001</v>
      </c>
      <c r="O22" s="4">
        <v>2.0642201834862406</v>
      </c>
      <c r="P22" s="35">
        <v>0.19922038425748675</v>
      </c>
      <c r="Q22" s="36" t="str">
        <f t="shared" si="4"/>
        <v xml:space="preserve"> </v>
      </c>
      <c r="R22" s="36" t="str">
        <f t="shared" si="5"/>
        <v xml:space="preserve"> </v>
      </c>
      <c r="S22" s="37" t="str">
        <f t="shared" si="6"/>
        <v/>
      </c>
      <c r="T22" s="37" t="str">
        <f t="shared" si="7"/>
        <v/>
      </c>
      <c r="U22" s="37" t="str">
        <f t="shared" si="8"/>
        <v/>
      </c>
      <c r="V22" s="37" t="str">
        <f t="shared" si="9"/>
        <v/>
      </c>
      <c r="W22" s="37" t="str">
        <f t="shared" si="10"/>
        <v/>
      </c>
      <c r="X22" s="37">
        <f t="shared" si="11"/>
        <v>-0.31538060237473697</v>
      </c>
      <c r="Y22" s="1" t="str">
        <f t="shared" si="20"/>
        <v xml:space="preserve"> </v>
      </c>
      <c r="Z22" s="1" t="str">
        <f t="shared" si="12"/>
        <v xml:space="preserve"> </v>
      </c>
      <c r="AA22" s="1" t="str">
        <f t="shared" si="21"/>
        <v xml:space="preserve"> </v>
      </c>
      <c r="AB22" s="1">
        <f t="shared" si="13"/>
        <v>41</v>
      </c>
      <c r="AC22" s="1" t="str">
        <f t="shared" si="22"/>
        <v xml:space="preserve"> </v>
      </c>
      <c r="AD22" s="1" t="str">
        <f t="shared" si="14"/>
        <v xml:space="preserve"> </v>
      </c>
      <c r="AE22" s="1" t="str">
        <f t="shared" si="23"/>
        <v xml:space="preserve"> </v>
      </c>
      <c r="AF22" s="1" t="str">
        <f t="shared" si="24"/>
        <v xml:space="preserve"> </v>
      </c>
      <c r="AG22" s="38" t="str">
        <f t="shared" si="15"/>
        <v xml:space="preserve"> </v>
      </c>
      <c r="AH22" s="38" t="str">
        <f t="shared" si="16"/>
        <v xml:space="preserve"> </v>
      </c>
      <c r="AI22" s="1" t="str">
        <f t="shared" si="25"/>
        <v xml:space="preserve"> </v>
      </c>
      <c r="AJ22" s="1" t="str">
        <f t="shared" si="26"/>
        <v xml:space="preserve"> </v>
      </c>
      <c r="AK22" s="25" t="str">
        <f t="shared" si="18"/>
        <v xml:space="preserve"> </v>
      </c>
      <c r="AL22" s="25" t="str">
        <f t="shared" si="19"/>
        <v xml:space="preserve"> </v>
      </c>
      <c r="AM22" s="1" t="str">
        <f t="shared" si="27"/>
        <v xml:space="preserve"> </v>
      </c>
      <c r="AN22" s="1" t="str">
        <f t="shared" si="28"/>
        <v xml:space="preserve"> </v>
      </c>
      <c r="AO22" t="s">
        <v>1094</v>
      </c>
      <c r="AP22" t="s">
        <v>1242</v>
      </c>
      <c r="AQ22" s="22">
        <v>11.455351531066116</v>
      </c>
      <c r="AR22" s="21">
        <v>31.538060237473697</v>
      </c>
      <c r="AS22">
        <v>9.4452802209124886</v>
      </c>
      <c r="AT22">
        <v>-11.455351531066116</v>
      </c>
      <c r="AU22">
        <v>-31.538060237473697</v>
      </c>
      <c r="AV22" t="s">
        <v>2034</v>
      </c>
    </row>
    <row r="23" spans="1:48" x14ac:dyDescent="0.25">
      <c r="A23" s="14">
        <v>2.5999999999999993E-10</v>
      </c>
      <c r="B23" t="s">
        <v>1129</v>
      </c>
      <c r="C23" s="4">
        <v>3</v>
      </c>
      <c r="D23" s="4">
        <v>0</v>
      </c>
      <c r="E23" s="4">
        <v>1</v>
      </c>
      <c r="F23" s="4">
        <v>4</v>
      </c>
      <c r="G23" s="4">
        <v>24.5</v>
      </c>
      <c r="H23" s="4">
        <v>19.3</v>
      </c>
      <c r="I23" s="34">
        <v>1340.2770194865184</v>
      </c>
      <c r="J23" s="35">
        <v>21.373200442967885</v>
      </c>
      <c r="K23" s="35">
        <v>21.373200442967885</v>
      </c>
      <c r="L23" s="35">
        <v>13.251198707592891</v>
      </c>
      <c r="M23" s="35">
        <v>11.504196353436186</v>
      </c>
      <c r="N23" s="4">
        <v>0.90300000000000002</v>
      </c>
      <c r="O23" s="4">
        <v>-7.8571428571428532</v>
      </c>
      <c r="P23" s="35" t="s">
        <v>137</v>
      </c>
      <c r="Q23" s="36">
        <f t="shared" si="4"/>
        <v>75.000000000260002</v>
      </c>
      <c r="R23" s="36" t="str">
        <f t="shared" si="5"/>
        <v xml:space="preserve"> </v>
      </c>
      <c r="S23" s="37">
        <f t="shared" si="6"/>
        <v>0.26943005207347137</v>
      </c>
      <c r="T23" s="37" t="str">
        <f t="shared" si="7"/>
        <v/>
      </c>
      <c r="U23" s="37" t="str">
        <f t="shared" si="8"/>
        <v/>
      </c>
      <c r="V23" s="37" t="str">
        <f t="shared" si="9"/>
        <v/>
      </c>
      <c r="W23" s="37" t="str">
        <f t="shared" si="10"/>
        <v/>
      </c>
      <c r="X23" s="37" t="str">
        <f t="shared" si="11"/>
        <v/>
      </c>
      <c r="Y23" s="1" t="str">
        <f t="shared" si="20"/>
        <v xml:space="preserve"> </v>
      </c>
      <c r="Z23" s="1" t="str">
        <f t="shared" si="12"/>
        <v xml:space="preserve"> </v>
      </c>
      <c r="AA23" s="1" t="str">
        <f t="shared" si="21"/>
        <v xml:space="preserve"> </v>
      </c>
      <c r="AB23" s="1" t="str">
        <f t="shared" si="13"/>
        <v xml:space="preserve"> </v>
      </c>
      <c r="AC23" s="1">
        <f t="shared" si="22"/>
        <v>44</v>
      </c>
      <c r="AD23" s="1" t="str">
        <f t="shared" si="14"/>
        <v xml:space="preserve"> </v>
      </c>
      <c r="AE23" s="1">
        <f t="shared" si="23"/>
        <v>51</v>
      </c>
      <c r="AF23" s="1" t="str">
        <f t="shared" si="24"/>
        <v xml:space="preserve"> </v>
      </c>
      <c r="AG23" s="38" t="str">
        <f t="shared" si="15"/>
        <v xml:space="preserve"> </v>
      </c>
      <c r="AH23" s="38" t="str">
        <f t="shared" si="16"/>
        <v xml:space="preserve"> </v>
      </c>
      <c r="AI23" s="1" t="str">
        <f t="shared" si="25"/>
        <v xml:space="preserve"> </v>
      </c>
      <c r="AJ23" s="1" t="str">
        <f t="shared" si="26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si="27"/>
        <v xml:space="preserve"> </v>
      </c>
      <c r="AN23" s="1" t="str">
        <f t="shared" si="28"/>
        <v xml:space="preserve"> </v>
      </c>
      <c r="AO23" t="s">
        <v>1129</v>
      </c>
      <c r="AP23" t="s">
        <v>1244</v>
      </c>
      <c r="AQ23" s="22">
        <v>-34.219509752645536</v>
      </c>
      <c r="AR23" s="21">
        <v>-13.337302681787143</v>
      </c>
      <c r="AS23">
        <v>26.943005181347136</v>
      </c>
      <c r="AT23">
        <v>34.219509752645536</v>
      </c>
      <c r="AU23">
        <v>13.337302681787143</v>
      </c>
      <c r="AV23" t="s">
        <v>2035</v>
      </c>
    </row>
    <row r="24" spans="1:48" x14ac:dyDescent="0.25">
      <c r="A24" s="14">
        <v>2.6999999999999995E-10</v>
      </c>
      <c r="B24" t="s">
        <v>1133</v>
      </c>
      <c r="C24" s="4">
        <v>11</v>
      </c>
      <c r="D24" s="4">
        <v>0</v>
      </c>
      <c r="E24" s="4">
        <v>1</v>
      </c>
      <c r="F24" s="4">
        <v>12</v>
      </c>
      <c r="G24" s="4">
        <v>48.75</v>
      </c>
      <c r="H24" s="4">
        <v>43.74</v>
      </c>
      <c r="I24" s="34">
        <v>36997.704838839491</v>
      </c>
      <c r="J24" s="35">
        <v>19.640166131378777</v>
      </c>
      <c r="K24" s="35">
        <v>19.283490589449809</v>
      </c>
      <c r="L24" s="35">
        <v>12.717738574177828</v>
      </c>
      <c r="M24" s="35">
        <v>11.517666929514411</v>
      </c>
      <c r="N24" s="4">
        <v>1.7070000000000001</v>
      </c>
      <c r="O24" s="4">
        <v>2.8313253012048145</v>
      </c>
      <c r="P24" s="35">
        <v>0.71999449298215012</v>
      </c>
      <c r="Q24" s="36">
        <f t="shared" si="4"/>
        <v>91.666666666936678</v>
      </c>
      <c r="R24" s="36" t="str">
        <f t="shared" si="5"/>
        <v xml:space="preserve"> </v>
      </c>
      <c r="S24" s="37" t="str">
        <f t="shared" si="6"/>
        <v/>
      </c>
      <c r="T24" s="37" t="str">
        <f t="shared" si="7"/>
        <v/>
      </c>
      <c r="U24" s="37" t="str">
        <f t="shared" si="8"/>
        <v/>
      </c>
      <c r="V24" s="37" t="str">
        <f t="shared" si="9"/>
        <v/>
      </c>
      <c r="W24" s="37" t="str">
        <f t="shared" si="10"/>
        <v/>
      </c>
      <c r="X24" s="37" t="str">
        <f t="shared" si="11"/>
        <v/>
      </c>
      <c r="Y24" s="1" t="str">
        <f t="shared" si="20"/>
        <v xml:space="preserve"> </v>
      </c>
      <c r="Z24" s="1" t="str">
        <f t="shared" si="12"/>
        <v xml:space="preserve"> </v>
      </c>
      <c r="AA24" s="1" t="str">
        <f t="shared" si="21"/>
        <v xml:space="preserve"> </v>
      </c>
      <c r="AB24" s="1" t="str">
        <f t="shared" si="13"/>
        <v xml:space="preserve"> </v>
      </c>
      <c r="AC24" s="1" t="str">
        <f t="shared" si="22"/>
        <v xml:space="preserve"> </v>
      </c>
      <c r="AD24" s="1" t="str">
        <f t="shared" si="14"/>
        <v xml:space="preserve"> </v>
      </c>
      <c r="AE24" s="1">
        <f t="shared" si="23"/>
        <v>18</v>
      </c>
      <c r="AF24" s="1" t="str">
        <f t="shared" si="24"/>
        <v xml:space="preserve"> </v>
      </c>
      <c r="AG24" s="38" t="str">
        <f t="shared" si="15"/>
        <v xml:space="preserve"> </v>
      </c>
      <c r="AH24" s="38" t="str">
        <f t="shared" si="16"/>
        <v xml:space="preserve"> </v>
      </c>
      <c r="AI24" s="1" t="str">
        <f t="shared" si="25"/>
        <v xml:space="preserve"> </v>
      </c>
      <c r="AJ24" s="1" t="str">
        <f t="shared" si="26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7"/>
        <v xml:space="preserve"> </v>
      </c>
      <c r="AN24" s="1" t="str">
        <f t="shared" si="28"/>
        <v xml:space="preserve"> </v>
      </c>
      <c r="AO24" t="s">
        <v>1133</v>
      </c>
      <c r="AP24" t="s">
        <v>1239</v>
      </c>
      <c r="AQ24" s="22">
        <v>-23.33639394101543</v>
      </c>
      <c r="AR24" s="21">
        <v>-8.774626206723358</v>
      </c>
      <c r="AS24">
        <v>11.454046639231819</v>
      </c>
      <c r="AT24">
        <v>23.33639394101543</v>
      </c>
      <c r="AU24">
        <v>8.774626206723358</v>
      </c>
      <c r="AV24" t="s">
        <v>2036</v>
      </c>
    </row>
    <row r="25" spans="1:48" x14ac:dyDescent="0.25">
      <c r="A25" s="14">
        <v>2.7999999999999996E-10</v>
      </c>
      <c r="B25" t="s">
        <v>1139</v>
      </c>
      <c r="C25" s="4">
        <v>9</v>
      </c>
      <c r="D25" s="4">
        <v>0</v>
      </c>
      <c r="E25" s="4">
        <v>0</v>
      </c>
      <c r="F25" s="4">
        <v>9</v>
      </c>
      <c r="G25" s="4">
        <v>27</v>
      </c>
      <c r="H25" s="4">
        <v>24.45</v>
      </c>
      <c r="I25" s="34">
        <v>1987.7574736620425</v>
      </c>
      <c r="J25" s="35">
        <v>30.524344569288388</v>
      </c>
      <c r="K25" s="35">
        <v>27.502812148481439</v>
      </c>
      <c r="L25" s="35">
        <v>19.682337198366461</v>
      </c>
      <c r="M25" s="35">
        <v>18.003770207852192</v>
      </c>
      <c r="N25" s="4">
        <v>0.88900000000000001</v>
      </c>
      <c r="O25" s="4">
        <v>9.75308641975308</v>
      </c>
      <c r="P25" s="35" t="s">
        <v>137</v>
      </c>
      <c r="Q25" s="36">
        <f t="shared" ref="Q25:Q88" si="29">IF(ISERROR((IF(R25&lt;&gt;" ","",(IF((AND(C25&lt;&gt;0,F25&lt;&gt;0,(C25*100/F25)&gt;$Q$5))=TRUE,(IF(ISERROR(((C25*100/F25)+A25))=TRUE," ",(((C25*100/F25)+A25))))," ")))))=TRUE," ",((IF(R25&lt;&gt;" ","",(IF((AND(C25&lt;&gt;0,F25&lt;&gt;0,(C25*100/F25)&gt;$Q$5))=TRUE,(IF(ISERROR(((C25*100/F25)+A25))=TRUE," ",(((C25*100/F25)+A25))))," "))))))</f>
        <v>100.00000000028</v>
      </c>
      <c r="R25" s="36" t="str">
        <f t="shared" ref="R25:R88" si="30">IF(ISERROR(IF((AND(D25&lt;&gt;0,F25&lt;&gt;0,(D25*100/F25)&gt;$R$5))=TRUE,(IF(ISERROR(((D25*100/F25)+A25))=TRUE," ",(((D25*100/F25)+A25))))," "))=TRUE," ",(IF((AND(D25&lt;&gt;0,F25&lt;&gt;0,(D25*100/F25)&gt;$R$5))=TRUE,(IF(ISERROR(((D25*100/F25)+A25))=TRUE," ",(((D25*100/F25)+A25))))," ")))</f>
        <v xml:space="preserve"> </v>
      </c>
      <c r="S25" s="37" t="str">
        <f t="shared" ref="S25:S88" si="31">IF(ISERROR((IF((G25/H25-1)&gt;($S$5/100),(G25/H25-1)+A25,"")))=TRUE," ",((IF((G25/H25-1)&gt;($S$5/100),(G25/H25-1)+A25,""))))</f>
        <v/>
      </c>
      <c r="T25" s="37" t="str">
        <f t="shared" ref="T25:T88" si="32">IF(ISERROR((IF((G25/H25-1)&lt;($T$5/100),(G25/H25-1)+A25,"")))=TRUE," ",((IF((G25/H25-1)&lt;($T$5/100),(G25/H25-1)+A25,""))))</f>
        <v/>
      </c>
      <c r="U25" s="37" t="str">
        <f t="shared" ref="U25:U88" si="33">IF(ISERROR((IF(((J25/$J$6-1))&gt;($U$5/100),((J25/$J$6-1)),"")))=TRUE," ",((IF(((J25/$J$6-1))&gt;($U$5/100),((J25/$J$6-1)),""))))</f>
        <v/>
      </c>
      <c r="V25" s="37" t="str">
        <f t="shared" ref="V25:V88" si="34">IF(ISERROR((IF(((J25/$J$6-1))&lt;($V$5/100),((J25/$J$6-1)),"")))=TRUE," ",((IF(((J25/$J$6-1))&lt;($V$5/100),((J25/$J$6-1)),""))))</f>
        <v/>
      </c>
      <c r="W25" s="37" t="str">
        <f t="shared" ref="W25:W88" si="35">IF(ISERROR((IF(((L25/$L$6-1))&gt;($W$5/100),((L25/$L$6-1)),"")))=TRUE," ",((IF(((L25/$L$6-1))&gt;($W$5/100),((L25/$L$6-1)),""))))</f>
        <v/>
      </c>
      <c r="X25" s="37" t="str">
        <f t="shared" ref="X25:X88" si="36">IF(ISERROR((IF(((L25/$L$6-1))&lt;($X$5/100),((L25/$L$6-1)),"")))=TRUE," ",((IF(((L25/$L$6-1))&lt;($X$5/100),((L25/$L$6-1)),""))))</f>
        <v/>
      </c>
      <c r="Y25" s="1" t="str">
        <f t="shared" ref="Y25:Y88" si="37">IF(ISERROR((RANK(U25,U$7:U$184,0)))=TRUE," ",((RANK(U25,U$7:U$184,0))))</f>
        <v xml:space="preserve"> </v>
      </c>
      <c r="Z25" s="1" t="str">
        <f t="shared" ref="Z25:Z88" si="38">IF(ISERROR((RANK(V25,V$7:V$184,1)))=TRUE," ",((RANK(V25,V$7:V$184,1))))</f>
        <v xml:space="preserve"> </v>
      </c>
      <c r="AA25" s="1" t="str">
        <f t="shared" ref="AA25:AA88" si="39">IF(ISERROR((RANK(W25,W$7:W$184,0)))=TRUE," ",((RANK(W25,W$7:W$184,0))))</f>
        <v xml:space="preserve"> </v>
      </c>
      <c r="AB25" s="1" t="str">
        <f t="shared" ref="AB25:AB88" si="40">IF(ISERROR((RANK(X25,X$7:X$184,1)))=TRUE," ",((RANK(X25,X$7:X$184,1))))</f>
        <v xml:space="preserve"> </v>
      </c>
      <c r="AC25" s="1" t="str">
        <f t="shared" ref="AC25:AC88" si="41">IF(ISERROR((RANK(S25,S$7:S$184,0)))=TRUE," ",((RANK(S25,S$7:S$184,0))))</f>
        <v xml:space="preserve"> </v>
      </c>
      <c r="AD25" s="1" t="str">
        <f t="shared" ref="AD25:AD88" si="42">IF(ISERROR((RANK(T25,T$7:T$184,1)))=TRUE," ",((RANK(T25,T$7:T$184,1))))</f>
        <v xml:space="preserve"> </v>
      </c>
      <c r="AE25" s="1">
        <f t="shared" ref="AE25:AE88" si="43">IF(ISERROR((RANK(Q25,Q$7:Q$184,0)))=TRUE," ",((RANK(Q25,Q$7:Q$184,0))))</f>
        <v>13</v>
      </c>
      <c r="AF25" s="1" t="str">
        <f t="shared" ref="AF25:AF88" si="44">IF(ISERROR((RANK(R25,R$7:R$184,0)))=TRUE," ",((RANK(R25,R$7:R$184,0))))</f>
        <v xml:space="preserve"> </v>
      </c>
      <c r="AG25" s="38" t="str">
        <f t="shared" ref="AG25:AG88" si="45">IF(ISERROR((IF((AND(P25&gt;$AG$6,P25&lt;$AG$5))=TRUE,P25+A25," ")))=TRUE," ",((IF((AND(P25&gt;$AG$6,P25&lt;$AG$5))=TRUE,P25+A25," "))))</f>
        <v xml:space="preserve"> </v>
      </c>
      <c r="AH25" s="38" t="str">
        <f t="shared" ref="AH25:AH88" si="46">IF(ISERROR(((IF(P25&lt;$AH$5,P25+A25," "))))=TRUE," ",((IF(P25&lt;$AH$5,P25+A25," "))))</f>
        <v xml:space="preserve"> </v>
      </c>
      <c r="AI25" s="1" t="str">
        <f t="shared" ref="AI25:AI88" si="47">IF(ISERROR((RANK(AG25,AG$7:AG$184,0)))=TRUE," ",((RANK(AG25,AG$7:AG$184,0))))</f>
        <v xml:space="preserve"> </v>
      </c>
      <c r="AJ25" s="1" t="str">
        <f t="shared" ref="AJ25:AJ88" si="48">IF(ISERROR((RANK(AH25,AH$7:AH$184,0)))=TRUE," ",((RANK(AH25,AH$7:AH$184,0))))</f>
        <v xml:space="preserve"> </v>
      </c>
      <c r="AK25" s="25" t="str">
        <f t="shared" ref="AK25:AK88" si="49">IF(ISERROR((IF((AND(O25&lt;$AK$5,O25&gt;$AK$6))=TRUE,O25+A25," ")))=TRUE," ",((IF((AND(O25&lt;$AK$5,O25&gt;$AK$6))=TRUE,O25+A25," "))))</f>
        <v xml:space="preserve"> </v>
      </c>
      <c r="AL25" s="25" t="str">
        <f t="shared" ref="AL25:AL88" si="50">IF(ISERROR((IF(O25&lt;$AL$5,O25+A25," ")))=TRUE," ",((IF(O25&lt;$AL$5,O25+A25," "))))</f>
        <v xml:space="preserve"> </v>
      </c>
      <c r="AM25" s="1" t="str">
        <f t="shared" ref="AM25:AM88" si="51">IF(ISERROR((RANK(AK25,AK$7:AK$184,0)))=TRUE," ",((RANK(AK25,AK$7:AK$184,0))))</f>
        <v xml:space="preserve"> </v>
      </c>
      <c r="AN25" s="1" t="str">
        <f t="shared" ref="AN25:AN88" si="52">IF(ISERROR((RANK(AL25,AL$7:AL$184,0)))=TRUE," ",((RANK(AL25,AL$7:AL$184,0))))</f>
        <v xml:space="preserve"> </v>
      </c>
      <c r="AO25" t="s">
        <v>1139</v>
      </c>
      <c r="AP25" t="s">
        <v>1248</v>
      </c>
      <c r="AQ25" s="22">
        <v>-91.686901292252657</v>
      </c>
      <c r="AR25" s="21">
        <v>-68.34273319424679</v>
      </c>
      <c r="AS25">
        <v>10.429447852760742</v>
      </c>
      <c r="AT25">
        <v>91.686901292252657</v>
      </c>
      <c r="AU25">
        <v>68.34273319424679</v>
      </c>
      <c r="AV25" t="s">
        <v>2037</v>
      </c>
    </row>
    <row r="26" spans="1:48" x14ac:dyDescent="0.25">
      <c r="A26" s="14">
        <v>2.8999999999999998E-10</v>
      </c>
      <c r="B26" t="s">
        <v>1116</v>
      </c>
      <c r="C26" s="4">
        <v>4</v>
      </c>
      <c r="D26" s="4">
        <v>0</v>
      </c>
      <c r="E26" s="4">
        <v>6</v>
      </c>
      <c r="F26" s="4">
        <v>10</v>
      </c>
      <c r="G26" s="4">
        <v>13.5</v>
      </c>
      <c r="H26" s="4">
        <v>12.32</v>
      </c>
      <c r="I26" s="34">
        <v>1309.9088775361126</v>
      </c>
      <c r="J26" s="35">
        <v>8.8633093525179856</v>
      </c>
      <c r="K26" s="35">
        <v>8.7375886524822697</v>
      </c>
      <c r="L26" s="35">
        <v>15.563210398050368</v>
      </c>
      <c r="M26" s="35">
        <v>17.105635714285714</v>
      </c>
      <c r="N26" s="4">
        <v>1.3900000000000001</v>
      </c>
      <c r="O26" s="4">
        <v>22.791519434628974</v>
      </c>
      <c r="P26" s="35">
        <v>4.383116883116883</v>
      </c>
      <c r="Q26" s="36" t="str">
        <f t="shared" si="29"/>
        <v xml:space="preserve"> </v>
      </c>
      <c r="R26" s="36" t="str">
        <f t="shared" si="30"/>
        <v xml:space="preserve"> </v>
      </c>
      <c r="S26" s="37" t="str">
        <f t="shared" si="31"/>
        <v/>
      </c>
      <c r="T26" s="37" t="str">
        <f t="shared" si="32"/>
        <v/>
      </c>
      <c r="U26" s="37" t="str">
        <f t="shared" si="33"/>
        <v/>
      </c>
      <c r="V26" s="37">
        <f t="shared" si="34"/>
        <v>-0.44340154425847411</v>
      </c>
      <c r="W26" s="37" t="str">
        <f t="shared" si="35"/>
        <v/>
      </c>
      <c r="X26" s="37" t="str">
        <f t="shared" si="36"/>
        <v/>
      </c>
      <c r="Y26" s="1" t="str">
        <f t="shared" si="37"/>
        <v xml:space="preserve"> </v>
      </c>
      <c r="Z26" s="1">
        <f t="shared" si="38"/>
        <v>16</v>
      </c>
      <c r="AA26" s="1" t="str">
        <f t="shared" si="39"/>
        <v xml:space="preserve"> </v>
      </c>
      <c r="AB26" s="1" t="str">
        <f t="shared" si="40"/>
        <v xml:space="preserve"> </v>
      </c>
      <c r="AC26" s="1" t="str">
        <f t="shared" si="41"/>
        <v xml:space="preserve"> </v>
      </c>
      <c r="AD26" s="1" t="str">
        <f t="shared" si="42"/>
        <v xml:space="preserve"> </v>
      </c>
      <c r="AE26" s="1" t="str">
        <f t="shared" si="43"/>
        <v xml:space="preserve"> </v>
      </c>
      <c r="AF26" s="1" t="str">
        <f t="shared" si="44"/>
        <v xml:space="preserve"> </v>
      </c>
      <c r="AG26" s="38">
        <f t="shared" si="45"/>
        <v>4.383116883406883</v>
      </c>
      <c r="AH26" s="38" t="str">
        <f t="shared" si="46"/>
        <v xml:space="preserve"> </v>
      </c>
      <c r="AI26" s="1">
        <f t="shared" si="47"/>
        <v>48</v>
      </c>
      <c r="AJ26" s="1" t="str">
        <f t="shared" si="48"/>
        <v xml:space="preserve"> </v>
      </c>
      <c r="AK26" s="25" t="str">
        <f t="shared" si="49"/>
        <v xml:space="preserve"> </v>
      </c>
      <c r="AL26" s="25" t="str">
        <f t="shared" si="50"/>
        <v xml:space="preserve"> </v>
      </c>
      <c r="AM26" s="1" t="str">
        <f t="shared" si="51"/>
        <v xml:space="preserve"> </v>
      </c>
      <c r="AN26" s="1" t="str">
        <f t="shared" si="52"/>
        <v xml:space="preserve"> </v>
      </c>
      <c r="AO26" t="s">
        <v>1116</v>
      </c>
      <c r="AP26" t="s">
        <v>1254</v>
      </c>
      <c r="AQ26" s="22">
        <v>44.340154425847409</v>
      </c>
      <c r="AR26" s="21">
        <v>-33.111903798821409</v>
      </c>
      <c r="AS26">
        <v>9.5779220779220751</v>
      </c>
      <c r="AT26">
        <v>-44.340154425847409</v>
      </c>
      <c r="AU26">
        <v>33.111903798821409</v>
      </c>
      <c r="AV26" t="s">
        <v>2038</v>
      </c>
    </row>
    <row r="27" spans="1:48" x14ac:dyDescent="0.25">
      <c r="A27" s="14">
        <v>3E-10</v>
      </c>
      <c r="B27" t="s">
        <v>1151</v>
      </c>
      <c r="C27" s="4">
        <v>5</v>
      </c>
      <c r="D27" s="4">
        <v>0</v>
      </c>
      <c r="E27" s="4">
        <v>2</v>
      </c>
      <c r="F27" s="4">
        <v>7</v>
      </c>
      <c r="G27" s="4">
        <v>42</v>
      </c>
      <c r="H27" s="4">
        <v>32.31</v>
      </c>
      <c r="I27" s="34">
        <v>849.41985717242039</v>
      </c>
      <c r="J27" s="35">
        <v>18.110986547085204</v>
      </c>
      <c r="K27" s="35">
        <v>15.006967022758943</v>
      </c>
      <c r="L27" s="35">
        <v>8.2451455696202522</v>
      </c>
      <c r="M27" s="35">
        <v>7.2431598436535687</v>
      </c>
      <c r="N27" s="4">
        <v>1.784</v>
      </c>
      <c r="O27" s="4">
        <v>-2.5136612021857947</v>
      </c>
      <c r="P27" s="35">
        <v>1.764159702878366</v>
      </c>
      <c r="Q27" s="36">
        <f t="shared" si="29"/>
        <v>71.428571428871436</v>
      </c>
      <c r="R27" s="36" t="str">
        <f t="shared" si="30"/>
        <v xml:space="preserve"> </v>
      </c>
      <c r="S27" s="37">
        <f t="shared" si="31"/>
        <v>0.2999071497893222</v>
      </c>
      <c r="T27" s="37" t="str">
        <f t="shared" si="32"/>
        <v/>
      </c>
      <c r="U27" s="37" t="str">
        <f t="shared" si="33"/>
        <v/>
      </c>
      <c r="V27" s="37" t="str">
        <f t="shared" si="34"/>
        <v/>
      </c>
      <c r="W27" s="37" t="str">
        <f t="shared" si="35"/>
        <v/>
      </c>
      <c r="X27" s="37" t="str">
        <f t="shared" si="36"/>
        <v/>
      </c>
      <c r="Y27" s="1" t="str">
        <f t="shared" si="37"/>
        <v xml:space="preserve"> </v>
      </c>
      <c r="Z27" s="1" t="str">
        <f t="shared" si="38"/>
        <v xml:space="preserve"> </v>
      </c>
      <c r="AA27" s="1" t="str">
        <f t="shared" si="39"/>
        <v xml:space="preserve"> </v>
      </c>
      <c r="AB27" s="1" t="str">
        <f t="shared" si="40"/>
        <v xml:space="preserve"> </v>
      </c>
      <c r="AC27" s="1">
        <f t="shared" si="41"/>
        <v>41</v>
      </c>
      <c r="AD27" s="1" t="str">
        <f t="shared" si="42"/>
        <v xml:space="preserve"> </v>
      </c>
      <c r="AE27" s="1">
        <f t="shared" si="43"/>
        <v>54</v>
      </c>
      <c r="AF27" s="1" t="str">
        <f t="shared" si="44"/>
        <v xml:space="preserve"> </v>
      </c>
      <c r="AG27" s="38" t="str">
        <f t="shared" si="45"/>
        <v xml:space="preserve"> </v>
      </c>
      <c r="AH27" s="38" t="str">
        <f t="shared" si="46"/>
        <v xml:space="preserve"> </v>
      </c>
      <c r="AI27" s="1" t="str">
        <f t="shared" si="47"/>
        <v xml:space="preserve"> </v>
      </c>
      <c r="AJ27" s="1" t="str">
        <f t="shared" si="48"/>
        <v xml:space="preserve"> </v>
      </c>
      <c r="AK27" s="25" t="str">
        <f t="shared" si="49"/>
        <v xml:space="preserve"> </v>
      </c>
      <c r="AL27" s="25" t="str">
        <f t="shared" si="50"/>
        <v xml:space="preserve"> </v>
      </c>
      <c r="AM27" s="1" t="str">
        <f t="shared" si="51"/>
        <v xml:space="preserve"> </v>
      </c>
      <c r="AN27" s="1" t="str">
        <f t="shared" si="52"/>
        <v xml:space="preserve"> </v>
      </c>
      <c r="AO27" t="s">
        <v>1151</v>
      </c>
      <c r="AP27" t="s">
        <v>1244</v>
      </c>
      <c r="AQ27" s="22">
        <v>-13.733445862401084</v>
      </c>
      <c r="AR27" s="21">
        <v>29.479394302344019</v>
      </c>
      <c r="AS27">
        <v>29.990714948932219</v>
      </c>
      <c r="AT27">
        <v>13.733445862401084</v>
      </c>
      <c r="AU27">
        <v>-29.479394302344019</v>
      </c>
      <c r="AV27" t="s">
        <v>2039</v>
      </c>
    </row>
    <row r="28" spans="1:48" x14ac:dyDescent="0.25">
      <c r="A28" s="14">
        <v>3.1000000000000002E-10</v>
      </c>
      <c r="B28" t="s">
        <v>960</v>
      </c>
      <c r="C28" s="4">
        <v>8</v>
      </c>
      <c r="D28" s="4">
        <v>0</v>
      </c>
      <c r="E28" s="4">
        <v>2</v>
      </c>
      <c r="F28" s="4">
        <v>10</v>
      </c>
      <c r="G28" s="4">
        <v>97.420051574707031</v>
      </c>
      <c r="H28" s="4">
        <v>87.28</v>
      </c>
      <c r="I28" s="34">
        <v>68912.830246979676</v>
      </c>
      <c r="J28" s="35">
        <v>30.408946818645688</v>
      </c>
      <c r="K28" s="35">
        <v>21.120040234171928</v>
      </c>
      <c r="L28" s="35">
        <v>18.232541137288763</v>
      </c>
      <c r="M28" s="35">
        <v>28.883226966292131</v>
      </c>
      <c r="N28" s="4">
        <v>3.11</v>
      </c>
      <c r="O28" s="4">
        <v>19.615384615384606</v>
      </c>
      <c r="P28" s="35">
        <v>1.0535398423398559</v>
      </c>
      <c r="Q28" s="36">
        <f t="shared" si="29"/>
        <v>80.000000000309996</v>
      </c>
      <c r="R28" s="36" t="str">
        <f t="shared" si="30"/>
        <v xml:space="preserve"> </v>
      </c>
      <c r="S28" s="37" t="str">
        <f t="shared" si="31"/>
        <v/>
      </c>
      <c r="T28" s="37" t="str">
        <f t="shared" si="32"/>
        <v/>
      </c>
      <c r="U28" s="37" t="str">
        <f t="shared" si="33"/>
        <v/>
      </c>
      <c r="V28" s="37" t="str">
        <f t="shared" si="34"/>
        <v/>
      </c>
      <c r="W28" s="37" t="str">
        <f t="shared" si="35"/>
        <v/>
      </c>
      <c r="X28" s="37" t="str">
        <f t="shared" si="36"/>
        <v/>
      </c>
      <c r="Y28" s="1" t="str">
        <f t="shared" si="37"/>
        <v xml:space="preserve"> </v>
      </c>
      <c r="Z28" s="1" t="str">
        <f t="shared" si="38"/>
        <v xml:space="preserve"> </v>
      </c>
      <c r="AA28" s="1" t="str">
        <f t="shared" si="39"/>
        <v xml:space="preserve"> </v>
      </c>
      <c r="AB28" s="1" t="str">
        <f t="shared" si="40"/>
        <v xml:space="preserve"> </v>
      </c>
      <c r="AC28" s="1" t="str">
        <f t="shared" si="41"/>
        <v xml:space="preserve"> </v>
      </c>
      <c r="AD28" s="1" t="str">
        <f t="shared" si="42"/>
        <v xml:space="preserve"> </v>
      </c>
      <c r="AE28" s="1">
        <f t="shared" si="43"/>
        <v>36</v>
      </c>
      <c r="AF28" s="1" t="str">
        <f t="shared" si="44"/>
        <v xml:space="preserve"> </v>
      </c>
      <c r="AG28" s="38" t="str">
        <f t="shared" si="45"/>
        <v xml:space="preserve"> </v>
      </c>
      <c r="AH28" s="38" t="str">
        <f t="shared" si="46"/>
        <v xml:space="preserve"> </v>
      </c>
      <c r="AI28" s="1" t="str">
        <f t="shared" si="47"/>
        <v xml:space="preserve"> </v>
      </c>
      <c r="AJ28" s="1" t="str">
        <f t="shared" si="48"/>
        <v xml:space="preserve"> </v>
      </c>
      <c r="AK28" s="25" t="str">
        <f t="shared" si="49"/>
        <v xml:space="preserve"> </v>
      </c>
      <c r="AL28" s="25" t="str">
        <f t="shared" si="50"/>
        <v xml:space="preserve"> </v>
      </c>
      <c r="AM28" s="1" t="str">
        <f t="shared" si="51"/>
        <v xml:space="preserve"> </v>
      </c>
      <c r="AN28" s="1" t="str">
        <f t="shared" si="52"/>
        <v xml:space="preserve"> </v>
      </c>
      <c r="AO28" t="s">
        <v>960</v>
      </c>
      <c r="AP28" t="s">
        <v>1246</v>
      </c>
      <c r="AQ28" s="22">
        <v>-90.962226035538023</v>
      </c>
      <c r="AR28" s="21">
        <v>-55.942649350732054</v>
      </c>
      <c r="AS28">
        <v>11.617840942606584</v>
      </c>
      <c r="AT28">
        <v>90.962226035538023</v>
      </c>
      <c r="AU28">
        <v>55.942649350732054</v>
      </c>
      <c r="AV28" t="s">
        <v>2040</v>
      </c>
    </row>
    <row r="29" spans="1:48" x14ac:dyDescent="0.25">
      <c r="A29" s="14">
        <v>3.2000000000000003E-10</v>
      </c>
      <c r="B29" t="s">
        <v>1064</v>
      </c>
      <c r="C29" s="4">
        <v>3</v>
      </c>
      <c r="D29" s="4">
        <v>1</v>
      </c>
      <c r="E29" s="4">
        <v>9</v>
      </c>
      <c r="F29" s="4">
        <v>13</v>
      </c>
      <c r="G29" s="4">
        <v>9.4780797958374023</v>
      </c>
      <c r="H29" s="4">
        <v>7.64</v>
      </c>
      <c r="I29" s="34">
        <v>3175.5951868943125</v>
      </c>
      <c r="J29" s="35">
        <v>34.428434879554722</v>
      </c>
      <c r="K29" s="35" t="s">
        <v>1238</v>
      </c>
      <c r="L29" s="35">
        <v>17.82513812154696</v>
      </c>
      <c r="M29" s="35">
        <v>23.948164948453609</v>
      </c>
      <c r="N29" s="4">
        <v>8.2000000000000003E-2</v>
      </c>
      <c r="O29" s="4">
        <v>-65.833333333333314</v>
      </c>
      <c r="P29" s="35" t="s">
        <v>137</v>
      </c>
      <c r="Q29" s="36" t="str">
        <f t="shared" si="29"/>
        <v xml:space="preserve"> </v>
      </c>
      <c r="R29" s="36" t="str">
        <f t="shared" si="30"/>
        <v xml:space="preserve"> </v>
      </c>
      <c r="S29" s="37">
        <f t="shared" si="31"/>
        <v>0.24058636103170203</v>
      </c>
      <c r="T29" s="37" t="str">
        <f t="shared" si="32"/>
        <v/>
      </c>
      <c r="U29" s="37" t="str">
        <f t="shared" si="33"/>
        <v/>
      </c>
      <c r="V29" s="37" t="str">
        <f t="shared" si="34"/>
        <v/>
      </c>
      <c r="W29" s="37" t="str">
        <f t="shared" si="35"/>
        <v/>
      </c>
      <c r="X29" s="37" t="str">
        <f t="shared" si="36"/>
        <v/>
      </c>
      <c r="Y29" s="1" t="str">
        <f t="shared" si="37"/>
        <v xml:space="preserve"> </v>
      </c>
      <c r="Z29" s="1" t="str">
        <f t="shared" si="38"/>
        <v xml:space="preserve"> </v>
      </c>
      <c r="AA29" s="1" t="str">
        <f t="shared" si="39"/>
        <v xml:space="preserve"> </v>
      </c>
      <c r="AB29" s="1" t="str">
        <f t="shared" si="40"/>
        <v xml:space="preserve"> </v>
      </c>
      <c r="AC29" s="1">
        <f t="shared" si="41"/>
        <v>53</v>
      </c>
      <c r="AD29" s="1" t="str">
        <f t="shared" si="42"/>
        <v xml:space="preserve"> </v>
      </c>
      <c r="AE29" s="1" t="str">
        <f t="shared" si="43"/>
        <v xml:space="preserve"> </v>
      </c>
      <c r="AF29" s="1" t="str">
        <f t="shared" si="44"/>
        <v xml:space="preserve"> </v>
      </c>
      <c r="AG29" s="38" t="str">
        <f t="shared" si="45"/>
        <v xml:space="preserve"> </v>
      </c>
      <c r="AH29" s="38" t="str">
        <f t="shared" si="46"/>
        <v xml:space="preserve"> </v>
      </c>
      <c r="AI29" s="1" t="str">
        <f t="shared" si="47"/>
        <v xml:space="preserve"> </v>
      </c>
      <c r="AJ29" s="1" t="str">
        <f t="shared" si="48"/>
        <v xml:space="preserve"> </v>
      </c>
      <c r="AK29" s="25" t="str">
        <f t="shared" si="49"/>
        <v xml:space="preserve"> </v>
      </c>
      <c r="AL29" s="25">
        <f t="shared" si="50"/>
        <v>-65.833333333013314</v>
      </c>
      <c r="AM29" s="1" t="str">
        <f t="shared" si="51"/>
        <v xml:space="preserve"> </v>
      </c>
      <c r="AN29" s="1">
        <f t="shared" si="52"/>
        <v>4</v>
      </c>
      <c r="AO29" t="s">
        <v>1064</v>
      </c>
      <c r="AP29" t="s">
        <v>1293</v>
      </c>
      <c r="AQ29" s="22">
        <v>-116.20382326059584</v>
      </c>
      <c r="AR29" s="21">
        <v>-52.458137501842181</v>
      </c>
      <c r="AS29">
        <v>24.058636071170202</v>
      </c>
      <c r="AT29">
        <v>116.20382326059584</v>
      </c>
      <c r="AU29">
        <v>52.458137501842181</v>
      </c>
      <c r="AV29" t="s">
        <v>2041</v>
      </c>
    </row>
    <row r="30" spans="1:48" x14ac:dyDescent="0.25">
      <c r="A30" s="14">
        <v>3.3000000000000005E-10</v>
      </c>
      <c r="B30" t="s">
        <v>1136</v>
      </c>
      <c r="C30" s="4">
        <v>9</v>
      </c>
      <c r="D30" s="4">
        <v>1</v>
      </c>
      <c r="E30" s="4">
        <v>7</v>
      </c>
      <c r="F30" s="4">
        <v>17</v>
      </c>
      <c r="G30" s="4">
        <v>1.9301600456237793</v>
      </c>
      <c r="H30" s="4">
        <v>1.21</v>
      </c>
      <c r="I30" s="34">
        <v>2237.4958152115296</v>
      </c>
      <c r="J30" s="35" t="s">
        <v>1238</v>
      </c>
      <c r="K30" s="35" t="s">
        <v>1238</v>
      </c>
      <c r="L30" s="35">
        <v>12.242879813467734</v>
      </c>
      <c r="M30" s="35">
        <v>10.067327223501559</v>
      </c>
      <c r="N30" s="4">
        <v>-0.13</v>
      </c>
      <c r="O30" s="4">
        <v>48</v>
      </c>
      <c r="P30" s="35">
        <v>0</v>
      </c>
      <c r="Q30" s="36" t="str">
        <f t="shared" si="29"/>
        <v xml:space="preserve"> </v>
      </c>
      <c r="R30" s="36" t="str">
        <f t="shared" si="30"/>
        <v xml:space="preserve"> </v>
      </c>
      <c r="S30" s="37">
        <f t="shared" si="31"/>
        <v>0.59517359175461104</v>
      </c>
      <c r="T30" s="37" t="str">
        <f t="shared" si="32"/>
        <v/>
      </c>
      <c r="U30" s="37" t="str">
        <f t="shared" si="33"/>
        <v xml:space="preserve"> </v>
      </c>
      <c r="V30" s="37" t="str">
        <f t="shared" si="34"/>
        <v xml:space="preserve"> </v>
      </c>
      <c r="W30" s="37" t="str">
        <f t="shared" si="35"/>
        <v/>
      </c>
      <c r="X30" s="37" t="str">
        <f t="shared" si="36"/>
        <v/>
      </c>
      <c r="Y30" s="1" t="str">
        <f t="shared" si="37"/>
        <v xml:space="preserve"> </v>
      </c>
      <c r="Z30" s="1" t="str">
        <f t="shared" si="38"/>
        <v xml:space="preserve"> </v>
      </c>
      <c r="AA30" s="1" t="str">
        <f t="shared" si="39"/>
        <v xml:space="preserve"> </v>
      </c>
      <c r="AB30" s="1" t="str">
        <f t="shared" si="40"/>
        <v xml:space="preserve"> </v>
      </c>
      <c r="AC30" s="1">
        <f t="shared" si="41"/>
        <v>16</v>
      </c>
      <c r="AD30" s="1" t="str">
        <f t="shared" si="42"/>
        <v xml:space="preserve"> </v>
      </c>
      <c r="AE30" s="1" t="str">
        <f t="shared" si="43"/>
        <v xml:space="preserve"> </v>
      </c>
      <c r="AF30" s="1" t="str">
        <f t="shared" si="44"/>
        <v xml:space="preserve"> </v>
      </c>
      <c r="AG30" s="38" t="str">
        <f t="shared" si="45"/>
        <v xml:space="preserve"> </v>
      </c>
      <c r="AH30" s="38" t="str">
        <f t="shared" si="46"/>
        <v xml:space="preserve"> </v>
      </c>
      <c r="AI30" s="1" t="str">
        <f t="shared" si="47"/>
        <v xml:space="preserve"> </v>
      </c>
      <c r="AJ30" s="1" t="str">
        <f t="shared" si="48"/>
        <v xml:space="preserve"> </v>
      </c>
      <c r="AK30" s="25" t="str">
        <f t="shared" si="49"/>
        <v xml:space="preserve"> </v>
      </c>
      <c r="AL30" s="25" t="str">
        <f t="shared" si="50"/>
        <v xml:space="preserve"> </v>
      </c>
      <c r="AM30" s="1" t="str">
        <f t="shared" si="51"/>
        <v xml:space="preserve"> </v>
      </c>
      <c r="AN30" s="1" t="str">
        <f t="shared" si="52"/>
        <v xml:space="preserve"> </v>
      </c>
      <c r="AO30" t="s">
        <v>1136</v>
      </c>
      <c r="AP30" t="s">
        <v>1244</v>
      </c>
      <c r="AQ30" s="22" t="e">
        <v>#VALUE!</v>
      </c>
      <c r="AR30" s="21">
        <v>-4.7131663885364938</v>
      </c>
      <c r="AS30">
        <v>59.517359142461103</v>
      </c>
      <c r="AT30" t="e">
        <v>#VALUE!</v>
      </c>
      <c r="AU30">
        <v>4.7131663885364938</v>
      </c>
      <c r="AV30" t="s">
        <v>2042</v>
      </c>
    </row>
    <row r="31" spans="1:48" x14ac:dyDescent="0.25">
      <c r="A31" s="14">
        <v>3.4000000000000007E-10</v>
      </c>
      <c r="B31" t="s">
        <v>1146</v>
      </c>
      <c r="C31" s="4">
        <v>5</v>
      </c>
      <c r="D31" s="4">
        <v>0</v>
      </c>
      <c r="E31" s="4">
        <v>1</v>
      </c>
      <c r="F31" s="4">
        <v>6</v>
      </c>
      <c r="G31" s="4">
        <v>67.773902893066406</v>
      </c>
      <c r="H31" s="4">
        <v>58.39</v>
      </c>
      <c r="I31" s="34">
        <v>6335.9081724073176</v>
      </c>
      <c r="J31" s="35">
        <v>34.874526739702539</v>
      </c>
      <c r="K31" s="35">
        <v>18.619450716959832</v>
      </c>
      <c r="L31" s="35">
        <v>23.277034181238111</v>
      </c>
      <c r="M31" s="35">
        <v>17.586194181520764</v>
      </c>
      <c r="N31" s="4">
        <v>2.36</v>
      </c>
      <c r="O31" s="4">
        <v>280.64516129032256</v>
      </c>
      <c r="P31" s="35">
        <v>0.56893302063599782</v>
      </c>
      <c r="Q31" s="36">
        <f t="shared" si="29"/>
        <v>83.333333333673323</v>
      </c>
      <c r="R31" s="36" t="str">
        <f t="shared" si="30"/>
        <v xml:space="preserve"> </v>
      </c>
      <c r="S31" s="37">
        <f t="shared" si="31"/>
        <v>0.160710788027385</v>
      </c>
      <c r="T31" s="37" t="str">
        <f t="shared" si="32"/>
        <v/>
      </c>
      <c r="U31" s="37" t="str">
        <f t="shared" si="33"/>
        <v/>
      </c>
      <c r="V31" s="37" t="str">
        <f t="shared" si="34"/>
        <v/>
      </c>
      <c r="W31" s="37" t="str">
        <f t="shared" si="35"/>
        <v/>
      </c>
      <c r="X31" s="37" t="str">
        <f t="shared" si="36"/>
        <v/>
      </c>
      <c r="Y31" s="1" t="str">
        <f t="shared" si="37"/>
        <v xml:space="preserve"> </v>
      </c>
      <c r="Z31" s="1" t="str">
        <f t="shared" si="38"/>
        <v xml:space="preserve"> </v>
      </c>
      <c r="AA31" s="1" t="str">
        <f t="shared" si="39"/>
        <v xml:space="preserve"> </v>
      </c>
      <c r="AB31" s="1" t="str">
        <f t="shared" si="40"/>
        <v xml:space="preserve"> </v>
      </c>
      <c r="AC31" s="1">
        <f t="shared" si="41"/>
        <v>80</v>
      </c>
      <c r="AD31" s="1" t="str">
        <f t="shared" si="42"/>
        <v xml:space="preserve"> </v>
      </c>
      <c r="AE31" s="1">
        <f t="shared" si="43"/>
        <v>31</v>
      </c>
      <c r="AF31" s="1" t="str">
        <f t="shared" si="44"/>
        <v xml:space="preserve"> </v>
      </c>
      <c r="AG31" s="38" t="str">
        <f t="shared" si="45"/>
        <v xml:space="preserve"> </v>
      </c>
      <c r="AH31" s="38" t="str">
        <f t="shared" si="46"/>
        <v xml:space="preserve"> </v>
      </c>
      <c r="AI31" s="1" t="str">
        <f t="shared" si="47"/>
        <v xml:space="preserve"> </v>
      </c>
      <c r="AJ31" s="1" t="str">
        <f t="shared" si="48"/>
        <v xml:space="preserve"> </v>
      </c>
      <c r="AK31" s="25" t="str">
        <f t="shared" si="49"/>
        <v xml:space="preserve"> </v>
      </c>
      <c r="AL31" s="25" t="str">
        <f t="shared" si="50"/>
        <v xml:space="preserve"> </v>
      </c>
      <c r="AM31" s="1" t="str">
        <f t="shared" si="51"/>
        <v xml:space="preserve"> </v>
      </c>
      <c r="AN31" s="1" t="str">
        <f t="shared" si="52"/>
        <v xml:space="preserve"> </v>
      </c>
      <c r="AO31" t="s">
        <v>1146</v>
      </c>
      <c r="AP31" t="s">
        <v>1244</v>
      </c>
      <c r="AQ31" s="22">
        <v>-119.00519271078434</v>
      </c>
      <c r="AR31" s="21">
        <v>-99.088122270903284</v>
      </c>
      <c r="AS31">
        <v>16.071078768738502</v>
      </c>
      <c r="AT31">
        <v>119.00519271078434</v>
      </c>
      <c r="AU31">
        <v>99.088122270903284</v>
      </c>
      <c r="AV31" t="s">
        <v>2043</v>
      </c>
    </row>
    <row r="32" spans="1:48" x14ac:dyDescent="0.25">
      <c r="A32" s="14">
        <v>3.5000000000000008E-10</v>
      </c>
      <c r="B32" t="s">
        <v>996</v>
      </c>
      <c r="C32" s="4">
        <v>8</v>
      </c>
      <c r="D32" s="4">
        <v>0</v>
      </c>
      <c r="E32" s="4">
        <v>2</v>
      </c>
      <c r="F32" s="4">
        <v>10</v>
      </c>
      <c r="G32" s="4">
        <v>23.866199493408203</v>
      </c>
      <c r="H32" s="4">
        <v>20.8</v>
      </c>
      <c r="I32" s="34">
        <v>2110.1045054780825</v>
      </c>
      <c r="J32" s="35" t="s">
        <v>1238</v>
      </c>
      <c r="K32" s="35" t="s">
        <v>1238</v>
      </c>
      <c r="L32" s="35">
        <v>9.9608970251716258</v>
      </c>
      <c r="M32" s="35">
        <v>9.5396672335501531</v>
      </c>
      <c r="N32" s="4">
        <v>0.34</v>
      </c>
      <c r="O32" s="4">
        <v>66.666666666666657</v>
      </c>
      <c r="P32" s="35">
        <v>1.5332307265355036</v>
      </c>
      <c r="Q32" s="36">
        <f t="shared" si="29"/>
        <v>80.000000000349999</v>
      </c>
      <c r="R32" s="36" t="str">
        <f t="shared" si="30"/>
        <v xml:space="preserve"> </v>
      </c>
      <c r="S32" s="37" t="str">
        <f t="shared" si="31"/>
        <v/>
      </c>
      <c r="T32" s="37" t="str">
        <f t="shared" si="32"/>
        <v/>
      </c>
      <c r="U32" s="37" t="str">
        <f t="shared" si="33"/>
        <v xml:space="preserve"> </v>
      </c>
      <c r="V32" s="37" t="str">
        <f t="shared" si="34"/>
        <v xml:space="preserve"> </v>
      </c>
      <c r="W32" s="37" t="str">
        <f t="shared" si="35"/>
        <v/>
      </c>
      <c r="X32" s="37" t="str">
        <f t="shared" si="36"/>
        <v/>
      </c>
      <c r="Y32" s="1" t="str">
        <f t="shared" si="37"/>
        <v xml:space="preserve"> </v>
      </c>
      <c r="Z32" s="1" t="str">
        <f t="shared" si="38"/>
        <v xml:space="preserve"> </v>
      </c>
      <c r="AA32" s="1" t="str">
        <f t="shared" si="39"/>
        <v xml:space="preserve"> </v>
      </c>
      <c r="AB32" s="1" t="str">
        <f t="shared" si="40"/>
        <v xml:space="preserve"> </v>
      </c>
      <c r="AC32" s="1" t="str">
        <f t="shared" si="41"/>
        <v xml:space="preserve"> </v>
      </c>
      <c r="AD32" s="1" t="str">
        <f t="shared" si="42"/>
        <v xml:space="preserve"> </v>
      </c>
      <c r="AE32" s="1">
        <f t="shared" si="43"/>
        <v>35</v>
      </c>
      <c r="AF32" s="1" t="str">
        <f t="shared" si="44"/>
        <v xml:space="preserve"> </v>
      </c>
      <c r="AG32" s="38" t="str">
        <f t="shared" si="45"/>
        <v xml:space="preserve"> </v>
      </c>
      <c r="AH32" s="38" t="str">
        <f t="shared" si="46"/>
        <v xml:space="preserve"> </v>
      </c>
      <c r="AI32" s="1" t="str">
        <f t="shared" si="47"/>
        <v xml:space="preserve"> </v>
      </c>
      <c r="AJ32" s="1" t="str">
        <f t="shared" si="48"/>
        <v xml:space="preserve"> </v>
      </c>
      <c r="AK32" s="25">
        <f t="shared" si="49"/>
        <v>66.666666667016656</v>
      </c>
      <c r="AL32" s="25" t="str">
        <f t="shared" si="50"/>
        <v xml:space="preserve"> </v>
      </c>
      <c r="AM32" s="1">
        <f t="shared" si="51"/>
        <v>5</v>
      </c>
      <c r="AN32" s="1" t="str">
        <f t="shared" si="52"/>
        <v xml:space="preserve"> </v>
      </c>
      <c r="AO32" t="s">
        <v>996</v>
      </c>
      <c r="AP32" t="s">
        <v>1239</v>
      </c>
      <c r="AQ32" s="22" t="e">
        <v>#VALUE!</v>
      </c>
      <c r="AR32" s="21">
        <v>14.804597981229406</v>
      </c>
      <c r="AS32">
        <v>14.741343718308663</v>
      </c>
      <c r="AT32" t="e">
        <v>#VALUE!</v>
      </c>
      <c r="AU32">
        <v>-14.804597981229406</v>
      </c>
      <c r="AV32" t="s">
        <v>2044</v>
      </c>
    </row>
    <row r="33" spans="1:48" x14ac:dyDescent="0.25">
      <c r="A33" s="14">
        <v>3.600000000000001E-10</v>
      </c>
      <c r="B33" t="s">
        <v>1112</v>
      </c>
      <c r="C33" s="4">
        <v>8</v>
      </c>
      <c r="D33" s="4">
        <v>3</v>
      </c>
      <c r="E33" s="4">
        <v>8</v>
      </c>
      <c r="F33" s="4">
        <v>19</v>
      </c>
      <c r="G33" s="4">
        <v>66.75</v>
      </c>
      <c r="H33" s="4">
        <v>63.91</v>
      </c>
      <c r="I33" s="34">
        <v>43474.393076673681</v>
      </c>
      <c r="J33" s="35">
        <v>18.213166144200628</v>
      </c>
      <c r="K33" s="35">
        <v>17.841987716359572</v>
      </c>
      <c r="L33" s="35">
        <v>8.7388873172928889</v>
      </c>
      <c r="M33" s="35">
        <v>8.526661900529426</v>
      </c>
      <c r="N33" s="4">
        <v>3.5820000000000003</v>
      </c>
      <c r="O33" s="4">
        <v>2.3428571428571514</v>
      </c>
      <c r="P33" s="35">
        <v>5.2026286966046005</v>
      </c>
      <c r="Q33" s="36" t="str">
        <f t="shared" si="29"/>
        <v xml:space="preserve"> </v>
      </c>
      <c r="R33" s="36" t="str">
        <f t="shared" si="30"/>
        <v xml:space="preserve"> </v>
      </c>
      <c r="S33" s="37" t="str">
        <f t="shared" si="31"/>
        <v/>
      </c>
      <c r="T33" s="37" t="str">
        <f t="shared" si="32"/>
        <v/>
      </c>
      <c r="U33" s="37" t="str">
        <f t="shared" si="33"/>
        <v/>
      </c>
      <c r="V33" s="37" t="str">
        <f t="shared" si="34"/>
        <v/>
      </c>
      <c r="W33" s="37" t="str">
        <f t="shared" si="35"/>
        <v/>
      </c>
      <c r="X33" s="37" t="str">
        <f t="shared" si="36"/>
        <v/>
      </c>
      <c r="Y33" s="1" t="str">
        <f t="shared" si="37"/>
        <v xml:space="preserve"> </v>
      </c>
      <c r="Z33" s="1" t="str">
        <f t="shared" si="38"/>
        <v xml:space="preserve"> </v>
      </c>
      <c r="AA33" s="1" t="str">
        <f t="shared" si="39"/>
        <v xml:space="preserve"> </v>
      </c>
      <c r="AB33" s="1" t="str">
        <f t="shared" si="40"/>
        <v xml:space="preserve"> </v>
      </c>
      <c r="AC33" s="1" t="str">
        <f t="shared" si="41"/>
        <v xml:space="preserve"> </v>
      </c>
      <c r="AD33" s="1" t="str">
        <f t="shared" si="42"/>
        <v xml:space="preserve"> </v>
      </c>
      <c r="AE33" s="1" t="str">
        <f t="shared" si="43"/>
        <v xml:space="preserve"> </v>
      </c>
      <c r="AF33" s="1" t="str">
        <f t="shared" si="44"/>
        <v xml:space="preserve"> </v>
      </c>
      <c r="AG33" s="38">
        <f t="shared" si="45"/>
        <v>5.2026286969646005</v>
      </c>
      <c r="AH33" s="38" t="str">
        <f t="shared" si="46"/>
        <v xml:space="preserve"> </v>
      </c>
      <c r="AI33" s="1">
        <f t="shared" si="47"/>
        <v>34</v>
      </c>
      <c r="AJ33" s="1" t="str">
        <f t="shared" si="48"/>
        <v xml:space="preserve"> </v>
      </c>
      <c r="AK33" s="25" t="str">
        <f t="shared" si="49"/>
        <v xml:space="preserve"> </v>
      </c>
      <c r="AL33" s="25" t="str">
        <f t="shared" si="50"/>
        <v xml:space="preserve"> </v>
      </c>
      <c r="AM33" s="1" t="str">
        <f t="shared" si="51"/>
        <v xml:space="preserve"> </v>
      </c>
      <c r="AN33" s="1" t="str">
        <f t="shared" si="52"/>
        <v xml:space="preserve"> </v>
      </c>
      <c r="AO33" t="s">
        <v>1112</v>
      </c>
      <c r="AP33" t="s">
        <v>1262</v>
      </c>
      <c r="AQ33" s="22">
        <v>-14.375113705649479</v>
      </c>
      <c r="AR33" s="21">
        <v>25.256428581473521</v>
      </c>
      <c r="AS33">
        <v>4.4437490220622822</v>
      </c>
      <c r="AT33">
        <v>14.375113705649479</v>
      </c>
      <c r="AU33">
        <v>-25.256428581473521</v>
      </c>
      <c r="AV33" t="s">
        <v>2045</v>
      </c>
    </row>
    <row r="34" spans="1:48" x14ac:dyDescent="0.25">
      <c r="A34" s="14">
        <v>3.7000000000000012E-10</v>
      </c>
      <c r="B34" t="s">
        <v>1163</v>
      </c>
      <c r="C34" s="4">
        <v>6</v>
      </c>
      <c r="D34" s="4">
        <v>1</v>
      </c>
      <c r="E34" s="4">
        <v>5</v>
      </c>
      <c r="F34" s="4">
        <v>12</v>
      </c>
      <c r="G34" s="4">
        <v>52.625</v>
      </c>
      <c r="H34" s="4">
        <v>50.75</v>
      </c>
      <c r="I34" s="34">
        <v>1930.7142554871891</v>
      </c>
      <c r="J34" s="35">
        <v>15.402124430955995</v>
      </c>
      <c r="K34" s="35">
        <v>18.866171003717472</v>
      </c>
      <c r="L34" s="35">
        <v>24.837196691176473</v>
      </c>
      <c r="M34" s="35">
        <v>23.518598781549173</v>
      </c>
      <c r="N34" s="4">
        <v>3.2949999999999999</v>
      </c>
      <c r="O34" s="4">
        <v>-13.788592360020935</v>
      </c>
      <c r="P34" s="35">
        <v>1.9901477832512315</v>
      </c>
      <c r="Q34" s="36" t="str">
        <f t="shared" si="29"/>
        <v xml:space="preserve"> </v>
      </c>
      <c r="R34" s="36" t="str">
        <f t="shared" si="30"/>
        <v xml:space="preserve"> </v>
      </c>
      <c r="S34" s="37" t="str">
        <f t="shared" si="31"/>
        <v/>
      </c>
      <c r="T34" s="37" t="str">
        <f t="shared" si="32"/>
        <v/>
      </c>
      <c r="U34" s="37" t="str">
        <f t="shared" si="33"/>
        <v/>
      </c>
      <c r="V34" s="37" t="str">
        <f t="shared" si="34"/>
        <v/>
      </c>
      <c r="W34" s="37" t="str">
        <f t="shared" si="35"/>
        <v/>
      </c>
      <c r="X34" s="37" t="str">
        <f t="shared" si="36"/>
        <v/>
      </c>
      <c r="Y34" s="1" t="str">
        <f t="shared" si="37"/>
        <v xml:space="preserve"> </v>
      </c>
      <c r="Z34" s="1" t="str">
        <f t="shared" si="38"/>
        <v xml:space="preserve"> </v>
      </c>
      <c r="AA34" s="1" t="str">
        <f t="shared" si="39"/>
        <v xml:space="preserve"> </v>
      </c>
      <c r="AB34" s="1" t="str">
        <f t="shared" si="40"/>
        <v xml:space="preserve"> </v>
      </c>
      <c r="AC34" s="1" t="str">
        <f t="shared" si="41"/>
        <v xml:space="preserve"> </v>
      </c>
      <c r="AD34" s="1" t="str">
        <f t="shared" si="42"/>
        <v xml:space="preserve"> </v>
      </c>
      <c r="AE34" s="1" t="str">
        <f t="shared" si="43"/>
        <v xml:space="preserve"> </v>
      </c>
      <c r="AF34" s="1" t="str">
        <f t="shared" si="44"/>
        <v xml:space="preserve"> </v>
      </c>
      <c r="AG34" s="38" t="str">
        <f t="shared" si="45"/>
        <v xml:space="preserve"> </v>
      </c>
      <c r="AH34" s="38" t="str">
        <f t="shared" si="46"/>
        <v xml:space="preserve"> </v>
      </c>
      <c r="AI34" s="1" t="str">
        <f t="shared" si="47"/>
        <v xml:space="preserve"> </v>
      </c>
      <c r="AJ34" s="1" t="str">
        <f t="shared" si="48"/>
        <v xml:space="preserve"> </v>
      </c>
      <c r="AK34" s="25" t="str">
        <f t="shared" si="49"/>
        <v xml:space="preserve"> </v>
      </c>
      <c r="AL34" s="25" t="str">
        <f t="shared" si="50"/>
        <v xml:space="preserve"> </v>
      </c>
      <c r="AM34" s="1" t="str">
        <f t="shared" si="51"/>
        <v xml:space="preserve"> </v>
      </c>
      <c r="AN34" s="1" t="str">
        <f t="shared" si="52"/>
        <v xml:space="preserve"> </v>
      </c>
      <c r="AO34" t="s">
        <v>1163</v>
      </c>
      <c r="AP34" t="s">
        <v>1254</v>
      </c>
      <c r="AQ34" s="22">
        <v>3.2776773048829533</v>
      </c>
      <c r="AR34" s="21">
        <v>-112.43216868689592</v>
      </c>
      <c r="AS34">
        <v>3.6945812807881673</v>
      </c>
      <c r="AT34">
        <v>-3.2776773048829533</v>
      </c>
      <c r="AU34">
        <v>112.43216868689592</v>
      </c>
      <c r="AV34" t="s">
        <v>2046</v>
      </c>
    </row>
    <row r="35" spans="1:48" x14ac:dyDescent="0.25">
      <c r="A35" s="14">
        <v>3.8000000000000014E-10</v>
      </c>
      <c r="B35" t="s">
        <v>1130</v>
      </c>
      <c r="C35" s="4">
        <v>2</v>
      </c>
      <c r="D35" s="4">
        <v>3</v>
      </c>
      <c r="E35" s="4">
        <v>8</v>
      </c>
      <c r="F35" s="4">
        <v>13</v>
      </c>
      <c r="G35" s="4">
        <v>66.275001525878906</v>
      </c>
      <c r="H35" s="4">
        <v>72.400000000000006</v>
      </c>
      <c r="I35" s="34">
        <v>16816.133489695392</v>
      </c>
      <c r="J35" s="35" t="s">
        <v>1238</v>
      </c>
      <c r="K35" s="35" t="s">
        <v>1238</v>
      </c>
      <c r="L35" s="35">
        <v>24.171509080257763</v>
      </c>
      <c r="M35" s="35">
        <v>23.648526149878208</v>
      </c>
      <c r="N35" s="4">
        <v>1.361</v>
      </c>
      <c r="O35" s="4" t="s">
        <v>132</v>
      </c>
      <c r="P35" s="35">
        <v>3.9900706071221368</v>
      </c>
      <c r="Q35" s="36" t="str">
        <f t="shared" si="29"/>
        <v xml:space="preserve"> </v>
      </c>
      <c r="R35" s="36" t="str">
        <f t="shared" si="30"/>
        <v xml:space="preserve"> </v>
      </c>
      <c r="S35" s="37" t="str">
        <f t="shared" si="31"/>
        <v/>
      </c>
      <c r="T35" s="37" t="str">
        <f t="shared" si="32"/>
        <v/>
      </c>
      <c r="U35" s="37" t="str">
        <f t="shared" si="33"/>
        <v xml:space="preserve"> </v>
      </c>
      <c r="V35" s="37" t="str">
        <f t="shared" si="34"/>
        <v xml:space="preserve"> </v>
      </c>
      <c r="W35" s="37" t="str">
        <f t="shared" si="35"/>
        <v/>
      </c>
      <c r="X35" s="37" t="str">
        <f t="shared" si="36"/>
        <v/>
      </c>
      <c r="Y35" s="1" t="str">
        <f t="shared" si="37"/>
        <v xml:space="preserve"> </v>
      </c>
      <c r="Z35" s="1" t="str">
        <f t="shared" si="38"/>
        <v xml:space="preserve"> </v>
      </c>
      <c r="AA35" s="1" t="str">
        <f t="shared" si="39"/>
        <v xml:space="preserve"> </v>
      </c>
      <c r="AB35" s="1" t="str">
        <f t="shared" si="40"/>
        <v xml:space="preserve"> </v>
      </c>
      <c r="AC35" s="1" t="str">
        <f t="shared" si="41"/>
        <v xml:space="preserve"> </v>
      </c>
      <c r="AD35" s="1" t="str">
        <f t="shared" si="42"/>
        <v xml:space="preserve"> </v>
      </c>
      <c r="AE35" s="1" t="str">
        <f t="shared" si="43"/>
        <v xml:space="preserve"> </v>
      </c>
      <c r="AF35" s="1" t="str">
        <f t="shared" si="44"/>
        <v xml:space="preserve"> </v>
      </c>
      <c r="AG35" s="38">
        <f t="shared" si="45"/>
        <v>3.9900706075021368</v>
      </c>
      <c r="AH35" s="38" t="str">
        <f t="shared" si="46"/>
        <v xml:space="preserve"> </v>
      </c>
      <c r="AI35" s="1">
        <f t="shared" si="47"/>
        <v>55</v>
      </c>
      <c r="AJ35" s="1" t="str">
        <f t="shared" si="48"/>
        <v xml:space="preserve"> </v>
      </c>
      <c r="AK35" s="25" t="str">
        <f t="shared" si="49"/>
        <v xml:space="preserve"> </v>
      </c>
      <c r="AL35" s="25" t="str">
        <f t="shared" si="50"/>
        <v xml:space="preserve"> </v>
      </c>
      <c r="AM35" s="1" t="str">
        <f t="shared" si="51"/>
        <v xml:space="preserve"> </v>
      </c>
      <c r="AN35" s="1" t="str">
        <f t="shared" si="52"/>
        <v xml:space="preserve"> </v>
      </c>
      <c r="AO35" t="s">
        <v>1130</v>
      </c>
      <c r="AP35" t="s">
        <v>1250</v>
      </c>
      <c r="AQ35" s="22" t="e">
        <v>#VALUE!</v>
      </c>
      <c r="AR35" s="21">
        <v>-106.73855259109479</v>
      </c>
      <c r="AS35">
        <v>-8.4599426438136671</v>
      </c>
      <c r="AT35" t="e">
        <v>#VALUE!</v>
      </c>
      <c r="AU35">
        <v>106.73855259109479</v>
      </c>
      <c r="AV35" t="s">
        <v>2047</v>
      </c>
    </row>
    <row r="36" spans="1:48" x14ac:dyDescent="0.25">
      <c r="A36" s="14">
        <v>3.9000000000000015E-10</v>
      </c>
      <c r="B36" t="s">
        <v>1122</v>
      </c>
      <c r="C36" s="4">
        <v>11</v>
      </c>
      <c r="D36" s="4">
        <v>1</v>
      </c>
      <c r="E36" s="4">
        <v>6</v>
      </c>
      <c r="F36" s="4">
        <v>18</v>
      </c>
      <c r="G36" s="4">
        <v>43.054950714111328</v>
      </c>
      <c r="H36" s="4">
        <v>34.549999999999997</v>
      </c>
      <c r="I36" s="34">
        <v>9170.6331722884825</v>
      </c>
      <c r="J36" s="35">
        <v>5.9553146574613578</v>
      </c>
      <c r="K36" s="35">
        <v>5.8024779724338957</v>
      </c>
      <c r="L36" s="35">
        <v>8.9056477023184133</v>
      </c>
      <c r="M36" s="35">
        <v>8.8539387785353458</v>
      </c>
      <c r="N36" s="4">
        <v>4.4809999999999999</v>
      </c>
      <c r="O36" s="4">
        <v>1.1512415349887168</v>
      </c>
      <c r="P36" s="35" t="s">
        <v>137</v>
      </c>
      <c r="Q36" s="36" t="str">
        <f t="shared" si="29"/>
        <v xml:space="preserve"> </v>
      </c>
      <c r="R36" s="36" t="str">
        <f t="shared" si="30"/>
        <v xml:space="preserve"> </v>
      </c>
      <c r="S36" s="37">
        <f t="shared" si="31"/>
        <v>0.24616355217325123</v>
      </c>
      <c r="T36" s="37" t="str">
        <f t="shared" si="32"/>
        <v/>
      </c>
      <c r="U36" s="37" t="str">
        <f t="shared" si="33"/>
        <v/>
      </c>
      <c r="V36" s="37">
        <f t="shared" si="34"/>
        <v>-0.62601791159910447</v>
      </c>
      <c r="W36" s="37" t="str">
        <f t="shared" si="35"/>
        <v/>
      </c>
      <c r="X36" s="37" t="str">
        <f t="shared" si="36"/>
        <v/>
      </c>
      <c r="Y36" s="1" t="str">
        <f t="shared" si="37"/>
        <v xml:space="preserve"> </v>
      </c>
      <c r="Z36" s="1">
        <f t="shared" si="38"/>
        <v>8</v>
      </c>
      <c r="AA36" s="1" t="str">
        <f t="shared" si="39"/>
        <v xml:space="preserve"> </v>
      </c>
      <c r="AB36" s="1" t="str">
        <f t="shared" si="40"/>
        <v xml:space="preserve"> </v>
      </c>
      <c r="AC36" s="1">
        <f t="shared" si="41"/>
        <v>51</v>
      </c>
      <c r="AD36" s="1" t="str">
        <f t="shared" si="42"/>
        <v xml:space="preserve"> </v>
      </c>
      <c r="AE36" s="1" t="str">
        <f t="shared" si="43"/>
        <v xml:space="preserve"> </v>
      </c>
      <c r="AF36" s="1" t="str">
        <f t="shared" si="44"/>
        <v xml:space="preserve"> </v>
      </c>
      <c r="AG36" s="38" t="str">
        <f t="shared" si="45"/>
        <v xml:space="preserve"> </v>
      </c>
      <c r="AH36" s="38" t="str">
        <f t="shared" si="46"/>
        <v xml:space="preserve"> </v>
      </c>
      <c r="AI36" s="1" t="str">
        <f t="shared" si="47"/>
        <v xml:space="preserve"> </v>
      </c>
      <c r="AJ36" s="1" t="str">
        <f t="shared" si="48"/>
        <v xml:space="preserve"> </v>
      </c>
      <c r="AK36" s="25" t="str">
        <f t="shared" si="49"/>
        <v xml:space="preserve"> </v>
      </c>
      <c r="AL36" s="25" t="str">
        <f t="shared" si="50"/>
        <v xml:space="preserve"> </v>
      </c>
      <c r="AM36" s="1" t="str">
        <f t="shared" si="51"/>
        <v xml:space="preserve"> </v>
      </c>
      <c r="AN36" s="1" t="str">
        <f t="shared" si="52"/>
        <v xml:space="preserve"> </v>
      </c>
      <c r="AO36" t="s">
        <v>1122</v>
      </c>
      <c r="AP36" t="s">
        <v>1313</v>
      </c>
      <c r="AQ36" s="22">
        <v>62.601791159910448</v>
      </c>
      <c r="AR36" s="21">
        <v>23.830129523552113</v>
      </c>
      <c r="AS36">
        <v>24.616355178325122</v>
      </c>
      <c r="AT36">
        <v>-62.601791159910448</v>
      </c>
      <c r="AU36">
        <v>-23.830129523552113</v>
      </c>
      <c r="AV36" t="s">
        <v>2048</v>
      </c>
    </row>
    <row r="37" spans="1:48" x14ac:dyDescent="0.25">
      <c r="A37" s="14">
        <v>4.0000000000000017E-10</v>
      </c>
      <c r="B37" t="s">
        <v>997</v>
      </c>
      <c r="C37" s="4">
        <v>8</v>
      </c>
      <c r="D37" s="4">
        <v>1</v>
      </c>
      <c r="E37" s="4">
        <v>3</v>
      </c>
      <c r="F37" s="4">
        <v>12</v>
      </c>
      <c r="G37" s="4">
        <v>77.050094604492188</v>
      </c>
      <c r="H37" s="4">
        <v>72.319999999999993</v>
      </c>
      <c r="I37" s="34">
        <v>21499.643117331987</v>
      </c>
      <c r="J37" s="35" t="s">
        <v>1238</v>
      </c>
      <c r="K37" s="35" t="s">
        <v>1238</v>
      </c>
      <c r="L37" s="35">
        <v>30.628514093427551</v>
      </c>
      <c r="M37" s="35">
        <v>27.043572286219998</v>
      </c>
      <c r="N37" s="4">
        <v>1.222</v>
      </c>
      <c r="O37" s="4">
        <v>571.42857142857144</v>
      </c>
      <c r="P37" s="35">
        <v>3.9522244474661039</v>
      </c>
      <c r="Q37" s="36" t="str">
        <f t="shared" si="29"/>
        <v xml:space="preserve"> </v>
      </c>
      <c r="R37" s="36" t="str">
        <f t="shared" si="30"/>
        <v xml:space="preserve"> </v>
      </c>
      <c r="S37" s="37" t="str">
        <f t="shared" si="31"/>
        <v/>
      </c>
      <c r="T37" s="37" t="str">
        <f t="shared" si="32"/>
        <v/>
      </c>
      <c r="U37" s="37" t="str">
        <f t="shared" si="33"/>
        <v xml:space="preserve"> </v>
      </c>
      <c r="V37" s="37" t="str">
        <f t="shared" si="34"/>
        <v xml:space="preserve"> </v>
      </c>
      <c r="W37" s="37" t="str">
        <f t="shared" si="35"/>
        <v/>
      </c>
      <c r="X37" s="37" t="str">
        <f t="shared" si="36"/>
        <v/>
      </c>
      <c r="Y37" s="1" t="str">
        <f t="shared" si="37"/>
        <v xml:space="preserve"> </v>
      </c>
      <c r="Z37" s="1" t="str">
        <f t="shared" si="38"/>
        <v xml:space="preserve"> </v>
      </c>
      <c r="AA37" s="1" t="str">
        <f t="shared" si="39"/>
        <v xml:space="preserve"> </v>
      </c>
      <c r="AB37" s="1" t="str">
        <f t="shared" si="40"/>
        <v xml:space="preserve"> </v>
      </c>
      <c r="AC37" s="1" t="str">
        <f t="shared" si="41"/>
        <v xml:space="preserve"> </v>
      </c>
      <c r="AD37" s="1" t="str">
        <f t="shared" si="42"/>
        <v xml:space="preserve"> </v>
      </c>
      <c r="AE37" s="1" t="str">
        <f t="shared" si="43"/>
        <v xml:space="preserve"> </v>
      </c>
      <c r="AF37" s="1" t="str">
        <f t="shared" si="44"/>
        <v xml:space="preserve"> </v>
      </c>
      <c r="AG37" s="38">
        <f t="shared" si="45"/>
        <v>3.9522244478661039</v>
      </c>
      <c r="AH37" s="38" t="str">
        <f t="shared" si="46"/>
        <v xml:space="preserve"> </v>
      </c>
      <c r="AI37" s="1">
        <f t="shared" si="47"/>
        <v>56</v>
      </c>
      <c r="AJ37" s="1" t="str">
        <f t="shared" si="48"/>
        <v xml:space="preserve"> </v>
      </c>
      <c r="AK37" s="25" t="str">
        <f t="shared" si="49"/>
        <v xml:space="preserve"> </v>
      </c>
      <c r="AL37" s="25" t="str">
        <f t="shared" si="50"/>
        <v xml:space="preserve"> </v>
      </c>
      <c r="AM37" s="1" t="str">
        <f t="shared" si="51"/>
        <v xml:space="preserve"> </v>
      </c>
      <c r="AN37" s="1" t="str">
        <f t="shared" si="52"/>
        <v xml:space="preserve"> </v>
      </c>
      <c r="AO37" t="s">
        <v>997</v>
      </c>
      <c r="AP37" t="s">
        <v>1250</v>
      </c>
      <c r="AQ37" s="22" t="e">
        <v>#VALUE!</v>
      </c>
      <c r="AR37" s="21">
        <v>-161.9652190794715</v>
      </c>
      <c r="AS37">
        <v>6.5405069199283572</v>
      </c>
      <c r="AT37" t="e">
        <v>#VALUE!</v>
      </c>
      <c r="AU37">
        <v>161.9652190794715</v>
      </c>
      <c r="AV37" t="s">
        <v>2049</v>
      </c>
    </row>
    <row r="38" spans="1:48" x14ac:dyDescent="0.25">
      <c r="A38" s="14">
        <v>4.1000000000000019E-10</v>
      </c>
      <c r="B38" t="s">
        <v>1102</v>
      </c>
      <c r="C38" s="4">
        <v>14</v>
      </c>
      <c r="D38" s="4">
        <v>1</v>
      </c>
      <c r="E38" s="4">
        <v>2</v>
      </c>
      <c r="F38" s="4">
        <v>17</v>
      </c>
      <c r="G38" s="4">
        <v>4.25</v>
      </c>
      <c r="H38" s="4">
        <v>1.61</v>
      </c>
      <c r="I38" s="34">
        <v>322.21231984699114</v>
      </c>
      <c r="J38" s="35" t="s">
        <v>1238</v>
      </c>
      <c r="K38" s="35">
        <v>8.8950276243093924</v>
      </c>
      <c r="L38" s="35">
        <v>3.7097792421746298</v>
      </c>
      <c r="M38" s="35">
        <v>3.3466734437280974</v>
      </c>
      <c r="N38" s="4">
        <v>0.18099999999999999</v>
      </c>
      <c r="O38" s="4">
        <v>-35.357142857142861</v>
      </c>
      <c r="P38" s="35">
        <v>6.7701863354037268</v>
      </c>
      <c r="Q38" s="36">
        <f t="shared" si="29"/>
        <v>82.352941176880591</v>
      </c>
      <c r="R38" s="36" t="str">
        <f t="shared" si="30"/>
        <v xml:space="preserve"> </v>
      </c>
      <c r="S38" s="37">
        <f t="shared" si="31"/>
        <v>1.6397515532050311</v>
      </c>
      <c r="T38" s="37" t="str">
        <f t="shared" si="32"/>
        <v/>
      </c>
      <c r="U38" s="37" t="str">
        <f t="shared" si="33"/>
        <v xml:space="preserve"> </v>
      </c>
      <c r="V38" s="37" t="str">
        <f t="shared" si="34"/>
        <v xml:space="preserve"> </v>
      </c>
      <c r="W38" s="37" t="str">
        <f t="shared" si="35"/>
        <v/>
      </c>
      <c r="X38" s="37">
        <f t="shared" si="36"/>
        <v>-0.68270314095279783</v>
      </c>
      <c r="Y38" s="1" t="str">
        <f t="shared" si="37"/>
        <v xml:space="preserve"> </v>
      </c>
      <c r="Z38" s="1" t="str">
        <f t="shared" si="38"/>
        <v xml:space="preserve"> </v>
      </c>
      <c r="AA38" s="1" t="str">
        <f t="shared" si="39"/>
        <v xml:space="preserve"> </v>
      </c>
      <c r="AB38" s="1">
        <f t="shared" si="40"/>
        <v>8</v>
      </c>
      <c r="AC38" s="1">
        <f t="shared" si="41"/>
        <v>2</v>
      </c>
      <c r="AD38" s="1" t="str">
        <f t="shared" si="42"/>
        <v xml:space="preserve"> </v>
      </c>
      <c r="AE38" s="1">
        <f t="shared" si="43"/>
        <v>32</v>
      </c>
      <c r="AF38" s="1" t="str">
        <f t="shared" si="44"/>
        <v xml:space="preserve"> </v>
      </c>
      <c r="AG38" s="38">
        <f t="shared" si="45"/>
        <v>6.7701863358137269</v>
      </c>
      <c r="AH38" s="38" t="str">
        <f t="shared" si="46"/>
        <v xml:space="preserve"> </v>
      </c>
      <c r="AI38" s="1">
        <f t="shared" si="47"/>
        <v>13</v>
      </c>
      <c r="AJ38" s="1" t="str">
        <f t="shared" si="48"/>
        <v xml:space="preserve"> </v>
      </c>
      <c r="AK38" s="25" t="str">
        <f t="shared" si="49"/>
        <v xml:space="preserve"> </v>
      </c>
      <c r="AL38" s="25" t="str">
        <f t="shared" si="50"/>
        <v xml:space="preserve"> </v>
      </c>
      <c r="AM38" s="1" t="str">
        <f t="shared" si="51"/>
        <v xml:space="preserve"> </v>
      </c>
      <c r="AN38" s="1" t="str">
        <f t="shared" si="52"/>
        <v xml:space="preserve"> </v>
      </c>
      <c r="AO38" t="s">
        <v>1102</v>
      </c>
      <c r="AP38" t="s">
        <v>1295</v>
      </c>
      <c r="AQ38" s="22" t="e">
        <v>#VALUE!</v>
      </c>
      <c r="AR38" s="21">
        <v>68.270314095279787</v>
      </c>
      <c r="AS38">
        <v>163.9751552795031</v>
      </c>
      <c r="AT38" t="e">
        <v>#VALUE!</v>
      </c>
      <c r="AU38">
        <v>-68.270314095279787</v>
      </c>
      <c r="AV38" t="s">
        <v>2050</v>
      </c>
    </row>
    <row r="39" spans="1:48" x14ac:dyDescent="0.25">
      <c r="A39" s="14">
        <v>4.200000000000002E-10</v>
      </c>
      <c r="B39" t="s">
        <v>1025</v>
      </c>
      <c r="C39" s="4">
        <v>7</v>
      </c>
      <c r="D39" s="4">
        <v>0</v>
      </c>
      <c r="E39" s="4">
        <v>1</v>
      </c>
      <c r="F39" s="4">
        <v>8</v>
      </c>
      <c r="G39" s="4">
        <v>28</v>
      </c>
      <c r="H39" s="4">
        <v>31.58</v>
      </c>
      <c r="I39" s="34">
        <v>2292.5554873799142</v>
      </c>
      <c r="J39" s="35" t="s">
        <v>1238</v>
      </c>
      <c r="K39" s="35" t="s">
        <v>1238</v>
      </c>
      <c r="L39" s="35">
        <v>13.443468008041464</v>
      </c>
      <c r="M39" s="35">
        <v>12.98780577750461</v>
      </c>
      <c r="N39" s="4">
        <v>5.6000000000000001E-2</v>
      </c>
      <c r="O39" s="4" t="s">
        <v>132</v>
      </c>
      <c r="P39" s="35">
        <v>2.1754274857504754</v>
      </c>
      <c r="Q39" s="36">
        <f t="shared" si="29"/>
        <v>87.500000000420002</v>
      </c>
      <c r="R39" s="36" t="str">
        <f t="shared" si="30"/>
        <v xml:space="preserve"> </v>
      </c>
      <c r="S39" s="37" t="str">
        <f t="shared" si="31"/>
        <v/>
      </c>
      <c r="T39" s="37" t="str">
        <f t="shared" si="32"/>
        <v/>
      </c>
      <c r="U39" s="37" t="str">
        <f t="shared" si="33"/>
        <v xml:space="preserve"> </v>
      </c>
      <c r="V39" s="37" t="str">
        <f t="shared" si="34"/>
        <v xml:space="preserve"> </v>
      </c>
      <c r="W39" s="37" t="str">
        <f t="shared" si="35"/>
        <v/>
      </c>
      <c r="X39" s="37" t="str">
        <f t="shared" si="36"/>
        <v/>
      </c>
      <c r="Y39" s="1" t="str">
        <f t="shared" si="37"/>
        <v xml:space="preserve"> </v>
      </c>
      <c r="Z39" s="1" t="str">
        <f t="shared" si="38"/>
        <v xml:space="preserve"> </v>
      </c>
      <c r="AA39" s="1" t="str">
        <f t="shared" si="39"/>
        <v xml:space="preserve"> </v>
      </c>
      <c r="AB39" s="1" t="str">
        <f t="shared" si="40"/>
        <v xml:space="preserve"> </v>
      </c>
      <c r="AC39" s="1" t="str">
        <f t="shared" si="41"/>
        <v xml:space="preserve"> </v>
      </c>
      <c r="AD39" s="1" t="str">
        <f t="shared" si="42"/>
        <v xml:space="preserve"> </v>
      </c>
      <c r="AE39" s="1">
        <f t="shared" si="43"/>
        <v>26</v>
      </c>
      <c r="AF39" s="1" t="str">
        <f t="shared" si="44"/>
        <v xml:space="preserve"> </v>
      </c>
      <c r="AG39" s="38">
        <f t="shared" si="45"/>
        <v>2.1754274861704754</v>
      </c>
      <c r="AH39" s="38" t="str">
        <f t="shared" si="46"/>
        <v xml:space="preserve"> </v>
      </c>
      <c r="AI39" s="1">
        <f t="shared" si="47"/>
        <v>87</v>
      </c>
      <c r="AJ39" s="1" t="str">
        <f t="shared" si="48"/>
        <v xml:space="preserve"> </v>
      </c>
      <c r="AK39" s="25" t="str">
        <f t="shared" si="49"/>
        <v xml:space="preserve"> </v>
      </c>
      <c r="AL39" s="25" t="str">
        <f t="shared" si="50"/>
        <v xml:space="preserve"> </v>
      </c>
      <c r="AM39" s="1" t="str">
        <f t="shared" si="51"/>
        <v xml:space="preserve"> </v>
      </c>
      <c r="AN39" s="1" t="str">
        <f t="shared" si="52"/>
        <v xml:space="preserve"> </v>
      </c>
      <c r="AO39" t="s">
        <v>1025</v>
      </c>
      <c r="AP39" t="s">
        <v>1250</v>
      </c>
      <c r="AQ39" s="22" t="e">
        <v>#VALUE!</v>
      </c>
      <c r="AR39" s="21">
        <v>-14.981779108577808</v>
      </c>
      <c r="AS39">
        <v>-11.336288790373651</v>
      </c>
      <c r="AT39" t="e">
        <v>#VALUE!</v>
      </c>
      <c r="AU39">
        <v>14.981779108577808</v>
      </c>
      <c r="AV39" t="s">
        <v>2051</v>
      </c>
    </row>
    <row r="40" spans="1:48" x14ac:dyDescent="0.25">
      <c r="A40" s="14">
        <v>4.3000000000000022E-10</v>
      </c>
      <c r="B40" t="s">
        <v>1008</v>
      </c>
      <c r="C40" s="4">
        <v>5</v>
      </c>
      <c r="D40" s="4">
        <v>2</v>
      </c>
      <c r="E40" s="4">
        <v>9</v>
      </c>
      <c r="F40" s="4">
        <v>16</v>
      </c>
      <c r="G40" s="4">
        <v>105</v>
      </c>
      <c r="H40" s="4">
        <v>99.47</v>
      </c>
      <c r="I40" s="34">
        <v>47874.463789914116</v>
      </c>
      <c r="J40" s="35">
        <v>10.57404060805783</v>
      </c>
      <c r="K40" s="35">
        <v>10.139653414882773</v>
      </c>
      <c r="L40" s="35" t="s">
        <v>1238</v>
      </c>
      <c r="M40" s="35" t="s">
        <v>1238</v>
      </c>
      <c r="N40" s="4">
        <v>9.81</v>
      </c>
      <c r="O40" s="4">
        <v>4.0296924708377606</v>
      </c>
      <c r="P40" s="35">
        <v>4.3058208505076907</v>
      </c>
      <c r="Q40" s="36" t="str">
        <f t="shared" si="29"/>
        <v xml:space="preserve"> </v>
      </c>
      <c r="R40" s="36" t="str">
        <f t="shared" si="30"/>
        <v xml:space="preserve"> </v>
      </c>
      <c r="S40" s="37" t="str">
        <f t="shared" si="31"/>
        <v/>
      </c>
      <c r="T40" s="37" t="str">
        <f t="shared" si="32"/>
        <v/>
      </c>
      <c r="U40" s="37" t="str">
        <f t="shared" si="33"/>
        <v/>
      </c>
      <c r="V40" s="37">
        <f t="shared" si="34"/>
        <v>-0.33597097434930911</v>
      </c>
      <c r="W40" s="37" t="str">
        <f t="shared" si="35"/>
        <v xml:space="preserve"> </v>
      </c>
      <c r="X40" s="37" t="str">
        <f t="shared" si="36"/>
        <v xml:space="preserve"> </v>
      </c>
      <c r="Y40" s="1" t="str">
        <f t="shared" si="37"/>
        <v xml:space="preserve"> </v>
      </c>
      <c r="Z40" s="1">
        <f t="shared" si="38"/>
        <v>23</v>
      </c>
      <c r="AA40" s="1" t="str">
        <f t="shared" si="39"/>
        <v xml:space="preserve"> </v>
      </c>
      <c r="AB40" s="1" t="str">
        <f t="shared" si="40"/>
        <v xml:space="preserve"> </v>
      </c>
      <c r="AC40" s="1" t="str">
        <f t="shared" si="41"/>
        <v xml:space="preserve"> </v>
      </c>
      <c r="AD40" s="1" t="str">
        <f t="shared" si="42"/>
        <v xml:space="preserve"> </v>
      </c>
      <c r="AE40" s="1" t="str">
        <f t="shared" si="43"/>
        <v xml:space="preserve"> </v>
      </c>
      <c r="AF40" s="1" t="str">
        <f t="shared" si="44"/>
        <v xml:space="preserve"> </v>
      </c>
      <c r="AG40" s="38">
        <f t="shared" si="45"/>
        <v>4.3058208509376907</v>
      </c>
      <c r="AH40" s="38" t="str">
        <f t="shared" si="46"/>
        <v xml:space="preserve"> </v>
      </c>
      <c r="AI40" s="1">
        <f t="shared" si="47"/>
        <v>51</v>
      </c>
      <c r="AJ40" s="1" t="str">
        <f t="shared" si="48"/>
        <v xml:space="preserve"> </v>
      </c>
      <c r="AK40" s="25" t="str">
        <f t="shared" si="49"/>
        <v xml:space="preserve"> </v>
      </c>
      <c r="AL40" s="25" t="str">
        <f t="shared" si="50"/>
        <v xml:space="preserve"> </v>
      </c>
      <c r="AM40" s="1" t="str">
        <f t="shared" si="51"/>
        <v xml:space="preserve"> </v>
      </c>
      <c r="AN40" s="1" t="str">
        <f t="shared" si="52"/>
        <v xml:space="preserve"> </v>
      </c>
      <c r="AO40" t="s">
        <v>1008</v>
      </c>
      <c r="AP40" t="s">
        <v>1246</v>
      </c>
      <c r="AQ40" s="22">
        <v>33.597097434930909</v>
      </c>
      <c r="AR40" s="21" t="e">
        <v>#VALUE!</v>
      </c>
      <c r="AS40">
        <v>5.5594651653764871</v>
      </c>
      <c r="AT40">
        <v>-33.597097434930909</v>
      </c>
      <c r="AU40" t="e">
        <v>#VALUE!</v>
      </c>
      <c r="AV40" t="s">
        <v>2052</v>
      </c>
    </row>
    <row r="41" spans="1:48" x14ac:dyDescent="0.25">
      <c r="A41" s="14">
        <v>4.4000000000000024E-10</v>
      </c>
      <c r="B41" t="s">
        <v>1009</v>
      </c>
      <c r="C41" s="4">
        <v>5</v>
      </c>
      <c r="D41" s="4">
        <v>1</v>
      </c>
      <c r="E41" s="4">
        <v>10</v>
      </c>
      <c r="F41" s="4">
        <v>16</v>
      </c>
      <c r="G41" s="4">
        <v>78</v>
      </c>
      <c r="H41" s="4">
        <v>73.150000000000006</v>
      </c>
      <c r="I41" s="34">
        <v>66781.611303349491</v>
      </c>
      <c r="J41" s="35">
        <v>10.245098039215685</v>
      </c>
      <c r="K41" s="35">
        <v>10.054982817869416</v>
      </c>
      <c r="L41" s="35" t="s">
        <v>1238</v>
      </c>
      <c r="M41" s="35" t="s">
        <v>1238</v>
      </c>
      <c r="N41" s="4">
        <v>7.2750000000000004</v>
      </c>
      <c r="O41" s="4">
        <v>1.8907563025210052</v>
      </c>
      <c r="P41" s="35">
        <v>5.0020505809979499</v>
      </c>
      <c r="Q41" s="36" t="str">
        <f t="shared" si="29"/>
        <v xml:space="preserve"> </v>
      </c>
      <c r="R41" s="36" t="str">
        <f t="shared" si="30"/>
        <v xml:space="preserve"> </v>
      </c>
      <c r="S41" s="37" t="str">
        <f t="shared" si="31"/>
        <v/>
      </c>
      <c r="T41" s="37" t="str">
        <f t="shared" si="32"/>
        <v/>
      </c>
      <c r="U41" s="37" t="str">
        <f t="shared" si="33"/>
        <v/>
      </c>
      <c r="V41" s="37">
        <f t="shared" si="34"/>
        <v>-0.35662792296333601</v>
      </c>
      <c r="W41" s="37" t="str">
        <f t="shared" si="35"/>
        <v xml:space="preserve"> </v>
      </c>
      <c r="X41" s="37" t="str">
        <f t="shared" si="36"/>
        <v xml:space="preserve"> </v>
      </c>
      <c r="Y41" s="1" t="str">
        <f t="shared" si="37"/>
        <v xml:space="preserve"> </v>
      </c>
      <c r="Z41" s="1">
        <f t="shared" si="38"/>
        <v>21</v>
      </c>
      <c r="AA41" s="1" t="str">
        <f t="shared" si="39"/>
        <v xml:space="preserve"> </v>
      </c>
      <c r="AB41" s="1" t="str">
        <f t="shared" si="40"/>
        <v xml:space="preserve"> </v>
      </c>
      <c r="AC41" s="1" t="str">
        <f t="shared" si="41"/>
        <v xml:space="preserve"> </v>
      </c>
      <c r="AD41" s="1" t="str">
        <f t="shared" si="42"/>
        <v xml:space="preserve"> </v>
      </c>
      <c r="AE41" s="1" t="str">
        <f t="shared" si="43"/>
        <v xml:space="preserve"> </v>
      </c>
      <c r="AF41" s="1" t="str">
        <f t="shared" si="44"/>
        <v xml:space="preserve"> </v>
      </c>
      <c r="AG41" s="38">
        <f t="shared" si="45"/>
        <v>5.0020505814379499</v>
      </c>
      <c r="AH41" s="38" t="str">
        <f t="shared" si="46"/>
        <v xml:space="preserve"> </v>
      </c>
      <c r="AI41" s="1">
        <f t="shared" si="47"/>
        <v>39</v>
      </c>
      <c r="AJ41" s="1" t="str">
        <f t="shared" si="48"/>
        <v xml:space="preserve"> </v>
      </c>
      <c r="AK41" s="25" t="str">
        <f t="shared" si="49"/>
        <v xml:space="preserve"> </v>
      </c>
      <c r="AL41" s="25" t="str">
        <f t="shared" si="50"/>
        <v xml:space="preserve"> </v>
      </c>
      <c r="AM41" s="1" t="str">
        <f t="shared" si="51"/>
        <v xml:space="preserve"> </v>
      </c>
      <c r="AN41" s="1" t="str">
        <f t="shared" si="52"/>
        <v xml:space="preserve"> </v>
      </c>
      <c r="AO41" t="s">
        <v>1009</v>
      </c>
      <c r="AP41" t="s">
        <v>1246</v>
      </c>
      <c r="AQ41" s="22">
        <v>35.662792296333599</v>
      </c>
      <c r="AR41" s="21" t="e">
        <v>#VALUE!</v>
      </c>
      <c r="AS41">
        <v>6.6302118933697862</v>
      </c>
      <c r="AT41">
        <v>-35.662792296333599</v>
      </c>
      <c r="AU41" t="e">
        <v>#VALUE!</v>
      </c>
      <c r="AV41" t="s">
        <v>2053</v>
      </c>
    </row>
    <row r="42" spans="1:48" x14ac:dyDescent="0.25">
      <c r="A42" s="14">
        <v>4.5000000000000026E-10</v>
      </c>
      <c r="B42" t="s">
        <v>1134</v>
      </c>
      <c r="C42" s="4">
        <v>4</v>
      </c>
      <c r="D42" s="4">
        <v>1</v>
      </c>
      <c r="E42" s="4">
        <v>1</v>
      </c>
      <c r="F42" s="4">
        <v>6</v>
      </c>
      <c r="G42" s="4">
        <v>29.235799789428711</v>
      </c>
      <c r="H42" s="4">
        <v>24.49</v>
      </c>
      <c r="I42" s="34">
        <v>18487.275616305378</v>
      </c>
      <c r="J42" s="35" t="s">
        <v>1238</v>
      </c>
      <c r="K42" s="35" t="s">
        <v>1238</v>
      </c>
      <c r="L42" s="35">
        <v>29.353284730538924</v>
      </c>
      <c r="M42" s="35">
        <v>26.838207226936767</v>
      </c>
      <c r="N42" s="4" t="s">
        <v>132</v>
      </c>
      <c r="O42" s="4" t="s">
        <v>132</v>
      </c>
      <c r="P42" s="35">
        <v>7.2164309954536172</v>
      </c>
      <c r="Q42" s="36" t="str">
        <f t="shared" si="29"/>
        <v xml:space="preserve"> </v>
      </c>
      <c r="R42" s="36" t="str">
        <f t="shared" si="30"/>
        <v xml:space="preserve"> </v>
      </c>
      <c r="S42" s="37">
        <f t="shared" si="31"/>
        <v>0.19378521030825688</v>
      </c>
      <c r="T42" s="37" t="str">
        <f t="shared" si="32"/>
        <v/>
      </c>
      <c r="U42" s="37" t="str">
        <f t="shared" si="33"/>
        <v xml:space="preserve"> </v>
      </c>
      <c r="V42" s="37" t="str">
        <f t="shared" si="34"/>
        <v xml:space="preserve"> </v>
      </c>
      <c r="W42" s="37" t="str">
        <f t="shared" si="35"/>
        <v/>
      </c>
      <c r="X42" s="37" t="str">
        <f t="shared" si="36"/>
        <v/>
      </c>
      <c r="Y42" s="1" t="str">
        <f t="shared" si="37"/>
        <v xml:space="preserve"> </v>
      </c>
      <c r="Z42" s="1" t="str">
        <f t="shared" si="38"/>
        <v xml:space="preserve"> </v>
      </c>
      <c r="AA42" s="1" t="str">
        <f t="shared" si="39"/>
        <v xml:space="preserve"> </v>
      </c>
      <c r="AB42" s="1" t="str">
        <f t="shared" si="40"/>
        <v xml:space="preserve"> </v>
      </c>
      <c r="AC42" s="1">
        <f t="shared" si="41"/>
        <v>66</v>
      </c>
      <c r="AD42" s="1" t="str">
        <f t="shared" si="42"/>
        <v xml:space="preserve"> </v>
      </c>
      <c r="AE42" s="1" t="str">
        <f t="shared" si="43"/>
        <v xml:space="preserve"> </v>
      </c>
      <c r="AF42" s="1" t="str">
        <f t="shared" si="44"/>
        <v xml:space="preserve"> </v>
      </c>
      <c r="AG42" s="38">
        <f t="shared" si="45"/>
        <v>7.2164309959036173</v>
      </c>
      <c r="AH42" s="38" t="str">
        <f t="shared" si="46"/>
        <v xml:space="preserve"> </v>
      </c>
      <c r="AI42" s="1">
        <f t="shared" si="47"/>
        <v>10</v>
      </c>
      <c r="AJ42" s="1" t="str">
        <f t="shared" si="48"/>
        <v xml:space="preserve"> </v>
      </c>
      <c r="AK42" s="25" t="str">
        <f t="shared" si="49"/>
        <v xml:space="preserve"> </v>
      </c>
      <c r="AL42" s="25" t="str">
        <f t="shared" si="50"/>
        <v xml:space="preserve"> </v>
      </c>
      <c r="AM42" s="1" t="str">
        <f t="shared" si="51"/>
        <v xml:space="preserve"> </v>
      </c>
      <c r="AN42" s="1" t="str">
        <f t="shared" si="52"/>
        <v xml:space="preserve"> </v>
      </c>
      <c r="AO42" t="s">
        <v>1134</v>
      </c>
      <c r="AP42" t="s">
        <v>1254</v>
      </c>
      <c r="AQ42" s="22" t="e">
        <v>#VALUE!</v>
      </c>
      <c r="AR42" s="21">
        <v>-151.05820157262553</v>
      </c>
      <c r="AS42">
        <v>19.378520985825688</v>
      </c>
      <c r="AT42" t="e">
        <v>#VALUE!</v>
      </c>
      <c r="AU42">
        <v>151.05820157262553</v>
      </c>
      <c r="AV42" t="s">
        <v>2054</v>
      </c>
    </row>
    <row r="43" spans="1:48" x14ac:dyDescent="0.25">
      <c r="A43" s="14">
        <v>4.6000000000000027E-10</v>
      </c>
      <c r="B43" t="s">
        <v>975</v>
      </c>
      <c r="C43" s="4">
        <v>11</v>
      </c>
      <c r="D43" s="4">
        <v>0</v>
      </c>
      <c r="E43" s="4">
        <v>5</v>
      </c>
      <c r="F43" s="4">
        <v>16</v>
      </c>
      <c r="G43" s="4">
        <v>2.875</v>
      </c>
      <c r="H43" s="4">
        <v>1.37</v>
      </c>
      <c r="I43" s="34">
        <v>575.61579515296512</v>
      </c>
      <c r="J43" s="35">
        <v>5.591836734693878</v>
      </c>
      <c r="K43" s="35">
        <v>37.027027027027032</v>
      </c>
      <c r="L43" s="35">
        <v>2.7138317807772738</v>
      </c>
      <c r="M43" s="35">
        <v>3.3075342583307381</v>
      </c>
      <c r="N43" s="4">
        <v>0.245</v>
      </c>
      <c r="O43" s="4" t="s">
        <v>132</v>
      </c>
      <c r="P43" s="35" t="s">
        <v>137</v>
      </c>
      <c r="Q43" s="36" t="str">
        <f t="shared" si="29"/>
        <v xml:space="preserve"> </v>
      </c>
      <c r="R43" s="36" t="str">
        <f t="shared" si="30"/>
        <v xml:space="preserve"> </v>
      </c>
      <c r="S43" s="37">
        <f t="shared" si="31"/>
        <v>1.0985401464454014</v>
      </c>
      <c r="T43" s="37" t="str">
        <f t="shared" si="32"/>
        <v/>
      </c>
      <c r="U43" s="37" t="str">
        <f t="shared" si="33"/>
        <v/>
      </c>
      <c r="V43" s="37">
        <f t="shared" si="34"/>
        <v>-0.64884361275225688</v>
      </c>
      <c r="W43" s="37" t="str">
        <f t="shared" si="35"/>
        <v/>
      </c>
      <c r="X43" s="37">
        <f t="shared" si="36"/>
        <v>-0.76788637711004526</v>
      </c>
      <c r="Y43" s="1" t="str">
        <f t="shared" si="37"/>
        <v xml:space="preserve"> </v>
      </c>
      <c r="Z43" s="1">
        <f t="shared" si="38"/>
        <v>6</v>
      </c>
      <c r="AA43" s="1" t="str">
        <f t="shared" si="39"/>
        <v xml:space="preserve"> </v>
      </c>
      <c r="AB43" s="1">
        <f t="shared" si="40"/>
        <v>4</v>
      </c>
      <c r="AC43" s="1">
        <f t="shared" si="41"/>
        <v>6</v>
      </c>
      <c r="AD43" s="1" t="str">
        <f t="shared" si="42"/>
        <v xml:space="preserve"> </v>
      </c>
      <c r="AE43" s="1" t="str">
        <f t="shared" si="43"/>
        <v xml:space="preserve"> </v>
      </c>
      <c r="AF43" s="1" t="str">
        <f t="shared" si="44"/>
        <v xml:space="preserve"> </v>
      </c>
      <c r="AG43" s="38" t="str">
        <f t="shared" si="45"/>
        <v xml:space="preserve"> </v>
      </c>
      <c r="AH43" s="38" t="str">
        <f t="shared" si="46"/>
        <v xml:space="preserve"> </v>
      </c>
      <c r="AI43" s="1" t="str">
        <f t="shared" si="47"/>
        <v xml:space="preserve"> </v>
      </c>
      <c r="AJ43" s="1" t="str">
        <f t="shared" si="48"/>
        <v xml:space="preserve"> </v>
      </c>
      <c r="AK43" s="25" t="str">
        <f t="shared" si="49"/>
        <v xml:space="preserve"> </v>
      </c>
      <c r="AL43" s="25" t="str">
        <f t="shared" si="50"/>
        <v xml:space="preserve"> </v>
      </c>
      <c r="AM43" s="1" t="str">
        <f t="shared" si="51"/>
        <v xml:space="preserve"> </v>
      </c>
      <c r="AN43" s="1" t="str">
        <f t="shared" si="52"/>
        <v xml:space="preserve"> </v>
      </c>
      <c r="AO43" t="s">
        <v>975</v>
      </c>
      <c r="AP43" t="s">
        <v>1295</v>
      </c>
      <c r="AQ43" s="22">
        <v>64.884361275225686</v>
      </c>
      <c r="AR43" s="21">
        <v>76.788637711004526</v>
      </c>
      <c r="AS43">
        <v>109.85401459854015</v>
      </c>
      <c r="AT43">
        <v>-64.884361275225686</v>
      </c>
      <c r="AU43">
        <v>-76.788637711004526</v>
      </c>
      <c r="AV43" t="s">
        <v>2055</v>
      </c>
    </row>
    <row r="44" spans="1:48" x14ac:dyDescent="0.25">
      <c r="A44" s="14">
        <v>4.7000000000000024E-10</v>
      </c>
      <c r="B44" t="s">
        <v>1121</v>
      </c>
      <c r="C44" s="4">
        <v>14</v>
      </c>
      <c r="D44" s="4">
        <v>0</v>
      </c>
      <c r="E44" s="4">
        <v>1</v>
      </c>
      <c r="F44" s="4">
        <v>15</v>
      </c>
      <c r="G44" s="4">
        <v>6.8000001907348633</v>
      </c>
      <c r="H44" s="4">
        <v>6.36</v>
      </c>
      <c r="I44" s="34">
        <v>4931.7761136426543</v>
      </c>
      <c r="J44" s="35">
        <v>21.272326500449488</v>
      </c>
      <c r="K44" s="35">
        <v>13.077249897817309</v>
      </c>
      <c r="L44" s="35">
        <v>8.0591552651651703</v>
      </c>
      <c r="M44" s="35">
        <v>5.8187887223874331</v>
      </c>
      <c r="N44" s="4">
        <v>0.22500000000000001</v>
      </c>
      <c r="O44" s="4">
        <v>40.625</v>
      </c>
      <c r="P44" s="35">
        <v>0.83572324716819901</v>
      </c>
      <c r="Q44" s="36">
        <f t="shared" si="29"/>
        <v>93.333333333803324</v>
      </c>
      <c r="R44" s="36" t="str">
        <f t="shared" si="30"/>
        <v xml:space="preserve"> </v>
      </c>
      <c r="S44" s="37" t="str">
        <f t="shared" si="31"/>
        <v/>
      </c>
      <c r="T44" s="37" t="str">
        <f t="shared" si="32"/>
        <v/>
      </c>
      <c r="U44" s="37" t="str">
        <f t="shared" si="33"/>
        <v/>
      </c>
      <c r="V44" s="37" t="str">
        <f t="shared" si="34"/>
        <v/>
      </c>
      <c r="W44" s="37" t="str">
        <f t="shared" si="35"/>
        <v/>
      </c>
      <c r="X44" s="37">
        <f t="shared" si="36"/>
        <v>-0.31070166571106761</v>
      </c>
      <c r="Y44" s="1" t="str">
        <f t="shared" si="37"/>
        <v xml:space="preserve"> </v>
      </c>
      <c r="Z44" s="1" t="str">
        <f t="shared" si="38"/>
        <v xml:space="preserve"> </v>
      </c>
      <c r="AA44" s="1" t="str">
        <f t="shared" si="39"/>
        <v xml:space="preserve"> </v>
      </c>
      <c r="AB44" s="1">
        <f t="shared" si="40"/>
        <v>42</v>
      </c>
      <c r="AC44" s="1" t="str">
        <f t="shared" si="41"/>
        <v xml:space="preserve"> </v>
      </c>
      <c r="AD44" s="1" t="str">
        <f t="shared" si="42"/>
        <v xml:space="preserve"> </v>
      </c>
      <c r="AE44" s="1">
        <f t="shared" si="43"/>
        <v>17</v>
      </c>
      <c r="AF44" s="1" t="str">
        <f t="shared" si="44"/>
        <v xml:space="preserve"> </v>
      </c>
      <c r="AG44" s="38" t="str">
        <f t="shared" si="45"/>
        <v xml:space="preserve"> </v>
      </c>
      <c r="AH44" s="38" t="str">
        <f t="shared" si="46"/>
        <v xml:space="preserve"> </v>
      </c>
      <c r="AI44" s="1" t="str">
        <f t="shared" si="47"/>
        <v xml:space="preserve"> </v>
      </c>
      <c r="AJ44" s="1" t="str">
        <f t="shared" si="48"/>
        <v xml:space="preserve"> </v>
      </c>
      <c r="AK44" s="25" t="str">
        <f t="shared" si="49"/>
        <v xml:space="preserve"> </v>
      </c>
      <c r="AL44" s="25" t="str">
        <f t="shared" si="50"/>
        <v xml:space="preserve"> </v>
      </c>
      <c r="AM44" s="1" t="str">
        <f t="shared" si="51"/>
        <v xml:space="preserve"> </v>
      </c>
      <c r="AN44" s="1" t="str">
        <f t="shared" si="52"/>
        <v xml:space="preserve"> </v>
      </c>
      <c r="AO44" t="s">
        <v>1121</v>
      </c>
      <c r="AP44" t="s">
        <v>1242</v>
      </c>
      <c r="AQ44" s="22">
        <v>-33.58604116436539</v>
      </c>
      <c r="AR44" s="21">
        <v>31.070166571106761</v>
      </c>
      <c r="AS44">
        <v>6.9182419926865135</v>
      </c>
      <c r="AT44">
        <v>33.58604116436539</v>
      </c>
      <c r="AU44">
        <v>-31.070166571106761</v>
      </c>
      <c r="AV44" t="s">
        <v>2056</v>
      </c>
    </row>
    <row r="45" spans="1:48" x14ac:dyDescent="0.25">
      <c r="A45" s="14">
        <v>4.800000000000002E-10</v>
      </c>
      <c r="B45" t="s">
        <v>1038</v>
      </c>
      <c r="C45" s="4">
        <v>10</v>
      </c>
      <c r="D45" s="4">
        <v>0</v>
      </c>
      <c r="E45" s="4">
        <v>2</v>
      </c>
      <c r="F45" s="4">
        <v>12</v>
      </c>
      <c r="G45" s="4">
        <v>220</v>
      </c>
      <c r="H45" s="4" t="s">
        <v>132</v>
      </c>
      <c r="I45" s="34" t="s">
        <v>132</v>
      </c>
      <c r="J45" s="35" t="s">
        <v>1238</v>
      </c>
      <c r="K45" s="35" t="s">
        <v>1238</v>
      </c>
      <c r="L45" s="35" t="s">
        <v>1238</v>
      </c>
      <c r="M45" s="35" t="s">
        <v>1238</v>
      </c>
      <c r="N45" s="4">
        <v>4.984</v>
      </c>
      <c r="O45" s="4">
        <v>14.601057714417101</v>
      </c>
      <c r="P45" s="35" t="s">
        <v>137</v>
      </c>
      <c r="Q45" s="36">
        <f t="shared" si="29"/>
        <v>83.333333333813329</v>
      </c>
      <c r="R45" s="36" t="str">
        <f t="shared" si="30"/>
        <v xml:space="preserve"> </v>
      </c>
      <c r="S45" s="37" t="str">
        <f t="shared" si="31"/>
        <v xml:space="preserve"> </v>
      </c>
      <c r="T45" s="37" t="str">
        <f t="shared" si="32"/>
        <v xml:space="preserve"> </v>
      </c>
      <c r="U45" s="37" t="str">
        <f t="shared" si="33"/>
        <v xml:space="preserve"> </v>
      </c>
      <c r="V45" s="37" t="str">
        <f t="shared" si="34"/>
        <v xml:space="preserve"> </v>
      </c>
      <c r="W45" s="37" t="str">
        <f t="shared" si="35"/>
        <v xml:space="preserve"> </v>
      </c>
      <c r="X45" s="37" t="str">
        <f t="shared" si="36"/>
        <v xml:space="preserve"> </v>
      </c>
      <c r="Y45" s="1" t="str">
        <f t="shared" si="37"/>
        <v xml:space="preserve"> </v>
      </c>
      <c r="Z45" s="1" t="str">
        <f t="shared" si="38"/>
        <v xml:space="preserve"> </v>
      </c>
      <c r="AA45" s="1" t="str">
        <f t="shared" si="39"/>
        <v xml:space="preserve"> </v>
      </c>
      <c r="AB45" s="1" t="str">
        <f t="shared" si="40"/>
        <v xml:space="preserve"> </v>
      </c>
      <c r="AC45" s="1" t="str">
        <f t="shared" si="41"/>
        <v xml:space="preserve"> </v>
      </c>
      <c r="AD45" s="1" t="str">
        <f t="shared" si="42"/>
        <v xml:space="preserve"> </v>
      </c>
      <c r="AE45" s="1">
        <f t="shared" si="43"/>
        <v>30</v>
      </c>
      <c r="AF45" s="1" t="str">
        <f t="shared" si="44"/>
        <v xml:space="preserve"> </v>
      </c>
      <c r="AG45" s="38" t="str">
        <f t="shared" si="45"/>
        <v xml:space="preserve"> </v>
      </c>
      <c r="AH45" s="38" t="str">
        <f t="shared" si="46"/>
        <v xml:space="preserve"> </v>
      </c>
      <c r="AI45" s="1" t="str">
        <f t="shared" si="47"/>
        <v xml:space="preserve"> </v>
      </c>
      <c r="AJ45" s="1" t="str">
        <f t="shared" si="48"/>
        <v xml:space="preserve"> </v>
      </c>
      <c r="AK45" s="25" t="str">
        <f t="shared" si="49"/>
        <v xml:space="preserve"> </v>
      </c>
      <c r="AL45" s="25" t="str">
        <f t="shared" si="50"/>
        <v xml:space="preserve"> </v>
      </c>
      <c r="AM45" s="1" t="str">
        <f t="shared" si="51"/>
        <v xml:space="preserve"> </v>
      </c>
      <c r="AN45" s="1" t="str">
        <f t="shared" si="52"/>
        <v xml:space="preserve"> </v>
      </c>
      <c r="AO45" t="s">
        <v>1038</v>
      </c>
      <c r="AP45" t="s">
        <v>1244</v>
      </c>
      <c r="AQ45" s="22" t="e">
        <v>#VALUE!</v>
      </c>
      <c r="AR45" s="21" t="e">
        <v>#VALUE!</v>
      </c>
      <c r="AS45" t="s">
        <v>137</v>
      </c>
      <c r="AT45" t="e">
        <v>#VALUE!</v>
      </c>
      <c r="AU45" t="e">
        <v>#VALUE!</v>
      </c>
      <c r="AV45" t="s">
        <v>2057</v>
      </c>
    </row>
    <row r="46" spans="1:48" x14ac:dyDescent="0.25">
      <c r="A46" s="14">
        <v>4.9000000000000017E-10</v>
      </c>
      <c r="B46" t="s">
        <v>1140</v>
      </c>
      <c r="C46" s="4">
        <v>4</v>
      </c>
      <c r="D46" s="4">
        <v>0</v>
      </c>
      <c r="E46" s="4">
        <v>7</v>
      </c>
      <c r="F46" s="4">
        <v>11</v>
      </c>
      <c r="G46" s="4">
        <v>43</v>
      </c>
      <c r="H46" s="4">
        <v>39.11</v>
      </c>
      <c r="I46" s="34">
        <v>7830.9639957824666</v>
      </c>
      <c r="J46" s="35">
        <v>32.483388704318941</v>
      </c>
      <c r="K46" s="35">
        <v>28.820928518791451</v>
      </c>
      <c r="L46" s="35">
        <v>18.474477531131566</v>
      </c>
      <c r="M46" s="35">
        <v>14.210639417887174</v>
      </c>
      <c r="N46" s="4">
        <v>1.357</v>
      </c>
      <c r="O46" s="4">
        <v>7.0189274447949508</v>
      </c>
      <c r="P46" s="35">
        <v>1.1122475070314497</v>
      </c>
      <c r="Q46" s="36" t="str">
        <f t="shared" si="29"/>
        <v xml:space="preserve"> </v>
      </c>
      <c r="R46" s="36" t="str">
        <f t="shared" si="30"/>
        <v xml:space="preserve"> </v>
      </c>
      <c r="S46" s="37" t="str">
        <f t="shared" si="31"/>
        <v/>
      </c>
      <c r="T46" s="37" t="str">
        <f t="shared" si="32"/>
        <v/>
      </c>
      <c r="U46" s="37" t="str">
        <f t="shared" si="33"/>
        <v/>
      </c>
      <c r="V46" s="37" t="str">
        <f t="shared" si="34"/>
        <v/>
      </c>
      <c r="W46" s="37" t="str">
        <f t="shared" si="35"/>
        <v/>
      </c>
      <c r="X46" s="37" t="str">
        <f t="shared" si="36"/>
        <v/>
      </c>
      <c r="Y46" s="1" t="str">
        <f t="shared" si="37"/>
        <v xml:space="preserve"> </v>
      </c>
      <c r="Z46" s="1" t="str">
        <f t="shared" si="38"/>
        <v xml:space="preserve"> </v>
      </c>
      <c r="AA46" s="1" t="str">
        <f t="shared" si="39"/>
        <v xml:space="preserve"> </v>
      </c>
      <c r="AB46" s="1" t="str">
        <f t="shared" si="40"/>
        <v xml:space="preserve"> </v>
      </c>
      <c r="AC46" s="1" t="str">
        <f t="shared" si="41"/>
        <v xml:space="preserve"> </v>
      </c>
      <c r="AD46" s="1" t="str">
        <f t="shared" si="42"/>
        <v xml:space="preserve"> </v>
      </c>
      <c r="AE46" s="1" t="str">
        <f t="shared" si="43"/>
        <v xml:space="preserve"> </v>
      </c>
      <c r="AF46" s="1" t="str">
        <f t="shared" si="44"/>
        <v xml:space="preserve"> </v>
      </c>
      <c r="AG46" s="38" t="str">
        <f t="shared" si="45"/>
        <v xml:space="preserve"> </v>
      </c>
      <c r="AH46" s="38" t="str">
        <f t="shared" si="46"/>
        <v xml:space="preserve"> </v>
      </c>
      <c r="AI46" s="1" t="str">
        <f t="shared" si="47"/>
        <v xml:space="preserve"> </v>
      </c>
      <c r="AJ46" s="1" t="str">
        <f t="shared" si="48"/>
        <v xml:space="preserve"> </v>
      </c>
      <c r="AK46" s="25" t="str">
        <f t="shared" si="49"/>
        <v xml:space="preserve"> </v>
      </c>
      <c r="AL46" s="25" t="str">
        <f t="shared" si="50"/>
        <v xml:space="preserve"> </v>
      </c>
      <c r="AM46" s="1" t="str">
        <f t="shared" si="51"/>
        <v xml:space="preserve"> </v>
      </c>
      <c r="AN46" s="1" t="str">
        <f t="shared" si="52"/>
        <v xml:space="preserve"> </v>
      </c>
      <c r="AO46" t="s">
        <v>1140</v>
      </c>
      <c r="AP46" t="s">
        <v>1244</v>
      </c>
      <c r="AQ46" s="22">
        <v>-103.98931449841844</v>
      </c>
      <c r="AR46" s="21">
        <v>-58.011927678208195</v>
      </c>
      <c r="AS46">
        <v>9.9463052927639914</v>
      </c>
      <c r="AT46">
        <v>103.98931449841844</v>
      </c>
      <c r="AU46">
        <v>58.011927678208195</v>
      </c>
      <c r="AV46" t="s">
        <v>2058</v>
      </c>
    </row>
    <row r="47" spans="1:48" x14ac:dyDescent="0.25">
      <c r="A47" s="14">
        <v>5.0000000000000013E-10</v>
      </c>
      <c r="B47" t="s">
        <v>1088</v>
      </c>
      <c r="C47" s="4">
        <v>6</v>
      </c>
      <c r="D47" s="4">
        <v>1</v>
      </c>
      <c r="E47" s="4">
        <v>5</v>
      </c>
      <c r="F47" s="4">
        <v>12</v>
      </c>
      <c r="G47" s="4">
        <v>60</v>
      </c>
      <c r="H47" s="4">
        <v>58.47</v>
      </c>
      <c r="I47" s="34">
        <v>7457.9844101780118</v>
      </c>
      <c r="J47" s="35">
        <v>10.94943820224719</v>
      </c>
      <c r="K47" s="35">
        <v>15.975409836065573</v>
      </c>
      <c r="L47" s="35">
        <v>31.000617397890661</v>
      </c>
      <c r="M47" s="35">
        <v>27.465439849624058</v>
      </c>
      <c r="N47" s="4">
        <v>5.34</v>
      </c>
      <c r="O47" s="4">
        <v>239.04761904761904</v>
      </c>
      <c r="P47" s="35">
        <v>2.3943902856165558</v>
      </c>
      <c r="Q47" s="36" t="str">
        <f t="shared" si="29"/>
        <v xml:space="preserve"> </v>
      </c>
      <c r="R47" s="36" t="str">
        <f t="shared" si="30"/>
        <v xml:space="preserve"> </v>
      </c>
      <c r="S47" s="37" t="str">
        <f t="shared" si="31"/>
        <v/>
      </c>
      <c r="T47" s="37" t="str">
        <f t="shared" si="32"/>
        <v/>
      </c>
      <c r="U47" s="37" t="str">
        <f t="shared" si="33"/>
        <v/>
      </c>
      <c r="V47" s="37">
        <f t="shared" si="34"/>
        <v>-0.31239674119275995</v>
      </c>
      <c r="W47" s="37" t="str">
        <f t="shared" si="35"/>
        <v/>
      </c>
      <c r="X47" s="37" t="str">
        <f t="shared" si="36"/>
        <v/>
      </c>
      <c r="Y47" s="1" t="str">
        <f t="shared" si="37"/>
        <v xml:space="preserve"> </v>
      </c>
      <c r="Z47" s="1">
        <f t="shared" si="38"/>
        <v>28</v>
      </c>
      <c r="AA47" s="1" t="str">
        <f t="shared" si="39"/>
        <v xml:space="preserve"> </v>
      </c>
      <c r="AB47" s="1" t="str">
        <f t="shared" si="40"/>
        <v xml:space="preserve"> </v>
      </c>
      <c r="AC47" s="1" t="str">
        <f t="shared" si="41"/>
        <v xml:space="preserve"> </v>
      </c>
      <c r="AD47" s="1" t="str">
        <f t="shared" si="42"/>
        <v xml:space="preserve"> </v>
      </c>
      <c r="AE47" s="1" t="str">
        <f t="shared" si="43"/>
        <v xml:space="preserve"> </v>
      </c>
      <c r="AF47" s="1" t="str">
        <f t="shared" si="44"/>
        <v xml:space="preserve"> </v>
      </c>
      <c r="AG47" s="38">
        <f t="shared" si="45"/>
        <v>2.3943902861165558</v>
      </c>
      <c r="AH47" s="38" t="str">
        <f t="shared" si="46"/>
        <v xml:space="preserve"> </v>
      </c>
      <c r="AI47" s="1">
        <f t="shared" si="47"/>
        <v>81</v>
      </c>
      <c r="AJ47" s="1" t="str">
        <f t="shared" si="48"/>
        <v xml:space="preserve"> </v>
      </c>
      <c r="AK47" s="25" t="str">
        <f t="shared" si="49"/>
        <v xml:space="preserve"> </v>
      </c>
      <c r="AL47" s="25" t="str">
        <f t="shared" si="50"/>
        <v xml:space="preserve"> </v>
      </c>
      <c r="AM47" s="1" t="str">
        <f t="shared" si="51"/>
        <v xml:space="preserve"> </v>
      </c>
      <c r="AN47" s="1" t="str">
        <f t="shared" si="52"/>
        <v xml:space="preserve"> </v>
      </c>
      <c r="AO47" t="s">
        <v>1088</v>
      </c>
      <c r="AP47" t="s">
        <v>1254</v>
      </c>
      <c r="AQ47" s="22">
        <v>31.239674119275996</v>
      </c>
      <c r="AR47" s="21">
        <v>-165.14781303021073</v>
      </c>
      <c r="AS47">
        <v>2.6167265264238182</v>
      </c>
      <c r="AT47">
        <v>-31.239674119275996</v>
      </c>
      <c r="AU47">
        <v>165.14781303021073</v>
      </c>
      <c r="AV47" t="s">
        <v>2059</v>
      </c>
    </row>
    <row r="48" spans="1:48" x14ac:dyDescent="0.25">
      <c r="A48" s="14">
        <v>5.100000000000001E-10</v>
      </c>
      <c r="B48" t="s">
        <v>993</v>
      </c>
      <c r="C48" s="4">
        <v>4</v>
      </c>
      <c r="D48" s="4">
        <v>0</v>
      </c>
      <c r="E48" s="4">
        <v>3</v>
      </c>
      <c r="F48" s="4">
        <v>7</v>
      </c>
      <c r="G48" s="4">
        <v>13.375</v>
      </c>
      <c r="H48" s="4">
        <v>11.5</v>
      </c>
      <c r="I48" s="34">
        <v>815.63886414865192</v>
      </c>
      <c r="J48" s="35">
        <v>12.273212379935964</v>
      </c>
      <c r="K48" s="35">
        <v>10.435571687840289</v>
      </c>
      <c r="L48" s="35">
        <v>6.0305680026203552</v>
      </c>
      <c r="M48" s="35">
        <v>5.9276350836664884</v>
      </c>
      <c r="N48" s="4">
        <v>0.93700000000000006</v>
      </c>
      <c r="O48" s="4">
        <v>346.19047619047626</v>
      </c>
      <c r="P48" s="35">
        <v>2.7565217391304349</v>
      </c>
      <c r="Q48" s="36" t="str">
        <f t="shared" si="29"/>
        <v xml:space="preserve"> </v>
      </c>
      <c r="R48" s="36" t="str">
        <f t="shared" si="30"/>
        <v xml:space="preserve"> </v>
      </c>
      <c r="S48" s="37">
        <f t="shared" si="31"/>
        <v>0.16304347877086961</v>
      </c>
      <c r="T48" s="37" t="str">
        <f t="shared" si="32"/>
        <v/>
      </c>
      <c r="U48" s="37" t="str">
        <f t="shared" si="33"/>
        <v/>
      </c>
      <c r="V48" s="37" t="str">
        <f t="shared" si="34"/>
        <v/>
      </c>
      <c r="W48" s="37" t="str">
        <f t="shared" si="35"/>
        <v/>
      </c>
      <c r="X48" s="37">
        <f t="shared" si="36"/>
        <v>-0.48420642831018201</v>
      </c>
      <c r="Y48" s="1" t="str">
        <f t="shared" si="37"/>
        <v xml:space="preserve"> </v>
      </c>
      <c r="Z48" s="1" t="str">
        <f t="shared" si="38"/>
        <v xml:space="preserve"> </v>
      </c>
      <c r="AA48" s="1" t="str">
        <f t="shared" si="39"/>
        <v xml:space="preserve"> </v>
      </c>
      <c r="AB48" s="1">
        <f t="shared" si="40"/>
        <v>28</v>
      </c>
      <c r="AC48" s="1">
        <f t="shared" si="41"/>
        <v>79</v>
      </c>
      <c r="AD48" s="1" t="str">
        <f t="shared" si="42"/>
        <v xml:space="preserve"> </v>
      </c>
      <c r="AE48" s="1" t="str">
        <f t="shared" si="43"/>
        <v xml:space="preserve"> </v>
      </c>
      <c r="AF48" s="1" t="str">
        <f t="shared" si="44"/>
        <v xml:space="preserve"> </v>
      </c>
      <c r="AG48" s="38">
        <f t="shared" si="45"/>
        <v>2.7565217396404349</v>
      </c>
      <c r="AH48" s="38" t="str">
        <f t="shared" si="46"/>
        <v xml:space="preserve"> </v>
      </c>
      <c r="AI48" s="1">
        <f t="shared" si="47"/>
        <v>77</v>
      </c>
      <c r="AJ48" s="1" t="str">
        <f t="shared" si="48"/>
        <v xml:space="preserve"> </v>
      </c>
      <c r="AK48" s="25" t="str">
        <f t="shared" si="49"/>
        <v xml:space="preserve"> </v>
      </c>
      <c r="AL48" s="25" t="str">
        <f t="shared" si="50"/>
        <v xml:space="preserve"> </v>
      </c>
      <c r="AM48" s="1" t="str">
        <f t="shared" si="51"/>
        <v xml:space="preserve"> </v>
      </c>
      <c r="AN48" s="1" t="str">
        <f t="shared" si="52"/>
        <v xml:space="preserve"> </v>
      </c>
      <c r="AO48" t="s">
        <v>993</v>
      </c>
      <c r="AP48" t="s">
        <v>1242</v>
      </c>
      <c r="AQ48" s="22">
        <v>22.926631735815029</v>
      </c>
      <c r="AR48" s="21">
        <v>48.420642831018199</v>
      </c>
      <c r="AS48">
        <v>16.304347826086961</v>
      </c>
      <c r="AT48">
        <v>-22.926631735815029</v>
      </c>
      <c r="AU48">
        <v>-48.420642831018199</v>
      </c>
      <c r="AV48" t="s">
        <v>2060</v>
      </c>
    </row>
    <row r="49" spans="1:48" x14ac:dyDescent="0.25">
      <c r="A49" s="14">
        <v>5.2000000000000007E-10</v>
      </c>
      <c r="B49" t="s">
        <v>1069</v>
      </c>
      <c r="C49" s="4">
        <v>4</v>
      </c>
      <c r="D49" s="4">
        <v>0</v>
      </c>
      <c r="E49" s="4">
        <v>7</v>
      </c>
      <c r="F49" s="4">
        <v>11</v>
      </c>
      <c r="G49" s="4">
        <v>120</v>
      </c>
      <c r="H49" s="4">
        <v>108.46</v>
      </c>
      <c r="I49" s="34">
        <v>4018.5515066049875</v>
      </c>
      <c r="J49" s="35">
        <v>15.560975609756097</v>
      </c>
      <c r="K49" s="35">
        <v>14.690505214682377</v>
      </c>
      <c r="L49" s="35">
        <v>7.4387071718304991</v>
      </c>
      <c r="M49" s="35">
        <v>7.5204868685106003</v>
      </c>
      <c r="N49" s="4">
        <v>7.383</v>
      </c>
      <c r="O49" s="4">
        <v>5.4864980711530134</v>
      </c>
      <c r="P49" s="35">
        <v>1.9085377097547482</v>
      </c>
      <c r="Q49" s="36" t="str">
        <f t="shared" si="29"/>
        <v xml:space="preserve"> </v>
      </c>
      <c r="R49" s="36" t="str">
        <f t="shared" si="30"/>
        <v xml:space="preserve"> </v>
      </c>
      <c r="S49" s="37" t="str">
        <f t="shared" si="31"/>
        <v/>
      </c>
      <c r="T49" s="37" t="str">
        <f t="shared" si="32"/>
        <v/>
      </c>
      <c r="U49" s="37" t="str">
        <f t="shared" si="33"/>
        <v/>
      </c>
      <c r="V49" s="37" t="str">
        <f t="shared" si="34"/>
        <v/>
      </c>
      <c r="W49" s="37" t="str">
        <f t="shared" si="35"/>
        <v/>
      </c>
      <c r="X49" s="37">
        <f t="shared" si="36"/>
        <v>-0.36376849755347007</v>
      </c>
      <c r="Y49" s="1" t="str">
        <f t="shared" si="37"/>
        <v xml:space="preserve"> </v>
      </c>
      <c r="Z49" s="1" t="str">
        <f t="shared" si="38"/>
        <v xml:space="preserve"> </v>
      </c>
      <c r="AA49" s="1" t="str">
        <f t="shared" si="39"/>
        <v xml:space="preserve"> </v>
      </c>
      <c r="AB49" s="1">
        <f t="shared" si="40"/>
        <v>38</v>
      </c>
      <c r="AC49" s="1" t="str">
        <f t="shared" si="41"/>
        <v xml:space="preserve"> </v>
      </c>
      <c r="AD49" s="1" t="str">
        <f t="shared" si="42"/>
        <v xml:space="preserve"> </v>
      </c>
      <c r="AE49" s="1" t="str">
        <f t="shared" si="43"/>
        <v xml:space="preserve"> </v>
      </c>
      <c r="AF49" s="1" t="str">
        <f t="shared" si="44"/>
        <v xml:space="preserve"> </v>
      </c>
      <c r="AG49" s="38" t="str">
        <f t="shared" si="45"/>
        <v xml:space="preserve"> </v>
      </c>
      <c r="AH49" s="38" t="str">
        <f t="shared" si="46"/>
        <v xml:space="preserve"> </v>
      </c>
      <c r="AI49" s="1" t="str">
        <f t="shared" si="47"/>
        <v xml:space="preserve"> </v>
      </c>
      <c r="AJ49" s="1" t="str">
        <f t="shared" si="48"/>
        <v xml:space="preserve"> </v>
      </c>
      <c r="AK49" s="25" t="str">
        <f t="shared" si="49"/>
        <v xml:space="preserve"> </v>
      </c>
      <c r="AL49" s="25" t="str">
        <f t="shared" si="50"/>
        <v xml:space="preserve"> </v>
      </c>
      <c r="AM49" s="1" t="str">
        <f t="shared" si="51"/>
        <v xml:space="preserve"> </v>
      </c>
      <c r="AN49" s="1" t="str">
        <f t="shared" si="52"/>
        <v xml:space="preserve"> </v>
      </c>
      <c r="AO49" t="s">
        <v>1069</v>
      </c>
      <c r="AP49" t="s">
        <v>1262</v>
      </c>
      <c r="AQ49" s="22">
        <v>2.2801230359716484</v>
      </c>
      <c r="AR49" s="21">
        <v>36.37684975534701</v>
      </c>
      <c r="AS49">
        <v>10.639867232159329</v>
      </c>
      <c r="AT49">
        <v>-2.2801230359716484</v>
      </c>
      <c r="AU49">
        <v>-36.37684975534701</v>
      </c>
      <c r="AV49" t="s">
        <v>2061</v>
      </c>
    </row>
    <row r="50" spans="1:48" x14ac:dyDescent="0.25">
      <c r="A50" s="14">
        <v>5.3000000000000003E-10</v>
      </c>
      <c r="B50" t="s">
        <v>1081</v>
      </c>
      <c r="C50" s="4">
        <v>10</v>
      </c>
      <c r="D50" s="4">
        <v>0</v>
      </c>
      <c r="E50" s="4">
        <v>2</v>
      </c>
      <c r="F50" s="4">
        <v>12</v>
      </c>
      <c r="G50" s="4">
        <v>60</v>
      </c>
      <c r="H50" s="4">
        <v>45</v>
      </c>
      <c r="I50" s="34">
        <v>6053.6651934084357</v>
      </c>
      <c r="J50" s="35">
        <v>16.316171138506164</v>
      </c>
      <c r="K50" s="35">
        <v>16.233766233766232</v>
      </c>
      <c r="L50" s="35">
        <v>9.1090153989734013</v>
      </c>
      <c r="M50" s="35">
        <v>9.1448608638620819</v>
      </c>
      <c r="N50" s="4">
        <v>2.7720000000000002</v>
      </c>
      <c r="O50" s="4">
        <v>-0.6451612903225733</v>
      </c>
      <c r="P50" s="35">
        <v>1.6</v>
      </c>
      <c r="Q50" s="36">
        <f t="shared" si="29"/>
        <v>83.333333333863322</v>
      </c>
      <c r="R50" s="36" t="str">
        <f t="shared" si="30"/>
        <v xml:space="preserve"> </v>
      </c>
      <c r="S50" s="37">
        <f t="shared" si="31"/>
        <v>0.33333333386333325</v>
      </c>
      <c r="T50" s="37" t="str">
        <f t="shared" si="32"/>
        <v/>
      </c>
      <c r="U50" s="37" t="str">
        <f t="shared" si="33"/>
        <v/>
      </c>
      <c r="V50" s="37" t="str">
        <f t="shared" si="34"/>
        <v/>
      </c>
      <c r="W50" s="37" t="str">
        <f t="shared" si="35"/>
        <v/>
      </c>
      <c r="X50" s="37" t="str">
        <f t="shared" si="36"/>
        <v/>
      </c>
      <c r="Y50" s="1" t="str">
        <f t="shared" si="37"/>
        <v xml:space="preserve"> </v>
      </c>
      <c r="Z50" s="1" t="str">
        <f t="shared" si="38"/>
        <v xml:space="preserve"> </v>
      </c>
      <c r="AA50" s="1" t="str">
        <f t="shared" si="39"/>
        <v xml:space="preserve"> </v>
      </c>
      <c r="AB50" s="1" t="str">
        <f t="shared" si="40"/>
        <v xml:space="preserve"> </v>
      </c>
      <c r="AC50" s="1">
        <f t="shared" si="41"/>
        <v>35</v>
      </c>
      <c r="AD50" s="1" t="str">
        <f t="shared" si="42"/>
        <v xml:space="preserve"> </v>
      </c>
      <c r="AE50" s="1">
        <f t="shared" si="43"/>
        <v>29</v>
      </c>
      <c r="AF50" s="1" t="str">
        <f t="shared" si="44"/>
        <v xml:space="preserve"> </v>
      </c>
      <c r="AG50" s="38" t="str">
        <f t="shared" si="45"/>
        <v xml:space="preserve"> </v>
      </c>
      <c r="AH50" s="38" t="str">
        <f t="shared" si="46"/>
        <v xml:space="preserve"> </v>
      </c>
      <c r="AI50" s="1" t="str">
        <f t="shared" si="47"/>
        <v xml:space="preserve"> </v>
      </c>
      <c r="AJ50" s="1" t="str">
        <f t="shared" si="48"/>
        <v xml:space="preserve"> </v>
      </c>
      <c r="AK50" s="25" t="str">
        <f t="shared" si="49"/>
        <v xml:space="preserve"> </v>
      </c>
      <c r="AL50" s="25" t="str">
        <f t="shared" si="50"/>
        <v xml:space="preserve"> </v>
      </c>
      <c r="AM50" s="1" t="str">
        <f t="shared" si="51"/>
        <v xml:space="preserve"> </v>
      </c>
      <c r="AN50" s="1" t="str">
        <f t="shared" si="52"/>
        <v xml:space="preserve"> </v>
      </c>
      <c r="AO50" t="s">
        <v>1081</v>
      </c>
      <c r="AP50" t="s">
        <v>1242</v>
      </c>
      <c r="AQ50" s="22">
        <v>-2.4623568704278398</v>
      </c>
      <c r="AR50" s="21">
        <v>22.090728681402094</v>
      </c>
      <c r="AS50">
        <v>33.333333333333329</v>
      </c>
      <c r="AT50">
        <v>2.4623568704278398</v>
      </c>
      <c r="AU50">
        <v>-22.090728681402094</v>
      </c>
      <c r="AV50" t="s">
        <v>2062</v>
      </c>
    </row>
    <row r="51" spans="1:48" x14ac:dyDescent="0.25">
      <c r="A51" s="14">
        <v>5.4E-10</v>
      </c>
      <c r="B51" t="s">
        <v>989</v>
      </c>
      <c r="C51" s="4">
        <v>7</v>
      </c>
      <c r="D51" s="4">
        <v>0</v>
      </c>
      <c r="E51" s="4">
        <v>6</v>
      </c>
      <c r="F51" s="4">
        <v>13</v>
      </c>
      <c r="G51" s="4">
        <v>14.5</v>
      </c>
      <c r="H51" s="4">
        <v>11.8</v>
      </c>
      <c r="I51" s="34">
        <v>3514.7602104569073</v>
      </c>
      <c r="J51" s="35" t="s">
        <v>1238</v>
      </c>
      <c r="K51" s="35" t="s">
        <v>1238</v>
      </c>
      <c r="L51" s="35">
        <v>14.111162524170096</v>
      </c>
      <c r="M51" s="35">
        <v>18.233334389204771</v>
      </c>
      <c r="N51" s="4">
        <v>-8.0000000000000002E-3</v>
      </c>
      <c r="O51" s="4" t="s">
        <v>132</v>
      </c>
      <c r="P51" s="35">
        <v>0.67796610169491522</v>
      </c>
      <c r="Q51" s="36" t="str">
        <f t="shared" si="29"/>
        <v xml:space="preserve"> </v>
      </c>
      <c r="R51" s="36" t="str">
        <f t="shared" si="30"/>
        <v xml:space="preserve"> </v>
      </c>
      <c r="S51" s="37">
        <f t="shared" si="31"/>
        <v>0.22881355986203372</v>
      </c>
      <c r="T51" s="37" t="str">
        <f t="shared" si="32"/>
        <v/>
      </c>
      <c r="U51" s="37" t="str">
        <f t="shared" si="33"/>
        <v xml:space="preserve"> </v>
      </c>
      <c r="V51" s="37" t="str">
        <f t="shared" si="34"/>
        <v xml:space="preserve"> </v>
      </c>
      <c r="W51" s="37" t="str">
        <f t="shared" si="35"/>
        <v/>
      </c>
      <c r="X51" s="37" t="str">
        <f t="shared" si="36"/>
        <v/>
      </c>
      <c r="Y51" s="1" t="str">
        <f t="shared" si="37"/>
        <v xml:space="preserve"> </v>
      </c>
      <c r="Z51" s="1" t="str">
        <f t="shared" si="38"/>
        <v xml:space="preserve"> </v>
      </c>
      <c r="AA51" s="1" t="str">
        <f t="shared" si="39"/>
        <v xml:space="preserve"> </v>
      </c>
      <c r="AB51" s="1" t="str">
        <f t="shared" si="40"/>
        <v xml:space="preserve"> </v>
      </c>
      <c r="AC51" s="1">
        <f t="shared" si="41"/>
        <v>57</v>
      </c>
      <c r="AD51" s="1" t="str">
        <f t="shared" si="42"/>
        <v xml:space="preserve"> </v>
      </c>
      <c r="AE51" s="1" t="str">
        <f t="shared" si="43"/>
        <v xml:space="preserve"> </v>
      </c>
      <c r="AF51" s="1" t="str">
        <f t="shared" si="44"/>
        <v xml:space="preserve"> </v>
      </c>
      <c r="AG51" s="38" t="str">
        <f t="shared" si="45"/>
        <v xml:space="preserve"> </v>
      </c>
      <c r="AH51" s="38" t="str">
        <f t="shared" si="46"/>
        <v xml:space="preserve"> </v>
      </c>
      <c r="AI51" s="1" t="str">
        <f t="shared" si="47"/>
        <v xml:space="preserve"> </v>
      </c>
      <c r="AJ51" s="1" t="str">
        <f t="shared" si="48"/>
        <v xml:space="preserve"> </v>
      </c>
      <c r="AK51" s="25" t="str">
        <f t="shared" si="49"/>
        <v xml:space="preserve"> </v>
      </c>
      <c r="AL51" s="25" t="str">
        <f t="shared" si="50"/>
        <v xml:space="preserve"> </v>
      </c>
      <c r="AM51" s="1" t="str">
        <f t="shared" si="51"/>
        <v xml:space="preserve"> </v>
      </c>
      <c r="AN51" s="1" t="str">
        <f t="shared" si="52"/>
        <v xml:space="preserve"> </v>
      </c>
      <c r="AO51" t="s">
        <v>989</v>
      </c>
      <c r="AP51" t="s">
        <v>1295</v>
      </c>
      <c r="AQ51" s="22" t="e">
        <v>#VALUE!</v>
      </c>
      <c r="AR51" s="21">
        <v>-20.692560234369761</v>
      </c>
      <c r="AS51">
        <v>22.881355932203373</v>
      </c>
      <c r="AT51" t="e">
        <v>#VALUE!</v>
      </c>
      <c r="AU51">
        <v>20.692560234369761</v>
      </c>
      <c r="AV51" t="s">
        <v>2063</v>
      </c>
    </row>
    <row r="52" spans="1:48" x14ac:dyDescent="0.25">
      <c r="A52" s="14">
        <v>5.4999999999999996E-10</v>
      </c>
      <c r="B52" t="s">
        <v>991</v>
      </c>
      <c r="C52" s="4">
        <v>6</v>
      </c>
      <c r="D52" s="4">
        <v>0</v>
      </c>
      <c r="E52" s="4">
        <v>2</v>
      </c>
      <c r="F52" s="4">
        <v>8</v>
      </c>
      <c r="G52" s="4">
        <v>17</v>
      </c>
      <c r="H52" s="4">
        <v>13.21</v>
      </c>
      <c r="I52" s="34">
        <v>1244.8437086562376</v>
      </c>
      <c r="J52" s="35" t="s">
        <v>1238</v>
      </c>
      <c r="K52" s="35" t="s">
        <v>1238</v>
      </c>
      <c r="L52" s="35">
        <v>26.04604565083282</v>
      </c>
      <c r="M52" s="35">
        <v>6.6332505891594664</v>
      </c>
      <c r="N52" s="4">
        <v>0.313</v>
      </c>
      <c r="O52" s="4" t="s">
        <v>132</v>
      </c>
      <c r="P52" s="35">
        <v>0.37850113550340647</v>
      </c>
      <c r="Q52" s="36">
        <f t="shared" si="29"/>
        <v>75.000000000550003</v>
      </c>
      <c r="R52" s="36" t="str">
        <f t="shared" si="30"/>
        <v xml:space="preserve"> </v>
      </c>
      <c r="S52" s="37">
        <f t="shared" si="31"/>
        <v>0.28690386126158213</v>
      </c>
      <c r="T52" s="37" t="str">
        <f t="shared" si="32"/>
        <v/>
      </c>
      <c r="U52" s="37" t="str">
        <f t="shared" si="33"/>
        <v xml:space="preserve"> </v>
      </c>
      <c r="V52" s="37" t="str">
        <f t="shared" si="34"/>
        <v xml:space="preserve"> </v>
      </c>
      <c r="W52" s="37" t="str">
        <f t="shared" si="35"/>
        <v/>
      </c>
      <c r="X52" s="37" t="str">
        <f t="shared" si="36"/>
        <v/>
      </c>
      <c r="Y52" s="1" t="str">
        <f t="shared" si="37"/>
        <v xml:space="preserve"> </v>
      </c>
      <c r="Z52" s="1" t="str">
        <f t="shared" si="38"/>
        <v xml:space="preserve"> </v>
      </c>
      <c r="AA52" s="1" t="str">
        <f t="shared" si="39"/>
        <v xml:space="preserve"> </v>
      </c>
      <c r="AB52" s="1" t="str">
        <f t="shared" si="40"/>
        <v xml:space="preserve"> </v>
      </c>
      <c r="AC52" s="1">
        <f t="shared" si="41"/>
        <v>42</v>
      </c>
      <c r="AD52" s="1" t="str">
        <f t="shared" si="42"/>
        <v xml:space="preserve"> </v>
      </c>
      <c r="AE52" s="1">
        <f t="shared" si="43"/>
        <v>50</v>
      </c>
      <c r="AF52" s="1" t="str">
        <f t="shared" si="44"/>
        <v xml:space="preserve"> </v>
      </c>
      <c r="AG52" s="38" t="str">
        <f t="shared" si="45"/>
        <v xml:space="preserve"> </v>
      </c>
      <c r="AH52" s="38" t="str">
        <f t="shared" si="46"/>
        <v xml:space="preserve"> </v>
      </c>
      <c r="AI52" s="1" t="str">
        <f t="shared" si="47"/>
        <v xml:space="preserve"> </v>
      </c>
      <c r="AJ52" s="1" t="str">
        <f t="shared" si="48"/>
        <v xml:space="preserve"> </v>
      </c>
      <c r="AK52" s="25" t="str">
        <f t="shared" si="49"/>
        <v xml:space="preserve"> </v>
      </c>
      <c r="AL52" s="25" t="str">
        <f t="shared" si="50"/>
        <v xml:space="preserve"> </v>
      </c>
      <c r="AM52" s="1" t="str">
        <f t="shared" si="51"/>
        <v xml:space="preserve"> </v>
      </c>
      <c r="AN52" s="1" t="str">
        <f t="shared" si="52"/>
        <v xml:space="preserve"> </v>
      </c>
      <c r="AO52" t="s">
        <v>991</v>
      </c>
      <c r="AP52" t="s">
        <v>1242</v>
      </c>
      <c r="AQ52" s="22" t="e">
        <v>#VALUE!</v>
      </c>
      <c r="AR52" s="21">
        <v>-122.77143560609392</v>
      </c>
      <c r="AS52">
        <v>28.690386071158215</v>
      </c>
      <c r="AT52" t="e">
        <v>#VALUE!</v>
      </c>
      <c r="AU52">
        <v>122.77143560609392</v>
      </c>
      <c r="AV52" t="s">
        <v>2064</v>
      </c>
    </row>
    <row r="53" spans="1:48" x14ac:dyDescent="0.25">
      <c r="A53" s="14">
        <v>5.5999999999999993E-10</v>
      </c>
      <c r="B53" t="s">
        <v>979</v>
      </c>
      <c r="C53" s="4">
        <v>7</v>
      </c>
      <c r="D53" s="4">
        <v>0</v>
      </c>
      <c r="E53" s="4">
        <v>5</v>
      </c>
      <c r="F53" s="4">
        <v>12</v>
      </c>
      <c r="G53" s="4">
        <v>13</v>
      </c>
      <c r="H53" s="4">
        <v>10.81</v>
      </c>
      <c r="I53" s="34">
        <v>2389.2187821848433</v>
      </c>
      <c r="J53" s="35">
        <v>11.790086621711389</v>
      </c>
      <c r="K53" s="35">
        <v>8.7287121984773162</v>
      </c>
      <c r="L53" s="35">
        <v>4.9249878591663299</v>
      </c>
      <c r="M53" s="35">
        <v>3.9403092115913871</v>
      </c>
      <c r="N53" s="4">
        <v>0.69000000000000006</v>
      </c>
      <c r="O53" s="4">
        <v>165.38461538461539</v>
      </c>
      <c r="P53" s="35">
        <v>0</v>
      </c>
      <c r="Q53" s="36" t="str">
        <f t="shared" si="29"/>
        <v xml:space="preserve"> </v>
      </c>
      <c r="R53" s="36" t="str">
        <f t="shared" si="30"/>
        <v xml:space="preserve"> </v>
      </c>
      <c r="S53" s="37">
        <f t="shared" si="31"/>
        <v>0.2025901948245698</v>
      </c>
      <c r="T53" s="37" t="str">
        <f t="shared" si="32"/>
        <v/>
      </c>
      <c r="U53" s="37" t="str">
        <f t="shared" si="33"/>
        <v/>
      </c>
      <c r="V53" s="37" t="str">
        <f t="shared" si="34"/>
        <v/>
      </c>
      <c r="W53" s="37" t="str">
        <f t="shared" si="35"/>
        <v/>
      </c>
      <c r="X53" s="37">
        <f t="shared" si="36"/>
        <v>-0.57876653122813471</v>
      </c>
      <c r="Y53" s="1" t="str">
        <f t="shared" si="37"/>
        <v xml:space="preserve"> </v>
      </c>
      <c r="Z53" s="1" t="str">
        <f t="shared" si="38"/>
        <v xml:space="preserve"> </v>
      </c>
      <c r="AA53" s="1" t="str">
        <f t="shared" si="39"/>
        <v xml:space="preserve"> </v>
      </c>
      <c r="AB53" s="1">
        <f t="shared" si="40"/>
        <v>17</v>
      </c>
      <c r="AC53" s="1">
        <f t="shared" si="41"/>
        <v>63</v>
      </c>
      <c r="AD53" s="1" t="str">
        <f t="shared" si="42"/>
        <v xml:space="preserve"> </v>
      </c>
      <c r="AE53" s="1" t="str">
        <f t="shared" si="43"/>
        <v xml:space="preserve"> </v>
      </c>
      <c r="AF53" s="1" t="str">
        <f t="shared" si="44"/>
        <v xml:space="preserve"> </v>
      </c>
      <c r="AG53" s="38" t="str">
        <f t="shared" si="45"/>
        <v xml:space="preserve"> </v>
      </c>
      <c r="AH53" s="38" t="str">
        <f t="shared" si="46"/>
        <v xml:space="preserve"> </v>
      </c>
      <c r="AI53" s="1" t="str">
        <f t="shared" si="47"/>
        <v xml:space="preserve"> </v>
      </c>
      <c r="AJ53" s="1" t="str">
        <f t="shared" si="48"/>
        <v xml:space="preserve"> </v>
      </c>
      <c r="AK53" s="25" t="str">
        <f t="shared" si="49"/>
        <v xml:space="preserve"> </v>
      </c>
      <c r="AL53" s="25" t="str">
        <f t="shared" si="50"/>
        <v xml:space="preserve"> </v>
      </c>
      <c r="AM53" s="1" t="str">
        <f t="shared" si="51"/>
        <v xml:space="preserve"> </v>
      </c>
      <c r="AN53" s="1" t="str">
        <f t="shared" si="52"/>
        <v xml:space="preserve"> </v>
      </c>
      <c r="AO53" t="s">
        <v>979</v>
      </c>
      <c r="AP53" t="s">
        <v>1242</v>
      </c>
      <c r="AQ53" s="22">
        <v>25.960566807486185</v>
      </c>
      <c r="AR53" s="21">
        <v>57.876653122813472</v>
      </c>
      <c r="AS53">
        <v>20.25901942645698</v>
      </c>
      <c r="AT53">
        <v>-25.960566807486185</v>
      </c>
      <c r="AU53">
        <v>-57.876653122813472</v>
      </c>
      <c r="AV53" t="s">
        <v>2065</v>
      </c>
    </row>
    <row r="54" spans="1:48" x14ac:dyDescent="0.25">
      <c r="A54" s="14">
        <v>5.6999999999999989E-10</v>
      </c>
      <c r="B54" t="s">
        <v>1111</v>
      </c>
      <c r="C54" s="4">
        <v>1</v>
      </c>
      <c r="D54" s="4">
        <v>0</v>
      </c>
      <c r="E54" s="4">
        <v>5</v>
      </c>
      <c r="F54" s="4">
        <v>6</v>
      </c>
      <c r="G54" s="4">
        <v>34</v>
      </c>
      <c r="H54" s="4">
        <v>33.799999999999997</v>
      </c>
      <c r="I54" s="34">
        <v>1610.9749428132166</v>
      </c>
      <c r="J54" s="35">
        <v>38.278595696489241</v>
      </c>
      <c r="K54" s="35">
        <v>33.901705115346033</v>
      </c>
      <c r="L54" s="35">
        <v>12.199202773066562</v>
      </c>
      <c r="M54" s="35">
        <v>12.079614705882355</v>
      </c>
      <c r="N54" s="4">
        <v>0.997</v>
      </c>
      <c r="O54" s="4">
        <v>71.89655172413795</v>
      </c>
      <c r="P54" s="35">
        <v>5.4142011834319534</v>
      </c>
      <c r="Q54" s="36" t="str">
        <f t="shared" si="29"/>
        <v xml:space="preserve"> </v>
      </c>
      <c r="R54" s="36" t="str">
        <f t="shared" si="30"/>
        <v xml:space="preserve"> </v>
      </c>
      <c r="S54" s="37" t="str">
        <f t="shared" si="31"/>
        <v/>
      </c>
      <c r="T54" s="37" t="str">
        <f t="shared" si="32"/>
        <v/>
      </c>
      <c r="U54" s="37" t="str">
        <f t="shared" si="33"/>
        <v/>
      </c>
      <c r="V54" s="37" t="str">
        <f t="shared" si="34"/>
        <v/>
      </c>
      <c r="W54" s="37" t="str">
        <f t="shared" si="35"/>
        <v/>
      </c>
      <c r="X54" s="37" t="str">
        <f t="shared" si="36"/>
        <v/>
      </c>
      <c r="Y54" s="1" t="str">
        <f t="shared" si="37"/>
        <v xml:space="preserve"> </v>
      </c>
      <c r="Z54" s="1" t="str">
        <f t="shared" si="38"/>
        <v xml:space="preserve"> </v>
      </c>
      <c r="AA54" s="1" t="str">
        <f t="shared" si="39"/>
        <v xml:space="preserve"> </v>
      </c>
      <c r="AB54" s="1" t="str">
        <f t="shared" si="40"/>
        <v xml:space="preserve"> </v>
      </c>
      <c r="AC54" s="1" t="str">
        <f t="shared" si="41"/>
        <v xml:space="preserve"> </v>
      </c>
      <c r="AD54" s="1" t="str">
        <f t="shared" si="42"/>
        <v xml:space="preserve"> </v>
      </c>
      <c r="AE54" s="1" t="str">
        <f t="shared" si="43"/>
        <v xml:space="preserve"> </v>
      </c>
      <c r="AF54" s="1" t="str">
        <f t="shared" si="44"/>
        <v xml:space="preserve"> </v>
      </c>
      <c r="AG54" s="38">
        <f t="shared" si="45"/>
        <v>5.4142011840019535</v>
      </c>
      <c r="AH54" s="38" t="str">
        <f t="shared" si="46"/>
        <v xml:space="preserve"> </v>
      </c>
      <c r="AI54" s="1">
        <f t="shared" si="47"/>
        <v>29</v>
      </c>
      <c r="AJ54" s="1" t="str">
        <f t="shared" si="48"/>
        <v xml:space="preserve"> </v>
      </c>
      <c r="AK54" s="25">
        <f t="shared" si="49"/>
        <v>71.896551724707948</v>
      </c>
      <c r="AL54" s="25" t="str">
        <f t="shared" si="50"/>
        <v xml:space="preserve"> </v>
      </c>
      <c r="AM54" s="1">
        <f t="shared" si="51"/>
        <v>3</v>
      </c>
      <c r="AN54" s="1" t="str">
        <f t="shared" si="52"/>
        <v xml:space="preserve"> </v>
      </c>
      <c r="AO54" t="s">
        <v>1111</v>
      </c>
      <c r="AP54" t="s">
        <v>1262</v>
      </c>
      <c r="AQ54" s="22">
        <v>-140.38207858069791</v>
      </c>
      <c r="AR54" s="21">
        <v>-4.3395973207542848</v>
      </c>
      <c r="AS54">
        <v>0.59171597633136397</v>
      </c>
      <c r="AT54">
        <v>140.38207858069791</v>
      </c>
      <c r="AU54">
        <v>4.3395973207542848</v>
      </c>
      <c r="AV54" t="s">
        <v>2066</v>
      </c>
    </row>
    <row r="55" spans="1:48" x14ac:dyDescent="0.25">
      <c r="A55" s="14">
        <v>5.7999999999999986E-10</v>
      </c>
      <c r="B55" t="s">
        <v>1027</v>
      </c>
      <c r="C55" s="4">
        <v>3</v>
      </c>
      <c r="D55" s="4">
        <v>0</v>
      </c>
      <c r="E55" s="4">
        <v>6</v>
      </c>
      <c r="F55" s="4">
        <v>9</v>
      </c>
      <c r="G55" s="4">
        <v>11</v>
      </c>
      <c r="H55" s="4">
        <v>8.84</v>
      </c>
      <c r="I55" s="34">
        <v>627.18961520742289</v>
      </c>
      <c r="J55" s="35" t="s">
        <v>1238</v>
      </c>
      <c r="K55" s="35" t="s">
        <v>1238</v>
      </c>
      <c r="L55" s="35">
        <v>6.4294289940828397</v>
      </c>
      <c r="M55" s="35">
        <v>6.7957989605288667</v>
      </c>
      <c r="N55" s="4">
        <v>-9.1999999999999998E-2</v>
      </c>
      <c r="O55" s="4">
        <v>91.481481481481481</v>
      </c>
      <c r="P55" s="35">
        <v>13.574660633484163</v>
      </c>
      <c r="Q55" s="36" t="str">
        <f t="shared" si="29"/>
        <v xml:space="preserve"> </v>
      </c>
      <c r="R55" s="36" t="str">
        <f t="shared" si="30"/>
        <v xml:space="preserve"> </v>
      </c>
      <c r="S55" s="37">
        <f t="shared" si="31"/>
        <v>0.24434389198271494</v>
      </c>
      <c r="T55" s="37" t="str">
        <f t="shared" si="32"/>
        <v/>
      </c>
      <c r="U55" s="37" t="str">
        <f t="shared" si="33"/>
        <v xml:space="preserve"> </v>
      </c>
      <c r="V55" s="37" t="str">
        <f t="shared" si="34"/>
        <v xml:space="preserve"> </v>
      </c>
      <c r="W55" s="37" t="str">
        <f t="shared" si="35"/>
        <v/>
      </c>
      <c r="X55" s="37">
        <f t="shared" si="36"/>
        <v>-0.45009190786952291</v>
      </c>
      <c r="Y55" s="1" t="str">
        <f t="shared" si="37"/>
        <v xml:space="preserve"> </v>
      </c>
      <c r="Z55" s="1" t="str">
        <f t="shared" si="38"/>
        <v xml:space="preserve"> </v>
      </c>
      <c r="AA55" s="1" t="str">
        <f t="shared" si="39"/>
        <v xml:space="preserve"> </v>
      </c>
      <c r="AB55" s="1">
        <f t="shared" si="40"/>
        <v>29</v>
      </c>
      <c r="AC55" s="1">
        <f t="shared" si="41"/>
        <v>52</v>
      </c>
      <c r="AD55" s="1" t="str">
        <f t="shared" si="42"/>
        <v xml:space="preserve"> </v>
      </c>
      <c r="AE55" s="1" t="str">
        <f t="shared" si="43"/>
        <v xml:space="preserve"> </v>
      </c>
      <c r="AF55" s="1" t="str">
        <f t="shared" si="44"/>
        <v xml:space="preserve"> </v>
      </c>
      <c r="AG55" s="38">
        <f t="shared" si="45"/>
        <v>13.574660634064163</v>
      </c>
      <c r="AH55" s="38" t="str">
        <f t="shared" si="46"/>
        <v xml:space="preserve"> </v>
      </c>
      <c r="AI55" s="1">
        <f t="shared" si="47"/>
        <v>1</v>
      </c>
      <c r="AJ55" s="1" t="str">
        <f t="shared" si="48"/>
        <v xml:space="preserve"> </v>
      </c>
      <c r="AK55" s="25">
        <f t="shared" si="49"/>
        <v>91.481481482061483</v>
      </c>
      <c r="AL55" s="25" t="str">
        <f t="shared" si="50"/>
        <v xml:space="preserve"> </v>
      </c>
      <c r="AM55" s="1">
        <f t="shared" si="51"/>
        <v>1</v>
      </c>
      <c r="AN55" s="1" t="str">
        <f t="shared" si="52"/>
        <v xml:space="preserve"> </v>
      </c>
      <c r="AO55" t="s">
        <v>1027</v>
      </c>
      <c r="AP55" t="s">
        <v>1242</v>
      </c>
      <c r="AQ55" s="22" t="e">
        <v>#VALUE!</v>
      </c>
      <c r="AR55" s="21">
        <v>45.009190786952288</v>
      </c>
      <c r="AS55">
        <v>24.434389140271495</v>
      </c>
      <c r="AT55" t="e">
        <v>#VALUE!</v>
      </c>
      <c r="AU55">
        <v>-45.009190786952288</v>
      </c>
      <c r="AV55" t="s">
        <v>2067</v>
      </c>
    </row>
    <row r="56" spans="1:48" x14ac:dyDescent="0.25">
      <c r="A56" s="14">
        <v>5.8999999999999982E-10</v>
      </c>
      <c r="B56" t="s">
        <v>1063</v>
      </c>
      <c r="C56" s="4">
        <v>1</v>
      </c>
      <c r="D56" s="4">
        <v>0</v>
      </c>
      <c r="E56" s="4">
        <v>8</v>
      </c>
      <c r="F56" s="4">
        <v>9</v>
      </c>
      <c r="G56" s="4">
        <v>15</v>
      </c>
      <c r="H56" s="4">
        <v>14.82</v>
      </c>
      <c r="I56" s="34">
        <v>7775.4751346120647</v>
      </c>
      <c r="J56" s="35" t="s">
        <v>1238</v>
      </c>
      <c r="K56" s="35" t="s">
        <v>1238</v>
      </c>
      <c r="L56" s="35">
        <v>17.862667304573087</v>
      </c>
      <c r="M56" s="35">
        <v>17.675165614007831</v>
      </c>
      <c r="N56" s="4" t="s">
        <v>132</v>
      </c>
      <c r="O56" s="4" t="s">
        <v>132</v>
      </c>
      <c r="P56" s="35">
        <v>4.9932523616734139</v>
      </c>
      <c r="Q56" s="36" t="str">
        <f t="shared" si="29"/>
        <v xml:space="preserve"> </v>
      </c>
      <c r="R56" s="36" t="str">
        <f t="shared" si="30"/>
        <v xml:space="preserve"> </v>
      </c>
      <c r="S56" s="37" t="str">
        <f t="shared" si="31"/>
        <v/>
      </c>
      <c r="T56" s="37" t="str">
        <f t="shared" si="32"/>
        <v/>
      </c>
      <c r="U56" s="37" t="str">
        <f t="shared" si="33"/>
        <v xml:space="preserve"> </v>
      </c>
      <c r="V56" s="37" t="str">
        <f t="shared" si="34"/>
        <v xml:space="preserve"> </v>
      </c>
      <c r="W56" s="37" t="str">
        <f t="shared" si="35"/>
        <v/>
      </c>
      <c r="X56" s="37" t="str">
        <f t="shared" si="36"/>
        <v/>
      </c>
      <c r="Y56" s="1" t="str">
        <f t="shared" si="37"/>
        <v xml:space="preserve"> </v>
      </c>
      <c r="Z56" s="1" t="str">
        <f t="shared" si="38"/>
        <v xml:space="preserve"> </v>
      </c>
      <c r="AA56" s="1" t="str">
        <f t="shared" si="39"/>
        <v xml:space="preserve"> </v>
      </c>
      <c r="AB56" s="1" t="str">
        <f t="shared" si="40"/>
        <v xml:space="preserve"> </v>
      </c>
      <c r="AC56" s="1" t="str">
        <f t="shared" si="41"/>
        <v xml:space="preserve"> </v>
      </c>
      <c r="AD56" s="1" t="str">
        <f t="shared" si="42"/>
        <v xml:space="preserve"> </v>
      </c>
      <c r="AE56" s="1" t="str">
        <f t="shared" si="43"/>
        <v xml:space="preserve"> </v>
      </c>
      <c r="AF56" s="1" t="str">
        <f t="shared" si="44"/>
        <v xml:space="preserve"> </v>
      </c>
      <c r="AG56" s="38">
        <f t="shared" si="45"/>
        <v>4.993252362263414</v>
      </c>
      <c r="AH56" s="38" t="str">
        <f t="shared" si="46"/>
        <v xml:space="preserve"> </v>
      </c>
      <c r="AI56" s="1">
        <f t="shared" si="47"/>
        <v>40</v>
      </c>
      <c r="AJ56" s="1" t="str">
        <f t="shared" si="48"/>
        <v xml:space="preserve"> </v>
      </c>
      <c r="AK56" s="25" t="str">
        <f t="shared" si="49"/>
        <v xml:space="preserve"> </v>
      </c>
      <c r="AL56" s="25" t="str">
        <f t="shared" si="50"/>
        <v xml:space="preserve"> </v>
      </c>
      <c r="AM56" s="1" t="str">
        <f t="shared" si="51"/>
        <v xml:space="preserve"> </v>
      </c>
      <c r="AN56" s="1" t="str">
        <f t="shared" si="52"/>
        <v xml:space="preserve"> </v>
      </c>
      <c r="AO56" t="s">
        <v>1063</v>
      </c>
      <c r="AP56" t="s">
        <v>1254</v>
      </c>
      <c r="AQ56" s="22" t="e">
        <v>#VALUE!</v>
      </c>
      <c r="AR56" s="21">
        <v>-52.779124038222115</v>
      </c>
      <c r="AS56">
        <v>1.2145748987854255</v>
      </c>
      <c r="AT56" t="e">
        <v>#VALUE!</v>
      </c>
      <c r="AU56">
        <v>52.779124038222115</v>
      </c>
      <c r="AV56" t="s">
        <v>2068</v>
      </c>
    </row>
    <row r="57" spans="1:48" x14ac:dyDescent="0.25">
      <c r="A57" s="14">
        <v>5.9999999999999979E-10</v>
      </c>
      <c r="B57" t="s">
        <v>1115</v>
      </c>
      <c r="C57" s="4">
        <v>7</v>
      </c>
      <c r="D57" s="4">
        <v>0</v>
      </c>
      <c r="E57" s="4">
        <v>1</v>
      </c>
      <c r="F57" s="4">
        <v>8</v>
      </c>
      <c r="G57" s="4">
        <v>9.125</v>
      </c>
      <c r="H57" s="4">
        <v>6.97</v>
      </c>
      <c r="I57" s="34">
        <v>883.80589108449999</v>
      </c>
      <c r="J57" s="35">
        <v>9.6805555555555554</v>
      </c>
      <c r="K57" s="35">
        <v>8.1235431235431239</v>
      </c>
      <c r="L57" s="35">
        <v>8.3949229114377903</v>
      </c>
      <c r="M57" s="35">
        <v>6.89238740064763</v>
      </c>
      <c r="N57" s="4">
        <v>0.85799999999999998</v>
      </c>
      <c r="O57" s="4">
        <v>40.655737704918032</v>
      </c>
      <c r="P57" s="35">
        <v>6.8866571018651364</v>
      </c>
      <c r="Q57" s="36">
        <f t="shared" si="29"/>
        <v>87.500000000599996</v>
      </c>
      <c r="R57" s="36" t="str">
        <f t="shared" si="30"/>
        <v xml:space="preserve"> </v>
      </c>
      <c r="S57" s="37">
        <f t="shared" si="31"/>
        <v>0.30918221006915364</v>
      </c>
      <c r="T57" s="37" t="str">
        <f t="shared" si="32"/>
        <v/>
      </c>
      <c r="U57" s="37" t="str">
        <f t="shared" si="33"/>
        <v/>
      </c>
      <c r="V57" s="37">
        <f t="shared" si="34"/>
        <v>-0.39208008446511711</v>
      </c>
      <c r="W57" s="37" t="str">
        <f t="shared" si="35"/>
        <v/>
      </c>
      <c r="X57" s="37" t="str">
        <f t="shared" si="36"/>
        <v/>
      </c>
      <c r="Y57" s="1" t="str">
        <f t="shared" si="37"/>
        <v xml:space="preserve"> </v>
      </c>
      <c r="Z57" s="1">
        <f t="shared" si="38"/>
        <v>17</v>
      </c>
      <c r="AA57" s="1" t="str">
        <f t="shared" si="39"/>
        <v xml:space="preserve"> </v>
      </c>
      <c r="AB57" s="1" t="str">
        <f t="shared" si="40"/>
        <v xml:space="preserve"> </v>
      </c>
      <c r="AC57" s="1">
        <f t="shared" si="41"/>
        <v>39</v>
      </c>
      <c r="AD57" s="1" t="str">
        <f t="shared" si="42"/>
        <v xml:space="preserve"> </v>
      </c>
      <c r="AE57" s="1">
        <f t="shared" si="43"/>
        <v>25</v>
      </c>
      <c r="AF57" s="1" t="str">
        <f t="shared" si="44"/>
        <v xml:space="preserve"> </v>
      </c>
      <c r="AG57" s="38">
        <f t="shared" si="45"/>
        <v>6.8866571024651364</v>
      </c>
      <c r="AH57" s="38" t="str">
        <f t="shared" si="46"/>
        <v xml:space="preserve"> </v>
      </c>
      <c r="AI57" s="1">
        <f t="shared" si="47"/>
        <v>11</v>
      </c>
      <c r="AJ57" s="1" t="str">
        <f t="shared" si="48"/>
        <v xml:space="preserve"> </v>
      </c>
      <c r="AK57" s="25" t="str">
        <f t="shared" si="49"/>
        <v xml:space="preserve"> </v>
      </c>
      <c r="AL57" s="25" t="str">
        <f t="shared" si="50"/>
        <v xml:space="preserve"> </v>
      </c>
      <c r="AM57" s="1" t="str">
        <f t="shared" si="51"/>
        <v xml:space="preserve"> </v>
      </c>
      <c r="AN57" s="1" t="str">
        <f t="shared" si="52"/>
        <v xml:space="preserve"> </v>
      </c>
      <c r="AO57" t="s">
        <v>1115</v>
      </c>
      <c r="AP57" t="s">
        <v>1244</v>
      </c>
      <c r="AQ57" s="22">
        <v>39.208008446511712</v>
      </c>
      <c r="AR57" s="21">
        <v>28.198350956829856</v>
      </c>
      <c r="AS57">
        <v>30.918220946915365</v>
      </c>
      <c r="AT57">
        <v>-39.208008446511712</v>
      </c>
      <c r="AU57">
        <v>-28.198350956829856</v>
      </c>
      <c r="AV57" t="s">
        <v>2069</v>
      </c>
    </row>
    <row r="58" spans="1:48" x14ac:dyDescent="0.25">
      <c r="A58" s="14">
        <v>6.0999999999999975E-10</v>
      </c>
      <c r="B58" t="s">
        <v>1068</v>
      </c>
      <c r="C58" s="4">
        <v>6</v>
      </c>
      <c r="D58" s="4">
        <v>0</v>
      </c>
      <c r="E58" s="4">
        <v>0</v>
      </c>
      <c r="F58" s="4">
        <v>6</v>
      </c>
      <c r="G58" s="4">
        <v>124.55940246582031</v>
      </c>
      <c r="H58" s="4">
        <v>118.02</v>
      </c>
      <c r="I58" s="34">
        <v>3538.9313163527472</v>
      </c>
      <c r="J58" s="35">
        <v>19.434787789390263</v>
      </c>
      <c r="K58" s="35">
        <v>16.933647320784271</v>
      </c>
      <c r="L58" s="35">
        <v>12.173763143331488</v>
      </c>
      <c r="M58" s="35">
        <v>10.739449357649017</v>
      </c>
      <c r="N58" s="4">
        <v>5.2450000000000001</v>
      </c>
      <c r="O58" s="4">
        <v>12.312633832976449</v>
      </c>
      <c r="P58" s="35">
        <v>0.11259108312128763</v>
      </c>
      <c r="Q58" s="36">
        <f t="shared" si="29"/>
        <v>100.00000000061</v>
      </c>
      <c r="R58" s="36" t="str">
        <f t="shared" si="30"/>
        <v xml:space="preserve"> </v>
      </c>
      <c r="S58" s="37" t="str">
        <f t="shared" si="31"/>
        <v/>
      </c>
      <c r="T58" s="37" t="str">
        <f t="shared" si="32"/>
        <v/>
      </c>
      <c r="U58" s="37" t="str">
        <f t="shared" si="33"/>
        <v/>
      </c>
      <c r="V58" s="37" t="str">
        <f t="shared" si="34"/>
        <v/>
      </c>
      <c r="W58" s="37" t="str">
        <f t="shared" si="35"/>
        <v/>
      </c>
      <c r="X58" s="37" t="str">
        <f t="shared" si="36"/>
        <v/>
      </c>
      <c r="Y58" s="1" t="str">
        <f t="shared" si="37"/>
        <v xml:space="preserve"> </v>
      </c>
      <c r="Z58" s="1" t="str">
        <f t="shared" si="38"/>
        <v xml:space="preserve"> </v>
      </c>
      <c r="AA58" s="1" t="str">
        <f t="shared" si="39"/>
        <v xml:space="preserve"> </v>
      </c>
      <c r="AB58" s="1" t="str">
        <f t="shared" si="40"/>
        <v xml:space="preserve"> </v>
      </c>
      <c r="AC58" s="1" t="str">
        <f t="shared" si="41"/>
        <v xml:space="preserve"> </v>
      </c>
      <c r="AD58" s="1" t="str">
        <f t="shared" si="42"/>
        <v xml:space="preserve"> </v>
      </c>
      <c r="AE58" s="1">
        <f t="shared" si="43"/>
        <v>12</v>
      </c>
      <c r="AF58" s="1" t="str">
        <f t="shared" si="44"/>
        <v xml:space="preserve"> </v>
      </c>
      <c r="AG58" s="38" t="str">
        <f t="shared" si="45"/>
        <v xml:space="preserve"> </v>
      </c>
      <c r="AH58" s="38" t="str">
        <f t="shared" si="46"/>
        <v xml:space="preserve"> </v>
      </c>
      <c r="AI58" s="1" t="str">
        <f t="shared" si="47"/>
        <v xml:space="preserve"> </v>
      </c>
      <c r="AJ58" s="1" t="str">
        <f t="shared" si="48"/>
        <v xml:space="preserve"> </v>
      </c>
      <c r="AK58" s="25" t="str">
        <f t="shared" si="49"/>
        <v xml:space="preserve"> </v>
      </c>
      <c r="AL58" s="25" t="str">
        <f t="shared" si="50"/>
        <v xml:space="preserve"> </v>
      </c>
      <c r="AM58" s="1" t="str">
        <f t="shared" si="51"/>
        <v xml:space="preserve"> </v>
      </c>
      <c r="AN58" s="1" t="str">
        <f t="shared" si="52"/>
        <v xml:space="preserve"> </v>
      </c>
      <c r="AO58" t="s">
        <v>1068</v>
      </c>
      <c r="AP58" t="s">
        <v>1254</v>
      </c>
      <c r="AQ58" s="22">
        <v>-22.046658206347814</v>
      </c>
      <c r="AR58" s="21">
        <v>-4.1220125513292682</v>
      </c>
      <c r="AS58">
        <v>5.5409273562280204</v>
      </c>
      <c r="AT58">
        <v>22.046658206347814</v>
      </c>
      <c r="AU58">
        <v>4.1220125513292682</v>
      </c>
      <c r="AV58" t="s">
        <v>2070</v>
      </c>
    </row>
    <row r="59" spans="1:48" x14ac:dyDescent="0.25">
      <c r="A59" s="14">
        <v>6.1999999999999972E-10</v>
      </c>
      <c r="B59" t="s">
        <v>1174</v>
      </c>
      <c r="C59" s="4">
        <v>3</v>
      </c>
      <c r="D59" s="4">
        <v>1</v>
      </c>
      <c r="E59" s="4">
        <v>6</v>
      </c>
      <c r="F59" s="4">
        <v>10</v>
      </c>
      <c r="G59" s="4">
        <v>26</v>
      </c>
      <c r="H59" s="4">
        <v>24.72</v>
      </c>
      <c r="I59" s="34">
        <v>4134.3575523945119</v>
      </c>
      <c r="J59" s="35">
        <v>10.38655462184874</v>
      </c>
      <c r="K59" s="35">
        <v>9.3530079455164579</v>
      </c>
      <c r="L59" s="35">
        <v>8.4037600332447049</v>
      </c>
      <c r="M59" s="35">
        <v>8.1030482204362801</v>
      </c>
      <c r="N59" s="4">
        <v>2.6430000000000002</v>
      </c>
      <c r="O59" s="4">
        <v>14.415584415584423</v>
      </c>
      <c r="P59" s="35">
        <v>2.912621359223301</v>
      </c>
      <c r="Q59" s="36" t="str">
        <f t="shared" si="29"/>
        <v xml:space="preserve"> </v>
      </c>
      <c r="R59" s="36" t="str">
        <f t="shared" si="30"/>
        <v xml:space="preserve"> </v>
      </c>
      <c r="S59" s="37" t="str">
        <f t="shared" si="31"/>
        <v/>
      </c>
      <c r="T59" s="37" t="str">
        <f t="shared" si="32"/>
        <v/>
      </c>
      <c r="U59" s="37" t="str">
        <f t="shared" si="33"/>
        <v/>
      </c>
      <c r="V59" s="37">
        <f t="shared" si="34"/>
        <v>-0.34774472682106627</v>
      </c>
      <c r="W59" s="37" t="str">
        <f t="shared" si="35"/>
        <v/>
      </c>
      <c r="X59" s="37" t="str">
        <f t="shared" si="36"/>
        <v/>
      </c>
      <c r="Y59" s="1" t="str">
        <f t="shared" si="37"/>
        <v xml:space="preserve"> </v>
      </c>
      <c r="Z59" s="1">
        <f t="shared" si="38"/>
        <v>22</v>
      </c>
      <c r="AA59" s="1" t="str">
        <f t="shared" si="39"/>
        <v xml:space="preserve"> </v>
      </c>
      <c r="AB59" s="1" t="str">
        <f t="shared" si="40"/>
        <v xml:space="preserve"> </v>
      </c>
      <c r="AC59" s="1" t="str">
        <f t="shared" si="41"/>
        <v xml:space="preserve"> </v>
      </c>
      <c r="AD59" s="1" t="str">
        <f t="shared" si="42"/>
        <v xml:space="preserve"> </v>
      </c>
      <c r="AE59" s="1" t="str">
        <f t="shared" si="43"/>
        <v xml:space="preserve"> </v>
      </c>
      <c r="AF59" s="1" t="str">
        <f t="shared" si="44"/>
        <v xml:space="preserve"> </v>
      </c>
      <c r="AG59" s="38">
        <f t="shared" si="45"/>
        <v>2.9126213598433011</v>
      </c>
      <c r="AH59" s="38" t="str">
        <f t="shared" si="46"/>
        <v xml:space="preserve"> </v>
      </c>
      <c r="AI59" s="1">
        <f t="shared" si="47"/>
        <v>72</v>
      </c>
      <c r="AJ59" s="1" t="str">
        <f t="shared" si="48"/>
        <v xml:space="preserve"> </v>
      </c>
      <c r="AK59" s="25" t="str">
        <f t="shared" si="49"/>
        <v xml:space="preserve"> </v>
      </c>
      <c r="AL59" s="25" t="str">
        <f t="shared" si="50"/>
        <v xml:space="preserve"> </v>
      </c>
      <c r="AM59" s="1" t="str">
        <f t="shared" si="51"/>
        <v xml:space="preserve"> </v>
      </c>
      <c r="AN59" s="1" t="str">
        <f t="shared" si="52"/>
        <v xml:space="preserve"> </v>
      </c>
      <c r="AO59" t="s">
        <v>1174</v>
      </c>
      <c r="AP59" t="s">
        <v>1246</v>
      </c>
      <c r="AQ59" s="22">
        <v>34.774472682106627</v>
      </c>
      <c r="AR59" s="21">
        <v>28.122767187303243</v>
      </c>
      <c r="AS59">
        <v>5.1779935275080957</v>
      </c>
      <c r="AT59">
        <v>-34.774472682106627</v>
      </c>
      <c r="AU59">
        <v>-28.122767187303243</v>
      </c>
      <c r="AV59" t="s">
        <v>2071</v>
      </c>
    </row>
    <row r="60" spans="1:48" x14ac:dyDescent="0.25">
      <c r="A60" s="14">
        <v>6.2999999999999969E-10</v>
      </c>
      <c r="B60" t="s">
        <v>1171</v>
      </c>
      <c r="C60" s="4">
        <v>5</v>
      </c>
      <c r="D60" s="4">
        <v>0</v>
      </c>
      <c r="E60" s="4">
        <v>7</v>
      </c>
      <c r="F60" s="4">
        <v>12</v>
      </c>
      <c r="G60" s="4">
        <v>120.5</v>
      </c>
      <c r="H60" s="4">
        <v>109.13</v>
      </c>
      <c r="I60" s="34">
        <v>1279.1307677988541</v>
      </c>
      <c r="J60" s="35" t="s">
        <v>1238</v>
      </c>
      <c r="K60" s="35" t="s">
        <v>1238</v>
      </c>
      <c r="L60" s="35">
        <v>14.930715447362692</v>
      </c>
      <c r="M60" s="35">
        <v>13.465077202018685</v>
      </c>
      <c r="N60" s="4">
        <v>1.72</v>
      </c>
      <c r="O60" s="4">
        <v>121.93548387096773</v>
      </c>
      <c r="P60" s="35">
        <v>0.86135801337853934</v>
      </c>
      <c r="Q60" s="36" t="str">
        <f t="shared" si="29"/>
        <v xml:space="preserve"> </v>
      </c>
      <c r="R60" s="36" t="str">
        <f t="shared" si="30"/>
        <v xml:space="preserve"> </v>
      </c>
      <c r="S60" s="37" t="str">
        <f t="shared" si="31"/>
        <v/>
      </c>
      <c r="T60" s="37" t="str">
        <f t="shared" si="32"/>
        <v/>
      </c>
      <c r="U60" s="37" t="str">
        <f t="shared" si="33"/>
        <v xml:space="preserve"> </v>
      </c>
      <c r="V60" s="37" t="str">
        <f t="shared" si="34"/>
        <v xml:space="preserve"> </v>
      </c>
      <c r="W60" s="37" t="str">
        <f t="shared" si="35"/>
        <v/>
      </c>
      <c r="X60" s="37" t="str">
        <f t="shared" si="36"/>
        <v/>
      </c>
      <c r="Y60" s="1" t="str">
        <f t="shared" si="37"/>
        <v xml:space="preserve"> </v>
      </c>
      <c r="Z60" s="1" t="str">
        <f t="shared" si="38"/>
        <v xml:space="preserve"> </v>
      </c>
      <c r="AA60" s="1" t="str">
        <f t="shared" si="39"/>
        <v xml:space="preserve"> </v>
      </c>
      <c r="AB60" s="1" t="str">
        <f t="shared" si="40"/>
        <v xml:space="preserve"> </v>
      </c>
      <c r="AC60" s="1" t="str">
        <f t="shared" si="41"/>
        <v xml:space="preserve"> </v>
      </c>
      <c r="AD60" s="1" t="str">
        <f t="shared" si="42"/>
        <v xml:space="preserve"> </v>
      </c>
      <c r="AE60" s="1" t="str">
        <f t="shared" si="43"/>
        <v xml:space="preserve"> </v>
      </c>
      <c r="AF60" s="1" t="str">
        <f t="shared" si="44"/>
        <v xml:space="preserve"> </v>
      </c>
      <c r="AG60" s="38" t="str">
        <f t="shared" si="45"/>
        <v xml:space="preserve"> </v>
      </c>
      <c r="AH60" s="38" t="str">
        <f t="shared" si="46"/>
        <v xml:space="preserve"> </v>
      </c>
      <c r="AI60" s="1" t="str">
        <f t="shared" si="47"/>
        <v xml:space="preserve"> </v>
      </c>
      <c r="AJ60" s="1" t="str">
        <f t="shared" si="48"/>
        <v xml:space="preserve"> </v>
      </c>
      <c r="AK60" s="25" t="str">
        <f t="shared" si="49"/>
        <v xml:space="preserve"> </v>
      </c>
      <c r="AL60" s="25" t="str">
        <f t="shared" si="50"/>
        <v xml:space="preserve"> </v>
      </c>
      <c r="AM60" s="1" t="str">
        <f t="shared" si="51"/>
        <v xml:space="preserve"> </v>
      </c>
      <c r="AN60" s="1" t="str">
        <f t="shared" si="52"/>
        <v xml:space="preserve"> </v>
      </c>
      <c r="AO60" t="s">
        <v>1171</v>
      </c>
      <c r="AP60" t="s">
        <v>1244</v>
      </c>
      <c r="AQ60" s="22" t="e">
        <v>#VALUE!</v>
      </c>
      <c r="AR60" s="21">
        <v>-27.702184025340394</v>
      </c>
      <c r="AS60">
        <v>10.418766608631902</v>
      </c>
      <c r="AT60" t="e">
        <v>#VALUE!</v>
      </c>
      <c r="AU60">
        <v>27.702184025340394</v>
      </c>
      <c r="AV60" t="s">
        <v>2072</v>
      </c>
    </row>
    <row r="61" spans="1:48" x14ac:dyDescent="0.25">
      <c r="A61" s="14">
        <v>6.3999999999999965E-10</v>
      </c>
      <c r="B61" t="s">
        <v>1059</v>
      </c>
      <c r="C61" s="4">
        <v>0</v>
      </c>
      <c r="D61" s="4">
        <v>1</v>
      </c>
      <c r="E61" s="4">
        <v>10</v>
      </c>
      <c r="F61" s="4">
        <v>11</v>
      </c>
      <c r="G61" s="4">
        <v>11.8885498046875</v>
      </c>
      <c r="H61" s="4">
        <v>9.7100000000000009</v>
      </c>
      <c r="I61" s="34">
        <v>941.13399388498669</v>
      </c>
      <c r="J61" s="35">
        <v>14.300088407813332</v>
      </c>
      <c r="K61" s="35">
        <v>9.4777499045299773</v>
      </c>
      <c r="L61" s="35">
        <v>4.2621450872359956</v>
      </c>
      <c r="M61" s="35">
        <v>4.095424818146844</v>
      </c>
      <c r="N61" s="4">
        <v>0.77100000000000002</v>
      </c>
      <c r="O61" s="4">
        <v>42.777777777777771</v>
      </c>
      <c r="P61" s="35">
        <v>0</v>
      </c>
      <c r="Q61" s="36" t="str">
        <f t="shared" si="29"/>
        <v xml:space="preserve"> </v>
      </c>
      <c r="R61" s="36" t="str">
        <f t="shared" si="30"/>
        <v xml:space="preserve"> </v>
      </c>
      <c r="S61" s="37">
        <f t="shared" si="31"/>
        <v>0.22436146353263625</v>
      </c>
      <c r="T61" s="37" t="str">
        <f t="shared" si="32"/>
        <v/>
      </c>
      <c r="U61" s="37" t="str">
        <f t="shared" si="33"/>
        <v/>
      </c>
      <c r="V61" s="37" t="str">
        <f t="shared" si="34"/>
        <v/>
      </c>
      <c r="W61" s="37" t="str">
        <f t="shared" si="35"/>
        <v/>
      </c>
      <c r="X61" s="37">
        <f t="shared" si="36"/>
        <v>-0.63545937353654924</v>
      </c>
      <c r="Y61" s="1" t="str">
        <f t="shared" si="37"/>
        <v xml:space="preserve"> </v>
      </c>
      <c r="Z61" s="1" t="str">
        <f t="shared" si="38"/>
        <v xml:space="preserve"> </v>
      </c>
      <c r="AA61" s="1" t="str">
        <f t="shared" si="39"/>
        <v xml:space="preserve"> </v>
      </c>
      <c r="AB61" s="1">
        <f t="shared" si="40"/>
        <v>14</v>
      </c>
      <c r="AC61" s="1">
        <f t="shared" si="41"/>
        <v>58</v>
      </c>
      <c r="AD61" s="1" t="str">
        <f t="shared" si="42"/>
        <v xml:space="preserve"> </v>
      </c>
      <c r="AE61" s="1" t="str">
        <f t="shared" si="43"/>
        <v xml:space="preserve"> </v>
      </c>
      <c r="AF61" s="1" t="str">
        <f t="shared" si="44"/>
        <v xml:space="preserve"> </v>
      </c>
      <c r="AG61" s="38" t="str">
        <f t="shared" si="45"/>
        <v xml:space="preserve"> </v>
      </c>
      <c r="AH61" s="38" t="str">
        <f t="shared" si="46"/>
        <v xml:space="preserve"> </v>
      </c>
      <c r="AI61" s="1" t="str">
        <f t="shared" si="47"/>
        <v xml:space="preserve"> </v>
      </c>
      <c r="AJ61" s="1" t="str">
        <f t="shared" si="48"/>
        <v xml:space="preserve"> </v>
      </c>
      <c r="AK61" s="25" t="str">
        <f t="shared" si="49"/>
        <v xml:space="preserve"> </v>
      </c>
      <c r="AL61" s="25" t="str">
        <f t="shared" si="50"/>
        <v xml:space="preserve"> </v>
      </c>
      <c r="AM61" s="1" t="str">
        <f t="shared" si="51"/>
        <v xml:space="preserve"> </v>
      </c>
      <c r="AN61" s="1" t="str">
        <f t="shared" si="52"/>
        <v xml:space="preserve"> </v>
      </c>
      <c r="AO61" t="s">
        <v>1059</v>
      </c>
      <c r="AP61" t="s">
        <v>1293</v>
      </c>
      <c r="AQ61" s="22">
        <v>10.198247537247463</v>
      </c>
      <c r="AR61" s="21">
        <v>63.545937353654921</v>
      </c>
      <c r="AS61">
        <v>22.436146289263625</v>
      </c>
      <c r="AT61">
        <v>-10.198247537247463</v>
      </c>
      <c r="AU61">
        <v>-63.545937353654921</v>
      </c>
      <c r="AV61" t="s">
        <v>2073</v>
      </c>
    </row>
    <row r="62" spans="1:48" x14ac:dyDescent="0.25">
      <c r="A62" s="14">
        <v>6.4999999999999962E-10</v>
      </c>
      <c r="B62" t="s">
        <v>1011</v>
      </c>
      <c r="C62" s="4">
        <v>1</v>
      </c>
      <c r="D62" s="4">
        <v>1</v>
      </c>
      <c r="E62" s="4">
        <v>15</v>
      </c>
      <c r="F62" s="4">
        <v>17</v>
      </c>
      <c r="G62" s="4">
        <v>114</v>
      </c>
      <c r="H62" s="4">
        <v>107.5</v>
      </c>
      <c r="I62" s="34">
        <v>36011.893362456627</v>
      </c>
      <c r="J62" s="35">
        <v>8.8601335201516527</v>
      </c>
      <c r="K62" s="35">
        <v>8.9867915064370507</v>
      </c>
      <c r="L62" s="35" t="s">
        <v>1238</v>
      </c>
      <c r="M62" s="35" t="s">
        <v>1238</v>
      </c>
      <c r="N62" s="4">
        <v>11.962</v>
      </c>
      <c r="O62" s="4">
        <v>0.35234899328858904</v>
      </c>
      <c r="P62" s="35">
        <v>5.4446511627906968</v>
      </c>
      <c r="Q62" s="36" t="str">
        <f t="shared" si="29"/>
        <v xml:space="preserve"> </v>
      </c>
      <c r="R62" s="36" t="str">
        <f t="shared" si="30"/>
        <v xml:space="preserve"> </v>
      </c>
      <c r="S62" s="37" t="str">
        <f t="shared" si="31"/>
        <v/>
      </c>
      <c r="T62" s="37" t="str">
        <f t="shared" si="32"/>
        <v/>
      </c>
      <c r="U62" s="37" t="str">
        <f t="shared" si="33"/>
        <v/>
      </c>
      <c r="V62" s="37">
        <f t="shared" si="34"/>
        <v>-0.44360098030662387</v>
      </c>
      <c r="W62" s="37" t="str">
        <f t="shared" si="35"/>
        <v xml:space="preserve"> </v>
      </c>
      <c r="X62" s="37" t="str">
        <f t="shared" si="36"/>
        <v xml:space="preserve"> </v>
      </c>
      <c r="Y62" s="1" t="str">
        <f t="shared" si="37"/>
        <v xml:space="preserve"> </v>
      </c>
      <c r="Z62" s="1">
        <f t="shared" si="38"/>
        <v>15</v>
      </c>
      <c r="AA62" s="1" t="str">
        <f t="shared" si="39"/>
        <v xml:space="preserve"> </v>
      </c>
      <c r="AB62" s="1" t="str">
        <f t="shared" si="40"/>
        <v xml:space="preserve"> </v>
      </c>
      <c r="AC62" s="1" t="str">
        <f t="shared" si="41"/>
        <v xml:space="preserve"> </v>
      </c>
      <c r="AD62" s="1" t="str">
        <f t="shared" si="42"/>
        <v xml:space="preserve"> </v>
      </c>
      <c r="AE62" s="1" t="str">
        <f t="shared" si="43"/>
        <v xml:space="preserve"> </v>
      </c>
      <c r="AF62" s="1" t="str">
        <f t="shared" si="44"/>
        <v xml:space="preserve"> </v>
      </c>
      <c r="AG62" s="38">
        <f t="shared" si="45"/>
        <v>5.4446511634406969</v>
      </c>
      <c r="AH62" s="38" t="str">
        <f t="shared" si="46"/>
        <v xml:space="preserve"> </v>
      </c>
      <c r="AI62" s="1">
        <f t="shared" si="47"/>
        <v>27</v>
      </c>
      <c r="AJ62" s="1" t="str">
        <f t="shared" si="48"/>
        <v xml:space="preserve"> </v>
      </c>
      <c r="AK62" s="25" t="str">
        <f t="shared" si="49"/>
        <v xml:space="preserve"> </v>
      </c>
      <c r="AL62" s="25" t="str">
        <f t="shared" si="50"/>
        <v xml:space="preserve"> </v>
      </c>
      <c r="AM62" s="1" t="str">
        <f t="shared" si="51"/>
        <v xml:space="preserve"> </v>
      </c>
      <c r="AN62" s="1" t="str">
        <f t="shared" si="52"/>
        <v xml:space="preserve"> </v>
      </c>
      <c r="AO62" t="s">
        <v>1011</v>
      </c>
      <c r="AP62" t="s">
        <v>1246</v>
      </c>
      <c r="AQ62" s="22">
        <v>44.360098030662385</v>
      </c>
      <c r="AR62" s="21" t="e">
        <v>#VALUE!</v>
      </c>
      <c r="AS62">
        <v>6.0465116279069697</v>
      </c>
      <c r="AT62">
        <v>-44.360098030662385</v>
      </c>
      <c r="AU62" t="e">
        <v>#VALUE!</v>
      </c>
      <c r="AV62" t="s">
        <v>2074</v>
      </c>
    </row>
    <row r="63" spans="1:48" x14ac:dyDescent="0.25">
      <c r="A63" s="14">
        <v>6.5999999999999958E-10</v>
      </c>
      <c r="B63" t="s">
        <v>1141</v>
      </c>
      <c r="C63" s="4">
        <v>22</v>
      </c>
      <c r="D63" s="4">
        <v>1</v>
      </c>
      <c r="E63" s="4">
        <v>5</v>
      </c>
      <c r="F63" s="4">
        <v>28</v>
      </c>
      <c r="G63" s="4">
        <v>47</v>
      </c>
      <c r="H63" s="4">
        <v>38</v>
      </c>
      <c r="I63" s="34">
        <v>33946.543547643836</v>
      </c>
      <c r="J63" s="35">
        <v>11.47342995169082</v>
      </c>
      <c r="K63" s="35">
        <v>12.91199456337071</v>
      </c>
      <c r="L63" s="35">
        <v>5.932972912295245</v>
      </c>
      <c r="M63" s="35">
        <v>5.8947045933011966</v>
      </c>
      <c r="N63" s="4">
        <v>3.3120000000000003</v>
      </c>
      <c r="O63" s="4">
        <v>24.044943820224731</v>
      </c>
      <c r="P63" s="35">
        <v>3.918421052631579</v>
      </c>
      <c r="Q63" s="36">
        <f t="shared" si="29"/>
        <v>78.571428572088564</v>
      </c>
      <c r="R63" s="36" t="str">
        <f t="shared" si="30"/>
        <v xml:space="preserve"> </v>
      </c>
      <c r="S63" s="37">
        <f t="shared" si="31"/>
        <v>0.23684210592315796</v>
      </c>
      <c r="T63" s="37" t="str">
        <f t="shared" si="32"/>
        <v/>
      </c>
      <c r="U63" s="37" t="str">
        <f t="shared" si="33"/>
        <v/>
      </c>
      <c r="V63" s="37" t="str">
        <f t="shared" si="34"/>
        <v/>
      </c>
      <c r="W63" s="37" t="str">
        <f t="shared" si="35"/>
        <v/>
      </c>
      <c r="X63" s="37">
        <f t="shared" si="36"/>
        <v>-0.49255372166568456</v>
      </c>
      <c r="Y63" s="1" t="str">
        <f t="shared" si="37"/>
        <v xml:space="preserve"> </v>
      </c>
      <c r="Z63" s="1" t="str">
        <f t="shared" si="38"/>
        <v xml:space="preserve"> </v>
      </c>
      <c r="AA63" s="1" t="str">
        <f t="shared" si="39"/>
        <v xml:space="preserve"> </v>
      </c>
      <c r="AB63" s="1">
        <f t="shared" si="40"/>
        <v>27</v>
      </c>
      <c r="AC63" s="1">
        <f t="shared" si="41"/>
        <v>54</v>
      </c>
      <c r="AD63" s="1" t="str">
        <f t="shared" si="42"/>
        <v xml:space="preserve"> </v>
      </c>
      <c r="AE63" s="1">
        <f t="shared" si="43"/>
        <v>38</v>
      </c>
      <c r="AF63" s="1" t="str">
        <f t="shared" si="44"/>
        <v xml:space="preserve"> </v>
      </c>
      <c r="AG63" s="38">
        <f t="shared" si="45"/>
        <v>3.9184210532915791</v>
      </c>
      <c r="AH63" s="38" t="str">
        <f t="shared" si="46"/>
        <v xml:space="preserve"> </v>
      </c>
      <c r="AI63" s="1">
        <f t="shared" si="47"/>
        <v>59</v>
      </c>
      <c r="AJ63" s="1" t="str">
        <f t="shared" si="48"/>
        <v xml:space="preserve"> </v>
      </c>
      <c r="AK63" s="25" t="str">
        <f t="shared" si="49"/>
        <v xml:space="preserve"> </v>
      </c>
      <c r="AL63" s="25" t="str">
        <f t="shared" si="50"/>
        <v xml:space="preserve"> </v>
      </c>
      <c r="AM63" s="1" t="str">
        <f t="shared" si="51"/>
        <v xml:space="preserve"> </v>
      </c>
      <c r="AN63" s="1" t="str">
        <f t="shared" si="52"/>
        <v xml:space="preserve"> </v>
      </c>
      <c r="AO63" t="s">
        <v>1141</v>
      </c>
      <c r="AP63" t="s">
        <v>1295</v>
      </c>
      <c r="AQ63" s="22">
        <v>27.949108632257669</v>
      </c>
      <c r="AR63" s="21">
        <v>49.255372166568456</v>
      </c>
      <c r="AS63">
        <v>23.684210526315795</v>
      </c>
      <c r="AT63">
        <v>-27.949108632257669</v>
      </c>
      <c r="AU63">
        <v>-49.255372166568456</v>
      </c>
      <c r="AV63" t="s">
        <v>2075</v>
      </c>
    </row>
    <row r="64" spans="1:48" x14ac:dyDescent="0.25">
      <c r="A64" s="14">
        <v>6.6999999999999955E-10</v>
      </c>
      <c r="B64" t="s">
        <v>1186</v>
      </c>
      <c r="C64" s="4">
        <v>8</v>
      </c>
      <c r="D64" s="4">
        <v>1</v>
      </c>
      <c r="E64" s="4">
        <v>21</v>
      </c>
      <c r="F64" s="4">
        <v>30</v>
      </c>
      <c r="G64" s="4">
        <v>128</v>
      </c>
      <c r="H64" s="4">
        <v>122.25</v>
      </c>
      <c r="I64" s="34">
        <v>65430.615909919121</v>
      </c>
      <c r="J64" s="35">
        <v>21.286783910847987</v>
      </c>
      <c r="K64" s="35">
        <v>19.884515289525051</v>
      </c>
      <c r="L64" s="35">
        <v>14.125036829182742</v>
      </c>
      <c r="M64" s="35">
        <v>13.120437468681722</v>
      </c>
      <c r="N64" s="4">
        <v>6.1479999999999997</v>
      </c>
      <c r="O64" s="4">
        <v>5.9999999999999973</v>
      </c>
      <c r="P64" s="35">
        <v>1.8936605316973416</v>
      </c>
      <c r="Q64" s="36" t="str">
        <f t="shared" si="29"/>
        <v xml:space="preserve"> </v>
      </c>
      <c r="R64" s="36" t="str">
        <f t="shared" si="30"/>
        <v xml:space="preserve"> </v>
      </c>
      <c r="S64" s="37" t="str">
        <f t="shared" si="31"/>
        <v/>
      </c>
      <c r="T64" s="37" t="str">
        <f t="shared" si="32"/>
        <v/>
      </c>
      <c r="U64" s="37" t="str">
        <f t="shared" si="33"/>
        <v/>
      </c>
      <c r="V64" s="37" t="str">
        <f t="shared" si="34"/>
        <v/>
      </c>
      <c r="W64" s="37" t="str">
        <f t="shared" si="35"/>
        <v/>
      </c>
      <c r="X64" s="37" t="str">
        <f t="shared" si="36"/>
        <v/>
      </c>
      <c r="Y64" s="1" t="str">
        <f t="shared" si="37"/>
        <v xml:space="preserve"> </v>
      </c>
      <c r="Z64" s="1" t="str">
        <f t="shared" si="38"/>
        <v xml:space="preserve"> </v>
      </c>
      <c r="AA64" s="1" t="str">
        <f t="shared" si="39"/>
        <v xml:space="preserve"> </v>
      </c>
      <c r="AB64" s="1" t="str">
        <f t="shared" si="40"/>
        <v xml:space="preserve"> </v>
      </c>
      <c r="AC64" s="1" t="str">
        <f t="shared" si="41"/>
        <v xml:space="preserve"> </v>
      </c>
      <c r="AD64" s="1" t="str">
        <f t="shared" si="42"/>
        <v xml:space="preserve"> </v>
      </c>
      <c r="AE64" s="1" t="str">
        <f t="shared" si="43"/>
        <v xml:space="preserve"> </v>
      </c>
      <c r="AF64" s="1" t="str">
        <f t="shared" si="44"/>
        <v xml:space="preserve"> </v>
      </c>
      <c r="AG64" s="38" t="str">
        <f t="shared" si="45"/>
        <v xml:space="preserve"> </v>
      </c>
      <c r="AH64" s="38" t="str">
        <f t="shared" si="46"/>
        <v xml:space="preserve"> </v>
      </c>
      <c r="AI64" s="1" t="str">
        <f t="shared" si="47"/>
        <v xml:space="preserve"> </v>
      </c>
      <c r="AJ64" s="1" t="str">
        <f t="shared" si="48"/>
        <v xml:space="preserve"> </v>
      </c>
      <c r="AK64" s="25" t="str">
        <f t="shared" si="49"/>
        <v xml:space="preserve"> </v>
      </c>
      <c r="AL64" s="25" t="str">
        <f t="shared" si="50"/>
        <v xml:space="preserve"> </v>
      </c>
      <c r="AM64" s="1" t="str">
        <f t="shared" si="51"/>
        <v xml:space="preserve"> </v>
      </c>
      <c r="AN64" s="1" t="str">
        <f t="shared" si="52"/>
        <v xml:space="preserve"> </v>
      </c>
      <c r="AO64" t="s">
        <v>1186</v>
      </c>
      <c r="AP64" t="s">
        <v>1244</v>
      </c>
      <c r="AQ64" s="22">
        <v>-33.676830868095408</v>
      </c>
      <c r="AR64" s="21">
        <v>-20.811226955880514</v>
      </c>
      <c r="AS64">
        <v>4.7034764826175968</v>
      </c>
      <c r="AT64">
        <v>33.676830868095408</v>
      </c>
      <c r="AU64">
        <v>20.811226955880514</v>
      </c>
      <c r="AV64" t="s">
        <v>2076</v>
      </c>
    </row>
    <row r="65" spans="1:48" x14ac:dyDescent="0.25">
      <c r="A65" s="14">
        <v>6.7999999999999951E-10</v>
      </c>
      <c r="B65" t="s">
        <v>973</v>
      </c>
      <c r="C65" s="4">
        <v>20</v>
      </c>
      <c r="D65" s="4">
        <v>0</v>
      </c>
      <c r="E65" s="4">
        <v>10</v>
      </c>
      <c r="F65" s="4">
        <v>30</v>
      </c>
      <c r="G65" s="4">
        <v>379</v>
      </c>
      <c r="H65" s="4">
        <v>350.37</v>
      </c>
      <c r="I65" s="34">
        <v>36057.094241417006</v>
      </c>
      <c r="J65" s="35">
        <v>21.433290512020552</v>
      </c>
      <c r="K65" s="35">
        <v>19.009820411263632</v>
      </c>
      <c r="L65" s="35">
        <v>14.766458625097355</v>
      </c>
      <c r="M65" s="35">
        <v>13.472928397194112</v>
      </c>
      <c r="N65" s="4">
        <v>18.431000000000001</v>
      </c>
      <c r="O65" s="4">
        <v>12.110705596107053</v>
      </c>
      <c r="P65" s="35">
        <v>1.0120729514513229</v>
      </c>
      <c r="Q65" s="36" t="str">
        <f t="shared" si="29"/>
        <v xml:space="preserve"> </v>
      </c>
      <c r="R65" s="36" t="str">
        <f t="shared" si="30"/>
        <v xml:space="preserve"> </v>
      </c>
      <c r="S65" s="37" t="str">
        <f t="shared" si="31"/>
        <v/>
      </c>
      <c r="T65" s="37" t="str">
        <f t="shared" si="32"/>
        <v/>
      </c>
      <c r="U65" s="37" t="str">
        <f t="shared" si="33"/>
        <v/>
      </c>
      <c r="V65" s="37" t="str">
        <f t="shared" si="34"/>
        <v/>
      </c>
      <c r="W65" s="37" t="str">
        <f t="shared" si="35"/>
        <v/>
      </c>
      <c r="X65" s="37" t="str">
        <f t="shared" si="36"/>
        <v/>
      </c>
      <c r="Y65" s="1" t="str">
        <f t="shared" si="37"/>
        <v xml:space="preserve"> </v>
      </c>
      <c r="Z65" s="1" t="str">
        <f t="shared" si="38"/>
        <v xml:space="preserve"> </v>
      </c>
      <c r="AA65" s="1" t="str">
        <f t="shared" si="39"/>
        <v xml:space="preserve"> </v>
      </c>
      <c r="AB65" s="1" t="str">
        <f t="shared" si="40"/>
        <v xml:space="preserve"> </v>
      </c>
      <c r="AC65" s="1" t="str">
        <f t="shared" si="41"/>
        <v xml:space="preserve"> </v>
      </c>
      <c r="AD65" s="1" t="str">
        <f t="shared" si="42"/>
        <v xml:space="preserve"> </v>
      </c>
      <c r="AE65" s="1" t="str">
        <f t="shared" si="43"/>
        <v xml:space="preserve"> </v>
      </c>
      <c r="AF65" s="1" t="str">
        <f t="shared" si="44"/>
        <v xml:space="preserve"> </v>
      </c>
      <c r="AG65" s="38" t="str">
        <f t="shared" si="45"/>
        <v xml:space="preserve"> </v>
      </c>
      <c r="AH65" s="38" t="str">
        <f t="shared" si="46"/>
        <v xml:space="preserve"> </v>
      </c>
      <c r="AI65" s="1" t="str">
        <f t="shared" si="47"/>
        <v xml:space="preserve"> </v>
      </c>
      <c r="AJ65" s="1" t="str">
        <f t="shared" si="48"/>
        <v xml:space="preserve"> </v>
      </c>
      <c r="AK65" s="25" t="str">
        <f t="shared" si="49"/>
        <v xml:space="preserve"> </v>
      </c>
      <c r="AL65" s="25" t="str">
        <f t="shared" si="50"/>
        <v xml:space="preserve"> </v>
      </c>
      <c r="AM65" s="1" t="str">
        <f t="shared" si="51"/>
        <v xml:space="preserve"> </v>
      </c>
      <c r="AN65" s="1" t="str">
        <f t="shared" si="52"/>
        <v xml:space="preserve"> </v>
      </c>
      <c r="AO65" t="s">
        <v>973</v>
      </c>
      <c r="AP65" t="s">
        <v>1244</v>
      </c>
      <c r="AQ65" s="22">
        <v>-34.596863608974779</v>
      </c>
      <c r="AR65" s="21">
        <v>-26.297297901946305</v>
      </c>
      <c r="AS65">
        <v>8.1713617033421837</v>
      </c>
      <c r="AT65">
        <v>34.596863608974779</v>
      </c>
      <c r="AU65">
        <v>26.297297901946305</v>
      </c>
      <c r="AV65" t="s">
        <v>2077</v>
      </c>
    </row>
    <row r="66" spans="1:48" x14ac:dyDescent="0.25">
      <c r="A66" s="14">
        <v>6.8999999999999948E-10</v>
      </c>
      <c r="B66" t="s">
        <v>976</v>
      </c>
      <c r="C66" s="4">
        <v>14</v>
      </c>
      <c r="D66" s="4">
        <v>0</v>
      </c>
      <c r="E66" s="4">
        <v>4</v>
      </c>
      <c r="F66" s="4">
        <v>18</v>
      </c>
      <c r="G66" s="4">
        <v>7.75</v>
      </c>
      <c r="H66" s="4">
        <v>4.09</v>
      </c>
      <c r="I66" s="34">
        <v>1629.4745223997095</v>
      </c>
      <c r="J66" s="35" t="s">
        <v>1238</v>
      </c>
      <c r="K66" s="35">
        <v>20.147783251231527</v>
      </c>
      <c r="L66" s="35">
        <v>3.4613698268496336</v>
      </c>
      <c r="M66" s="35">
        <v>3.757849339925365</v>
      </c>
      <c r="N66" s="4">
        <v>-0.06</v>
      </c>
      <c r="O66" s="4" t="s">
        <v>132</v>
      </c>
      <c r="P66" s="35">
        <v>0.97799511002444994</v>
      </c>
      <c r="Q66" s="36">
        <f t="shared" si="29"/>
        <v>77.777777778467765</v>
      </c>
      <c r="R66" s="36" t="str">
        <f t="shared" si="30"/>
        <v xml:space="preserve"> </v>
      </c>
      <c r="S66" s="37">
        <f t="shared" si="31"/>
        <v>0.8948655263623716</v>
      </c>
      <c r="T66" s="37" t="str">
        <f t="shared" si="32"/>
        <v/>
      </c>
      <c r="U66" s="37" t="str">
        <f t="shared" si="33"/>
        <v xml:space="preserve"> </v>
      </c>
      <c r="V66" s="37" t="str">
        <f t="shared" si="34"/>
        <v xml:space="preserve"> </v>
      </c>
      <c r="W66" s="37" t="str">
        <f t="shared" si="35"/>
        <v/>
      </c>
      <c r="X66" s="37">
        <f t="shared" si="36"/>
        <v>-0.70394956077862281</v>
      </c>
      <c r="Y66" s="1" t="str">
        <f t="shared" si="37"/>
        <v xml:space="preserve"> </v>
      </c>
      <c r="Z66" s="1" t="str">
        <f t="shared" si="38"/>
        <v xml:space="preserve"> </v>
      </c>
      <c r="AA66" s="1" t="str">
        <f t="shared" si="39"/>
        <v xml:space="preserve"> </v>
      </c>
      <c r="AB66" s="1">
        <f t="shared" si="40"/>
        <v>6</v>
      </c>
      <c r="AC66" s="1">
        <f t="shared" si="41"/>
        <v>8</v>
      </c>
      <c r="AD66" s="1" t="str">
        <f t="shared" si="42"/>
        <v xml:space="preserve"> </v>
      </c>
      <c r="AE66" s="1">
        <f t="shared" si="43"/>
        <v>41</v>
      </c>
      <c r="AF66" s="1" t="str">
        <f t="shared" si="44"/>
        <v xml:space="preserve"> </v>
      </c>
      <c r="AG66" s="38" t="str">
        <f t="shared" si="45"/>
        <v xml:space="preserve"> </v>
      </c>
      <c r="AH66" s="38" t="str">
        <f t="shared" si="46"/>
        <v xml:space="preserve"> </v>
      </c>
      <c r="AI66" s="1" t="str">
        <f t="shared" si="47"/>
        <v xml:space="preserve"> </v>
      </c>
      <c r="AJ66" s="1" t="str">
        <f t="shared" si="48"/>
        <v xml:space="preserve"> </v>
      </c>
      <c r="AK66" s="25" t="str">
        <f t="shared" si="49"/>
        <v xml:space="preserve"> </v>
      </c>
      <c r="AL66" s="25" t="str">
        <f t="shared" si="50"/>
        <v xml:space="preserve"> </v>
      </c>
      <c r="AM66" s="1" t="str">
        <f t="shared" si="51"/>
        <v xml:space="preserve"> </v>
      </c>
      <c r="AN66" s="1" t="str">
        <f t="shared" si="52"/>
        <v xml:space="preserve"> </v>
      </c>
      <c r="AO66" t="s">
        <v>976</v>
      </c>
      <c r="AP66" t="s">
        <v>1295</v>
      </c>
      <c r="AQ66" s="22" t="e">
        <v>#VALUE!</v>
      </c>
      <c r="AR66" s="21">
        <v>70.394956077862275</v>
      </c>
      <c r="AS66">
        <v>89.486552567237169</v>
      </c>
      <c r="AT66" t="e">
        <v>#VALUE!</v>
      </c>
      <c r="AU66">
        <v>-70.394956077862275</v>
      </c>
      <c r="AV66" t="s">
        <v>2078</v>
      </c>
    </row>
    <row r="67" spans="1:48" x14ac:dyDescent="0.25">
      <c r="A67" s="14">
        <v>6.9999999999999944E-10</v>
      </c>
      <c r="B67" t="s">
        <v>1124</v>
      </c>
      <c r="C67" s="4">
        <v>4</v>
      </c>
      <c r="D67" s="4">
        <v>0</v>
      </c>
      <c r="E67" s="4">
        <v>7</v>
      </c>
      <c r="F67" s="4">
        <v>11</v>
      </c>
      <c r="G67" s="4">
        <v>38</v>
      </c>
      <c r="H67" s="4">
        <v>37.93</v>
      </c>
      <c r="I67" s="34">
        <v>3149.2287097452854</v>
      </c>
      <c r="J67" s="35">
        <v>25.785180149558123</v>
      </c>
      <c r="K67" s="35">
        <v>20.305139186295502</v>
      </c>
      <c r="L67" s="35">
        <v>8.2543335640138409</v>
      </c>
      <c r="M67" s="35">
        <v>7.8192683886193786</v>
      </c>
      <c r="N67" s="4">
        <v>1.8680000000000001</v>
      </c>
      <c r="O67" s="4">
        <v>39.402985074626869</v>
      </c>
      <c r="P67" s="35">
        <v>5.2175059319799635</v>
      </c>
      <c r="Q67" s="36" t="str">
        <f t="shared" si="29"/>
        <v xml:space="preserve"> </v>
      </c>
      <c r="R67" s="36" t="str">
        <f t="shared" si="30"/>
        <v xml:space="preserve"> </v>
      </c>
      <c r="S67" s="37" t="str">
        <f t="shared" si="31"/>
        <v/>
      </c>
      <c r="T67" s="37" t="str">
        <f t="shared" si="32"/>
        <v/>
      </c>
      <c r="U67" s="37" t="str">
        <f t="shared" si="33"/>
        <v/>
      </c>
      <c r="V67" s="37" t="str">
        <f t="shared" si="34"/>
        <v/>
      </c>
      <c r="W67" s="37" t="str">
        <f t="shared" si="35"/>
        <v/>
      </c>
      <c r="X67" s="37" t="str">
        <f t="shared" si="36"/>
        <v/>
      </c>
      <c r="Y67" s="1" t="str">
        <f t="shared" si="37"/>
        <v xml:space="preserve"> </v>
      </c>
      <c r="Z67" s="1" t="str">
        <f t="shared" si="38"/>
        <v xml:space="preserve"> </v>
      </c>
      <c r="AA67" s="1" t="str">
        <f t="shared" si="39"/>
        <v xml:space="preserve"> </v>
      </c>
      <c r="AB67" s="1" t="str">
        <f t="shared" si="40"/>
        <v xml:space="preserve"> </v>
      </c>
      <c r="AC67" s="1" t="str">
        <f t="shared" si="41"/>
        <v xml:space="preserve"> </v>
      </c>
      <c r="AD67" s="1" t="str">
        <f t="shared" si="42"/>
        <v xml:space="preserve"> </v>
      </c>
      <c r="AE67" s="1" t="str">
        <f t="shared" si="43"/>
        <v xml:space="preserve"> </v>
      </c>
      <c r="AF67" s="1" t="str">
        <f t="shared" si="44"/>
        <v xml:space="preserve"> </v>
      </c>
      <c r="AG67" s="38">
        <f t="shared" si="45"/>
        <v>5.2175059326799635</v>
      </c>
      <c r="AH67" s="38" t="str">
        <f t="shared" si="46"/>
        <v xml:space="preserve"> </v>
      </c>
      <c r="AI67" s="1">
        <f t="shared" si="47"/>
        <v>33</v>
      </c>
      <c r="AJ67" s="1" t="str">
        <f t="shared" si="48"/>
        <v xml:space="preserve"> </v>
      </c>
      <c r="AK67" s="25" t="str">
        <f t="shared" si="49"/>
        <v xml:space="preserve"> </v>
      </c>
      <c r="AL67" s="25" t="str">
        <f t="shared" si="50"/>
        <v xml:space="preserve"> </v>
      </c>
      <c r="AM67" s="1" t="str">
        <f t="shared" si="51"/>
        <v xml:space="preserve"> </v>
      </c>
      <c r="AN67" s="1" t="str">
        <f t="shared" si="52"/>
        <v xml:space="preserve"> </v>
      </c>
      <c r="AO67" t="s">
        <v>1124</v>
      </c>
      <c r="AP67" t="s">
        <v>1250</v>
      </c>
      <c r="AQ67" s="22">
        <v>-61.925877586387386</v>
      </c>
      <c r="AR67" s="21">
        <v>29.400809524875704</v>
      </c>
      <c r="AS67">
        <v>0.1845504877405757</v>
      </c>
      <c r="AT67">
        <v>61.925877586387386</v>
      </c>
      <c r="AU67">
        <v>-29.400809524875704</v>
      </c>
      <c r="AV67" t="s">
        <v>2079</v>
      </c>
    </row>
    <row r="68" spans="1:48" x14ac:dyDescent="0.25">
      <c r="A68" s="14">
        <v>7.0999999999999941E-10</v>
      </c>
      <c r="B68" t="s">
        <v>1039</v>
      </c>
      <c r="C68" s="4">
        <v>7</v>
      </c>
      <c r="D68" s="4">
        <v>1</v>
      </c>
      <c r="E68" s="4">
        <v>8</v>
      </c>
      <c r="F68" s="4">
        <v>16</v>
      </c>
      <c r="G68" s="4">
        <v>12.496246337890625</v>
      </c>
      <c r="H68" s="4">
        <v>8.49</v>
      </c>
      <c r="I68" s="34">
        <v>2228.6728023379042</v>
      </c>
      <c r="J68" s="35">
        <v>2.9726890756302522</v>
      </c>
      <c r="K68" s="35" t="s">
        <v>1238</v>
      </c>
      <c r="L68" s="35" t="s">
        <v>1238</v>
      </c>
      <c r="M68" s="35" t="s">
        <v>1238</v>
      </c>
      <c r="N68" s="4">
        <v>2.8559999999999999</v>
      </c>
      <c r="O68" s="4" t="s">
        <v>132</v>
      </c>
      <c r="P68" s="35" t="s">
        <v>137</v>
      </c>
      <c r="Q68" s="36" t="str">
        <f t="shared" si="29"/>
        <v xml:space="preserve"> </v>
      </c>
      <c r="R68" s="36" t="str">
        <f t="shared" si="30"/>
        <v xml:space="preserve"> </v>
      </c>
      <c r="S68" s="37">
        <f t="shared" si="31"/>
        <v>0.4718782501670819</v>
      </c>
      <c r="T68" s="37" t="str">
        <f t="shared" si="32"/>
        <v/>
      </c>
      <c r="U68" s="37" t="str">
        <f t="shared" si="33"/>
        <v/>
      </c>
      <c r="V68" s="37">
        <f t="shared" si="34"/>
        <v>-0.8133209523567575</v>
      </c>
      <c r="W68" s="37" t="str">
        <f t="shared" si="35"/>
        <v xml:space="preserve"> </v>
      </c>
      <c r="X68" s="37" t="str">
        <f t="shared" si="36"/>
        <v xml:space="preserve"> </v>
      </c>
      <c r="Y68" s="1" t="str">
        <f t="shared" si="37"/>
        <v xml:space="preserve"> </v>
      </c>
      <c r="Z68" s="1">
        <f t="shared" si="38"/>
        <v>3</v>
      </c>
      <c r="AA68" s="1" t="str">
        <f t="shared" si="39"/>
        <v xml:space="preserve"> </v>
      </c>
      <c r="AB68" s="1" t="str">
        <f t="shared" si="40"/>
        <v xml:space="preserve"> </v>
      </c>
      <c r="AC68" s="1">
        <f t="shared" si="41"/>
        <v>23</v>
      </c>
      <c r="AD68" s="1" t="str">
        <f t="shared" si="42"/>
        <v xml:space="preserve"> </v>
      </c>
      <c r="AE68" s="1" t="str">
        <f t="shared" si="43"/>
        <v xml:space="preserve"> </v>
      </c>
      <c r="AF68" s="1" t="str">
        <f t="shared" si="44"/>
        <v xml:space="preserve"> </v>
      </c>
      <c r="AG68" s="38" t="str">
        <f t="shared" si="45"/>
        <v xml:space="preserve"> </v>
      </c>
      <c r="AH68" s="38" t="str">
        <f t="shared" si="46"/>
        <v xml:space="preserve"> </v>
      </c>
      <c r="AI68" s="1" t="str">
        <f t="shared" si="47"/>
        <v xml:space="preserve"> </v>
      </c>
      <c r="AJ68" s="1" t="str">
        <f t="shared" si="48"/>
        <v xml:space="preserve"> </v>
      </c>
      <c r="AK68" s="25" t="str">
        <f t="shared" si="49"/>
        <v xml:space="preserve"> </v>
      </c>
      <c r="AL68" s="25" t="str">
        <f t="shared" si="50"/>
        <v xml:space="preserve"> </v>
      </c>
      <c r="AM68" s="1" t="str">
        <f t="shared" si="51"/>
        <v xml:space="preserve"> </v>
      </c>
      <c r="AN68" s="1" t="str">
        <f t="shared" si="52"/>
        <v xml:space="preserve"> </v>
      </c>
      <c r="AO68" t="s">
        <v>1039</v>
      </c>
      <c r="AP68" t="s">
        <v>1313</v>
      </c>
      <c r="AQ68" s="22">
        <v>81.332095235675752</v>
      </c>
      <c r="AR68" s="21" t="e">
        <v>#VALUE!</v>
      </c>
      <c r="AS68">
        <v>47.187824945708186</v>
      </c>
      <c r="AT68">
        <v>-81.332095235675752</v>
      </c>
      <c r="AU68" t="e">
        <v>#VALUE!</v>
      </c>
      <c r="AV68" t="s">
        <v>2080</v>
      </c>
    </row>
    <row r="69" spans="1:48" x14ac:dyDescent="0.25">
      <c r="A69" s="14">
        <v>7.1999999999999937E-10</v>
      </c>
      <c r="B69" t="s">
        <v>1049</v>
      </c>
      <c r="C69" s="4">
        <v>5</v>
      </c>
      <c r="D69" s="4">
        <v>0</v>
      </c>
      <c r="E69" s="4">
        <v>4</v>
      </c>
      <c r="F69" s="4">
        <v>9</v>
      </c>
      <c r="G69" s="4">
        <v>17</v>
      </c>
      <c r="H69" s="4">
        <v>15.83</v>
      </c>
      <c r="I69" s="34">
        <v>1851.0716545337118</v>
      </c>
      <c r="J69" s="35" t="s">
        <v>1238</v>
      </c>
      <c r="K69" s="35" t="s">
        <v>1238</v>
      </c>
      <c r="L69" s="35">
        <v>19.088306049822066</v>
      </c>
      <c r="M69" s="35">
        <v>17.702356435643566</v>
      </c>
      <c r="N69" s="4" t="s">
        <v>132</v>
      </c>
      <c r="O69" s="4" t="s">
        <v>132</v>
      </c>
      <c r="P69" s="35">
        <v>5.6222362602653186</v>
      </c>
      <c r="Q69" s="36" t="str">
        <f t="shared" si="29"/>
        <v xml:space="preserve"> </v>
      </c>
      <c r="R69" s="36" t="str">
        <f t="shared" si="30"/>
        <v xml:space="preserve"> </v>
      </c>
      <c r="S69" s="37" t="str">
        <f t="shared" si="31"/>
        <v/>
      </c>
      <c r="T69" s="37" t="str">
        <f t="shared" si="32"/>
        <v/>
      </c>
      <c r="U69" s="37" t="str">
        <f t="shared" si="33"/>
        <v xml:space="preserve"> </v>
      </c>
      <c r="V69" s="37" t="str">
        <f t="shared" si="34"/>
        <v xml:space="preserve"> </v>
      </c>
      <c r="W69" s="37" t="str">
        <f t="shared" si="35"/>
        <v/>
      </c>
      <c r="X69" s="37" t="str">
        <f t="shared" si="36"/>
        <v/>
      </c>
      <c r="Y69" s="1" t="str">
        <f t="shared" si="37"/>
        <v xml:space="preserve"> </v>
      </c>
      <c r="Z69" s="1" t="str">
        <f t="shared" si="38"/>
        <v xml:space="preserve"> </v>
      </c>
      <c r="AA69" s="1" t="str">
        <f t="shared" si="39"/>
        <v xml:space="preserve"> </v>
      </c>
      <c r="AB69" s="1" t="str">
        <f t="shared" si="40"/>
        <v xml:space="preserve"> </v>
      </c>
      <c r="AC69" s="1" t="str">
        <f t="shared" si="41"/>
        <v xml:space="preserve"> </v>
      </c>
      <c r="AD69" s="1" t="str">
        <f t="shared" si="42"/>
        <v xml:space="preserve"> </v>
      </c>
      <c r="AE69" s="1" t="str">
        <f t="shared" si="43"/>
        <v xml:space="preserve"> </v>
      </c>
      <c r="AF69" s="1" t="str">
        <f t="shared" si="44"/>
        <v xml:space="preserve"> </v>
      </c>
      <c r="AG69" s="38">
        <f t="shared" si="45"/>
        <v>5.6222362609853187</v>
      </c>
      <c r="AH69" s="38" t="str">
        <f t="shared" si="46"/>
        <v xml:space="preserve"> </v>
      </c>
      <c r="AI69" s="1">
        <f t="shared" si="47"/>
        <v>24</v>
      </c>
      <c r="AJ69" s="1" t="str">
        <f t="shared" si="48"/>
        <v xml:space="preserve"> </v>
      </c>
      <c r="AK69" s="25" t="str">
        <f t="shared" si="49"/>
        <v xml:space="preserve"> </v>
      </c>
      <c r="AL69" s="25" t="str">
        <f t="shared" si="50"/>
        <v xml:space="preserve"> </v>
      </c>
      <c r="AM69" s="1" t="str">
        <f t="shared" si="51"/>
        <v xml:space="preserve"> </v>
      </c>
      <c r="AN69" s="1" t="str">
        <f t="shared" si="52"/>
        <v xml:space="preserve"> </v>
      </c>
      <c r="AO69" t="s">
        <v>1049</v>
      </c>
      <c r="AP69" t="s">
        <v>1254</v>
      </c>
      <c r="AQ69" s="22" t="e">
        <v>#VALUE!</v>
      </c>
      <c r="AR69" s="21">
        <v>-63.261993740358101</v>
      </c>
      <c r="AS69">
        <v>7.3910296904611483</v>
      </c>
      <c r="AT69" t="e">
        <v>#VALUE!</v>
      </c>
      <c r="AU69">
        <v>63.261993740358101</v>
      </c>
      <c r="AV69" t="s">
        <v>2081</v>
      </c>
    </row>
    <row r="70" spans="1:48" x14ac:dyDescent="0.25">
      <c r="A70" s="14">
        <v>7.2999999999999934E-10</v>
      </c>
      <c r="B70" t="s">
        <v>1113</v>
      </c>
      <c r="C70" s="4">
        <v>4</v>
      </c>
      <c r="D70" s="4">
        <v>0</v>
      </c>
      <c r="E70" s="4">
        <v>3</v>
      </c>
      <c r="F70" s="4">
        <v>7</v>
      </c>
      <c r="G70" s="4">
        <v>15.75</v>
      </c>
      <c r="H70" s="4">
        <v>13.94</v>
      </c>
      <c r="I70" s="34">
        <v>2208.0457482415359</v>
      </c>
      <c r="J70" s="35" t="s">
        <v>1238</v>
      </c>
      <c r="K70" s="35" t="s">
        <v>1238</v>
      </c>
      <c r="L70" s="35">
        <v>18.524193462492942</v>
      </c>
      <c r="M70" s="35">
        <v>17.430934778323806</v>
      </c>
      <c r="N70" s="4">
        <v>0.09</v>
      </c>
      <c r="O70" s="4">
        <v>4.6511627906976623</v>
      </c>
      <c r="P70" s="35">
        <v>4.3615494978479195</v>
      </c>
      <c r="Q70" s="36" t="str">
        <f t="shared" si="29"/>
        <v xml:space="preserve"> </v>
      </c>
      <c r="R70" s="36" t="str">
        <f t="shared" si="30"/>
        <v xml:space="preserve"> </v>
      </c>
      <c r="S70" s="37" t="str">
        <f t="shared" si="31"/>
        <v/>
      </c>
      <c r="T70" s="37" t="str">
        <f t="shared" si="32"/>
        <v/>
      </c>
      <c r="U70" s="37" t="str">
        <f t="shared" si="33"/>
        <v xml:space="preserve"> </v>
      </c>
      <c r="V70" s="37" t="str">
        <f t="shared" si="34"/>
        <v xml:space="preserve"> </v>
      </c>
      <c r="W70" s="37" t="str">
        <f t="shared" si="35"/>
        <v/>
      </c>
      <c r="X70" s="37" t="str">
        <f t="shared" si="36"/>
        <v/>
      </c>
      <c r="Y70" s="1" t="str">
        <f t="shared" si="37"/>
        <v xml:space="preserve"> </v>
      </c>
      <c r="Z70" s="1" t="str">
        <f t="shared" si="38"/>
        <v xml:space="preserve"> </v>
      </c>
      <c r="AA70" s="1" t="str">
        <f t="shared" si="39"/>
        <v xml:space="preserve"> </v>
      </c>
      <c r="AB70" s="1" t="str">
        <f t="shared" si="40"/>
        <v xml:space="preserve"> </v>
      </c>
      <c r="AC70" s="1" t="str">
        <f t="shared" si="41"/>
        <v xml:space="preserve"> </v>
      </c>
      <c r="AD70" s="1" t="str">
        <f t="shared" si="42"/>
        <v xml:space="preserve"> </v>
      </c>
      <c r="AE70" s="1" t="str">
        <f t="shared" si="43"/>
        <v xml:space="preserve"> </v>
      </c>
      <c r="AF70" s="1" t="str">
        <f t="shared" si="44"/>
        <v xml:space="preserve"> </v>
      </c>
      <c r="AG70" s="38">
        <f t="shared" si="45"/>
        <v>4.3615494985779195</v>
      </c>
      <c r="AH70" s="38" t="str">
        <f t="shared" si="46"/>
        <v xml:space="preserve"> </v>
      </c>
      <c r="AI70" s="1">
        <f t="shared" si="47"/>
        <v>50</v>
      </c>
      <c r="AJ70" s="1" t="str">
        <f t="shared" si="48"/>
        <v xml:space="preserve"> </v>
      </c>
      <c r="AK70" s="25" t="str">
        <f t="shared" si="49"/>
        <v xml:space="preserve"> </v>
      </c>
      <c r="AL70" s="25" t="str">
        <f t="shared" si="50"/>
        <v xml:space="preserve"> </v>
      </c>
      <c r="AM70" s="1" t="str">
        <f t="shared" si="51"/>
        <v xml:space="preserve"> </v>
      </c>
      <c r="AN70" s="1" t="str">
        <f t="shared" si="52"/>
        <v xml:space="preserve"> </v>
      </c>
      <c r="AO70" t="s">
        <v>1113</v>
      </c>
      <c r="AP70" t="s">
        <v>1313</v>
      </c>
      <c r="AQ70" s="22" t="e">
        <v>#VALUE!</v>
      </c>
      <c r="AR70" s="21">
        <v>-58.437147289290081</v>
      </c>
      <c r="AS70">
        <v>12.984218077474896</v>
      </c>
      <c r="AT70" t="e">
        <v>#VALUE!</v>
      </c>
      <c r="AU70">
        <v>58.437147289290081</v>
      </c>
      <c r="AV70" t="s">
        <v>2082</v>
      </c>
    </row>
    <row r="71" spans="1:48" x14ac:dyDescent="0.25">
      <c r="A71" s="14">
        <v>7.3999999999999931E-10</v>
      </c>
      <c r="B71" t="s">
        <v>1030</v>
      </c>
      <c r="C71" s="4">
        <v>5</v>
      </c>
      <c r="D71" s="4">
        <v>0</v>
      </c>
      <c r="E71" s="4">
        <v>4</v>
      </c>
      <c r="F71" s="4">
        <v>9</v>
      </c>
      <c r="G71" s="4">
        <v>1587.5</v>
      </c>
      <c r="H71" s="4">
        <v>1406.18</v>
      </c>
      <c r="I71" s="34">
        <v>22425.576825108241</v>
      </c>
      <c r="J71" s="35">
        <v>36.919827709645965</v>
      </c>
      <c r="K71" s="35">
        <v>29.605892503401478</v>
      </c>
      <c r="L71" s="35">
        <v>25.305427822615023</v>
      </c>
      <c r="M71" s="35">
        <v>20.607372407574392</v>
      </c>
      <c r="N71" s="4">
        <v>35.744</v>
      </c>
      <c r="O71" s="4">
        <v>13.9577886883887</v>
      </c>
      <c r="P71" s="35">
        <v>0.37798858268427554</v>
      </c>
      <c r="Q71" s="36" t="str">
        <f t="shared" si="29"/>
        <v xml:space="preserve"> </v>
      </c>
      <c r="R71" s="36" t="str">
        <f t="shared" si="30"/>
        <v xml:space="preserve"> </v>
      </c>
      <c r="S71" s="37" t="str">
        <f t="shared" si="31"/>
        <v/>
      </c>
      <c r="T71" s="37" t="str">
        <f t="shared" si="32"/>
        <v/>
      </c>
      <c r="U71" s="37" t="str">
        <f t="shared" si="33"/>
        <v/>
      </c>
      <c r="V71" s="37" t="str">
        <f t="shared" si="34"/>
        <v/>
      </c>
      <c r="W71" s="37" t="str">
        <f t="shared" si="35"/>
        <v/>
      </c>
      <c r="X71" s="37" t="str">
        <f t="shared" si="36"/>
        <v/>
      </c>
      <c r="Y71" s="1" t="str">
        <f t="shared" si="37"/>
        <v xml:space="preserve"> </v>
      </c>
      <c r="Z71" s="1" t="str">
        <f t="shared" si="38"/>
        <v xml:space="preserve"> </v>
      </c>
      <c r="AA71" s="1" t="str">
        <f t="shared" si="39"/>
        <v xml:space="preserve"> </v>
      </c>
      <c r="AB71" s="1" t="str">
        <f t="shared" si="40"/>
        <v xml:space="preserve"> </v>
      </c>
      <c r="AC71" s="1" t="str">
        <f t="shared" si="41"/>
        <v xml:space="preserve"> </v>
      </c>
      <c r="AD71" s="1" t="str">
        <f t="shared" si="42"/>
        <v xml:space="preserve"> </v>
      </c>
      <c r="AE71" s="1" t="str">
        <f t="shared" si="43"/>
        <v xml:space="preserve"> </v>
      </c>
      <c r="AF71" s="1" t="str">
        <f t="shared" si="44"/>
        <v xml:space="preserve"> </v>
      </c>
      <c r="AG71" s="38" t="str">
        <f t="shared" si="45"/>
        <v xml:space="preserve"> </v>
      </c>
      <c r="AH71" s="38" t="str">
        <f t="shared" si="46"/>
        <v xml:space="preserve"> </v>
      </c>
      <c r="AI71" s="1" t="str">
        <f t="shared" si="47"/>
        <v xml:space="preserve"> </v>
      </c>
      <c r="AJ71" s="1" t="str">
        <f t="shared" si="48"/>
        <v xml:space="preserve"> </v>
      </c>
      <c r="AK71" s="25" t="str">
        <f t="shared" si="49"/>
        <v xml:space="preserve"> </v>
      </c>
      <c r="AL71" s="25" t="str">
        <f t="shared" si="50"/>
        <v xml:space="preserve"> </v>
      </c>
      <c r="AM71" s="1" t="str">
        <f t="shared" si="51"/>
        <v xml:space="preserve"> </v>
      </c>
      <c r="AN71" s="1" t="str">
        <f t="shared" si="52"/>
        <v xml:space="preserve"> </v>
      </c>
      <c r="AO71" t="s">
        <v>1030</v>
      </c>
      <c r="AP71" t="s">
        <v>1293</v>
      </c>
      <c r="AQ71" s="22">
        <v>-131.8492819343399</v>
      </c>
      <c r="AR71" s="21">
        <v>-116.43694249188599</v>
      </c>
      <c r="AS71">
        <v>12.894508526646664</v>
      </c>
      <c r="AT71">
        <v>131.8492819343399</v>
      </c>
      <c r="AU71">
        <v>116.43694249188599</v>
      </c>
      <c r="AV71" t="s">
        <v>2083</v>
      </c>
    </row>
    <row r="72" spans="1:48" x14ac:dyDescent="0.25">
      <c r="A72" s="14">
        <v>7.4999999999999927E-10</v>
      </c>
      <c r="B72" t="s">
        <v>1142</v>
      </c>
      <c r="C72" s="4">
        <v>6</v>
      </c>
      <c r="D72" s="4">
        <v>1</v>
      </c>
      <c r="E72" s="4">
        <v>5</v>
      </c>
      <c r="F72" s="4">
        <v>12</v>
      </c>
      <c r="G72" s="4">
        <v>170</v>
      </c>
      <c r="H72" s="4">
        <v>144.88999999999999</v>
      </c>
      <c r="I72" s="34">
        <v>6839.7412956863036</v>
      </c>
      <c r="J72" s="35">
        <v>11.219606628465231</v>
      </c>
      <c r="K72" s="35">
        <v>10.194188419052978</v>
      </c>
      <c r="L72" s="35">
        <v>8.9467021811237313</v>
      </c>
      <c r="M72" s="35">
        <v>7.9059167314311098</v>
      </c>
      <c r="N72" s="4">
        <v>14.213000000000001</v>
      </c>
      <c r="O72" s="4">
        <v>15.778755294884336</v>
      </c>
      <c r="P72" s="35">
        <v>3.1975981779280835</v>
      </c>
      <c r="Q72" s="36" t="str">
        <f t="shared" si="29"/>
        <v xml:space="preserve"> </v>
      </c>
      <c r="R72" s="36" t="str">
        <f t="shared" si="30"/>
        <v xml:space="preserve"> </v>
      </c>
      <c r="S72" s="37">
        <f t="shared" si="31"/>
        <v>0.17330388645639799</v>
      </c>
      <c r="T72" s="37" t="str">
        <f t="shared" si="32"/>
        <v/>
      </c>
      <c r="U72" s="37" t="str">
        <f t="shared" si="33"/>
        <v/>
      </c>
      <c r="V72" s="37" t="str">
        <f t="shared" si="34"/>
        <v/>
      </c>
      <c r="W72" s="37" t="str">
        <f t="shared" si="35"/>
        <v/>
      </c>
      <c r="X72" s="37" t="str">
        <f t="shared" si="36"/>
        <v/>
      </c>
      <c r="Y72" s="1" t="str">
        <f t="shared" si="37"/>
        <v xml:space="preserve"> </v>
      </c>
      <c r="Z72" s="1" t="str">
        <f t="shared" si="38"/>
        <v xml:space="preserve"> </v>
      </c>
      <c r="AA72" s="1" t="str">
        <f t="shared" si="39"/>
        <v xml:space="preserve"> </v>
      </c>
      <c r="AB72" s="1" t="str">
        <f t="shared" si="40"/>
        <v xml:space="preserve"> </v>
      </c>
      <c r="AC72" s="1">
        <f t="shared" si="41"/>
        <v>75</v>
      </c>
      <c r="AD72" s="1" t="str">
        <f t="shared" si="42"/>
        <v xml:space="preserve"> </v>
      </c>
      <c r="AE72" s="1" t="str">
        <f t="shared" si="43"/>
        <v xml:space="preserve"> </v>
      </c>
      <c r="AF72" s="1" t="str">
        <f t="shared" si="44"/>
        <v xml:space="preserve"> </v>
      </c>
      <c r="AG72" s="38">
        <f t="shared" si="45"/>
        <v>3.1975981786780836</v>
      </c>
      <c r="AH72" s="38" t="str">
        <f t="shared" si="46"/>
        <v xml:space="preserve"> </v>
      </c>
      <c r="AI72" s="1">
        <f t="shared" si="47"/>
        <v>68</v>
      </c>
      <c r="AJ72" s="1" t="str">
        <f t="shared" si="48"/>
        <v xml:space="preserve"> </v>
      </c>
      <c r="AK72" s="25" t="str">
        <f t="shared" si="49"/>
        <v xml:space="preserve"> </v>
      </c>
      <c r="AL72" s="25" t="str">
        <f t="shared" si="50"/>
        <v xml:space="preserve"> </v>
      </c>
      <c r="AM72" s="1" t="str">
        <f t="shared" si="51"/>
        <v xml:space="preserve"> </v>
      </c>
      <c r="AN72" s="1" t="str">
        <f t="shared" si="52"/>
        <v xml:space="preserve"> </v>
      </c>
      <c r="AO72" t="s">
        <v>1142</v>
      </c>
      <c r="AP72" t="s">
        <v>1248</v>
      </c>
      <c r="AQ72" s="22">
        <v>29.543069354145469</v>
      </c>
      <c r="AR72" s="21">
        <v>23.478991185543851</v>
      </c>
      <c r="AS72">
        <v>17.330388570639798</v>
      </c>
      <c r="AT72">
        <v>-29.543069354145469</v>
      </c>
      <c r="AU72">
        <v>-23.478991185543851</v>
      </c>
      <c r="AV72" t="s">
        <v>2084</v>
      </c>
    </row>
    <row r="73" spans="1:48" x14ac:dyDescent="0.25">
      <c r="A73" s="14">
        <v>7.5999999999999924E-10</v>
      </c>
      <c r="B73" t="s">
        <v>1143</v>
      </c>
      <c r="C73" s="4">
        <v>2</v>
      </c>
      <c r="D73" s="4">
        <v>0</v>
      </c>
      <c r="E73" s="4">
        <v>7</v>
      </c>
      <c r="F73" s="4">
        <v>9</v>
      </c>
      <c r="G73" s="4">
        <v>41</v>
      </c>
      <c r="H73" s="4">
        <v>42.45</v>
      </c>
      <c r="I73" s="34">
        <v>8715.3086451977433</v>
      </c>
      <c r="J73" s="35">
        <v>19.304229195088681</v>
      </c>
      <c r="K73" s="35">
        <v>20.175855513307987</v>
      </c>
      <c r="L73" s="35">
        <v>11.170661399278194</v>
      </c>
      <c r="M73" s="35">
        <v>11.741738829767645</v>
      </c>
      <c r="N73" s="4">
        <v>2.1989999999999998</v>
      </c>
      <c r="O73" s="4">
        <v>-1.6547406082289964</v>
      </c>
      <c r="P73" s="35">
        <v>4.148409893992933</v>
      </c>
      <c r="Q73" s="36" t="str">
        <f t="shared" si="29"/>
        <v xml:space="preserve"> </v>
      </c>
      <c r="R73" s="36" t="str">
        <f t="shared" si="30"/>
        <v xml:space="preserve"> </v>
      </c>
      <c r="S73" s="37" t="str">
        <f t="shared" si="31"/>
        <v/>
      </c>
      <c r="T73" s="37" t="str">
        <f t="shared" si="32"/>
        <v/>
      </c>
      <c r="U73" s="37" t="str">
        <f t="shared" si="33"/>
        <v/>
      </c>
      <c r="V73" s="37" t="str">
        <f t="shared" si="34"/>
        <v/>
      </c>
      <c r="W73" s="37" t="str">
        <f t="shared" si="35"/>
        <v/>
      </c>
      <c r="X73" s="37" t="str">
        <f t="shared" si="36"/>
        <v/>
      </c>
      <c r="Y73" s="1" t="str">
        <f t="shared" si="37"/>
        <v xml:space="preserve"> </v>
      </c>
      <c r="Z73" s="1" t="str">
        <f t="shared" si="38"/>
        <v xml:space="preserve"> </v>
      </c>
      <c r="AA73" s="1" t="str">
        <f t="shared" si="39"/>
        <v xml:space="preserve"> </v>
      </c>
      <c r="AB73" s="1" t="str">
        <f t="shared" si="40"/>
        <v xml:space="preserve"> </v>
      </c>
      <c r="AC73" s="1" t="str">
        <f t="shared" si="41"/>
        <v xml:space="preserve"> </v>
      </c>
      <c r="AD73" s="1" t="str">
        <f t="shared" si="42"/>
        <v xml:space="preserve"> </v>
      </c>
      <c r="AE73" s="1" t="str">
        <f t="shared" si="43"/>
        <v xml:space="preserve"> </v>
      </c>
      <c r="AF73" s="1" t="str">
        <f t="shared" si="44"/>
        <v xml:space="preserve"> </v>
      </c>
      <c r="AG73" s="38">
        <f t="shared" si="45"/>
        <v>4.1484098947529331</v>
      </c>
      <c r="AH73" s="38" t="str">
        <f t="shared" si="46"/>
        <v xml:space="preserve"> </v>
      </c>
      <c r="AI73" s="1">
        <f t="shared" si="47"/>
        <v>53</v>
      </c>
      <c r="AJ73" s="1" t="str">
        <f t="shared" si="48"/>
        <v xml:space="preserve"> </v>
      </c>
      <c r="AK73" s="25" t="str">
        <f t="shared" si="49"/>
        <v xml:space="preserve"> </v>
      </c>
      <c r="AL73" s="25" t="str">
        <f t="shared" si="50"/>
        <v xml:space="preserve"> </v>
      </c>
      <c r="AM73" s="1" t="str">
        <f t="shared" si="51"/>
        <v xml:space="preserve"> </v>
      </c>
      <c r="AN73" s="1" t="str">
        <f t="shared" si="52"/>
        <v xml:space="preserve"> </v>
      </c>
      <c r="AO73" t="s">
        <v>1143</v>
      </c>
      <c r="AP73" t="s">
        <v>1250</v>
      </c>
      <c r="AQ73" s="22">
        <v>-21.226775822896961</v>
      </c>
      <c r="AR73" s="21">
        <v>4.4575015360455827</v>
      </c>
      <c r="AS73">
        <v>-3.4157832744405203</v>
      </c>
      <c r="AT73">
        <v>21.226775822896961</v>
      </c>
      <c r="AU73">
        <v>-4.4575015360455827</v>
      </c>
      <c r="AV73" t="s">
        <v>2085</v>
      </c>
    </row>
    <row r="74" spans="1:48" x14ac:dyDescent="0.25">
      <c r="A74" s="14">
        <v>7.699999999999992E-10</v>
      </c>
      <c r="B74" t="s">
        <v>1098</v>
      </c>
      <c r="C74" s="4">
        <v>6</v>
      </c>
      <c r="D74" s="4">
        <v>0</v>
      </c>
      <c r="E74" s="4">
        <v>3</v>
      </c>
      <c r="F74" s="4">
        <v>9</v>
      </c>
      <c r="G74" s="4">
        <v>16.25</v>
      </c>
      <c r="H74" s="4">
        <v>14.75</v>
      </c>
      <c r="I74" s="34">
        <v>2021.4800636287962</v>
      </c>
      <c r="J74" s="35" t="s">
        <v>1238</v>
      </c>
      <c r="K74" s="35" t="s">
        <v>1238</v>
      </c>
      <c r="L74" s="35">
        <v>17.734263610315185</v>
      </c>
      <c r="M74" s="35">
        <v>17.633213675213675</v>
      </c>
      <c r="N74" s="4" t="s">
        <v>132</v>
      </c>
      <c r="O74" s="4" t="s">
        <v>132</v>
      </c>
      <c r="P74" s="35">
        <v>4.8813559322033901</v>
      </c>
      <c r="Q74" s="36" t="str">
        <f t="shared" si="29"/>
        <v xml:space="preserve"> </v>
      </c>
      <c r="R74" s="36" t="str">
        <f t="shared" si="30"/>
        <v xml:space="preserve"> </v>
      </c>
      <c r="S74" s="37" t="str">
        <f t="shared" si="31"/>
        <v/>
      </c>
      <c r="T74" s="37" t="str">
        <f t="shared" si="32"/>
        <v/>
      </c>
      <c r="U74" s="37" t="str">
        <f t="shared" si="33"/>
        <v xml:space="preserve"> </v>
      </c>
      <c r="V74" s="37" t="str">
        <f t="shared" si="34"/>
        <v xml:space="preserve"> </v>
      </c>
      <c r="W74" s="37" t="str">
        <f t="shared" si="35"/>
        <v/>
      </c>
      <c r="X74" s="37" t="str">
        <f t="shared" si="36"/>
        <v/>
      </c>
      <c r="Y74" s="1" t="str">
        <f t="shared" si="37"/>
        <v xml:space="preserve"> </v>
      </c>
      <c r="Z74" s="1" t="str">
        <f t="shared" si="38"/>
        <v xml:space="preserve"> </v>
      </c>
      <c r="AA74" s="1" t="str">
        <f t="shared" si="39"/>
        <v xml:space="preserve"> </v>
      </c>
      <c r="AB74" s="1" t="str">
        <f t="shared" si="40"/>
        <v xml:space="preserve"> </v>
      </c>
      <c r="AC74" s="1" t="str">
        <f t="shared" si="41"/>
        <v xml:space="preserve"> </v>
      </c>
      <c r="AD74" s="1" t="str">
        <f t="shared" si="42"/>
        <v xml:space="preserve"> </v>
      </c>
      <c r="AE74" s="1" t="str">
        <f t="shared" si="43"/>
        <v xml:space="preserve"> </v>
      </c>
      <c r="AF74" s="1" t="str">
        <f t="shared" si="44"/>
        <v xml:space="preserve"> </v>
      </c>
      <c r="AG74" s="38">
        <f t="shared" si="45"/>
        <v>4.8813559329733902</v>
      </c>
      <c r="AH74" s="38" t="str">
        <f t="shared" si="46"/>
        <v xml:space="preserve"> </v>
      </c>
      <c r="AI74" s="1">
        <f t="shared" si="47"/>
        <v>42</v>
      </c>
      <c r="AJ74" s="1" t="str">
        <f t="shared" si="48"/>
        <v xml:space="preserve"> </v>
      </c>
      <c r="AK74" s="25" t="str">
        <f t="shared" si="49"/>
        <v xml:space="preserve"> </v>
      </c>
      <c r="AL74" s="25" t="str">
        <f t="shared" si="50"/>
        <v xml:space="preserve"> </v>
      </c>
      <c r="AM74" s="1" t="str">
        <f t="shared" si="51"/>
        <v xml:space="preserve"> </v>
      </c>
      <c r="AN74" s="1" t="str">
        <f t="shared" si="52"/>
        <v xml:space="preserve"> </v>
      </c>
      <c r="AO74" t="s">
        <v>1098</v>
      </c>
      <c r="AP74" t="s">
        <v>1254</v>
      </c>
      <c r="AQ74" s="22" t="e">
        <v>#VALUE!</v>
      </c>
      <c r="AR74" s="21">
        <v>-51.680889177912562</v>
      </c>
      <c r="AS74">
        <v>10.169491525423723</v>
      </c>
      <c r="AT74" t="e">
        <v>#VALUE!</v>
      </c>
      <c r="AU74">
        <v>51.680889177912562</v>
      </c>
      <c r="AV74" t="s">
        <v>2086</v>
      </c>
    </row>
    <row r="75" spans="1:48" x14ac:dyDescent="0.25">
      <c r="A75" s="14">
        <v>7.7999999999999917E-10</v>
      </c>
      <c r="B75" t="s">
        <v>1000</v>
      </c>
      <c r="C75" s="4">
        <v>17</v>
      </c>
      <c r="D75" s="4">
        <v>1</v>
      </c>
      <c r="E75" s="4">
        <v>7</v>
      </c>
      <c r="F75" s="4">
        <v>25</v>
      </c>
      <c r="G75" s="4">
        <v>15</v>
      </c>
      <c r="H75" s="4">
        <v>11.3</v>
      </c>
      <c r="I75" s="34">
        <v>10449.072771705658</v>
      </c>
      <c r="J75" s="35">
        <v>18.373983739837399</v>
      </c>
      <c r="K75" s="35">
        <v>21.564885496183205</v>
      </c>
      <c r="L75" s="35">
        <v>5.8116233884620394</v>
      </c>
      <c r="M75" s="35">
        <v>6.1916241404695027</v>
      </c>
      <c r="N75" s="4">
        <v>0.52400000000000002</v>
      </c>
      <c r="O75" s="4">
        <v>41.621621621621628</v>
      </c>
      <c r="P75" s="35">
        <v>2.2300884955752212</v>
      </c>
      <c r="Q75" s="36" t="str">
        <f t="shared" si="29"/>
        <v xml:space="preserve"> </v>
      </c>
      <c r="R75" s="36" t="str">
        <f t="shared" si="30"/>
        <v xml:space="preserve"> </v>
      </c>
      <c r="S75" s="37">
        <f t="shared" si="31"/>
        <v>0.32743362909858392</v>
      </c>
      <c r="T75" s="37" t="str">
        <f t="shared" si="32"/>
        <v/>
      </c>
      <c r="U75" s="37" t="str">
        <f t="shared" si="33"/>
        <v/>
      </c>
      <c r="V75" s="37" t="str">
        <f t="shared" si="34"/>
        <v/>
      </c>
      <c r="W75" s="37" t="str">
        <f t="shared" si="35"/>
        <v/>
      </c>
      <c r="X75" s="37">
        <f t="shared" si="36"/>
        <v>-0.5029327281363174</v>
      </c>
      <c r="Y75" s="1" t="str">
        <f t="shared" si="37"/>
        <v xml:space="preserve"> </v>
      </c>
      <c r="Z75" s="1" t="str">
        <f t="shared" si="38"/>
        <v xml:space="preserve"> </v>
      </c>
      <c r="AA75" s="1" t="str">
        <f t="shared" si="39"/>
        <v xml:space="preserve"> </v>
      </c>
      <c r="AB75" s="1">
        <f t="shared" si="40"/>
        <v>24</v>
      </c>
      <c r="AC75" s="1">
        <f t="shared" si="41"/>
        <v>37</v>
      </c>
      <c r="AD75" s="1" t="str">
        <f t="shared" si="42"/>
        <v xml:space="preserve"> </v>
      </c>
      <c r="AE75" s="1" t="str">
        <f t="shared" si="43"/>
        <v xml:space="preserve"> </v>
      </c>
      <c r="AF75" s="1" t="str">
        <f t="shared" si="44"/>
        <v xml:space="preserve"> </v>
      </c>
      <c r="AG75" s="38">
        <f t="shared" si="45"/>
        <v>2.2300884963552212</v>
      </c>
      <c r="AH75" s="38" t="str">
        <f t="shared" si="46"/>
        <v xml:space="preserve"> </v>
      </c>
      <c r="AI75" s="1">
        <f t="shared" si="47"/>
        <v>86</v>
      </c>
      <c r="AJ75" s="1" t="str">
        <f t="shared" si="48"/>
        <v xml:space="preserve"> </v>
      </c>
      <c r="AK75" s="25" t="str">
        <f t="shared" si="49"/>
        <v xml:space="preserve"> </v>
      </c>
      <c r="AL75" s="25" t="str">
        <f t="shared" si="50"/>
        <v xml:space="preserve"> </v>
      </c>
      <c r="AM75" s="1" t="str">
        <f t="shared" si="51"/>
        <v xml:space="preserve"> </v>
      </c>
      <c r="AN75" s="1" t="str">
        <f t="shared" si="52"/>
        <v xml:space="preserve"> </v>
      </c>
      <c r="AO75" t="s">
        <v>1000</v>
      </c>
      <c r="AP75" t="s">
        <v>1295</v>
      </c>
      <c r="AQ75" s="22">
        <v>-15.385016686888232</v>
      </c>
      <c r="AR75" s="21">
        <v>50.293272813631738</v>
      </c>
      <c r="AS75">
        <v>32.743362831858391</v>
      </c>
      <c r="AT75">
        <v>15.385016686888232</v>
      </c>
      <c r="AU75">
        <v>-50.293272813631738</v>
      </c>
      <c r="AV75" t="s">
        <v>2087</v>
      </c>
    </row>
    <row r="76" spans="1:48" x14ac:dyDescent="0.25">
      <c r="A76" s="14">
        <v>7.8999999999999913E-10</v>
      </c>
      <c r="B76" t="s">
        <v>1012</v>
      </c>
      <c r="C76" s="4">
        <v>4</v>
      </c>
      <c r="D76" s="4">
        <v>1</v>
      </c>
      <c r="E76" s="4">
        <v>8</v>
      </c>
      <c r="F76" s="4">
        <v>13</v>
      </c>
      <c r="G76" s="4">
        <v>35</v>
      </c>
      <c r="H76" s="4">
        <v>31.9</v>
      </c>
      <c r="I76" s="34">
        <v>2094.9292338333471</v>
      </c>
      <c r="J76" s="35">
        <v>10.037759597230963</v>
      </c>
      <c r="K76" s="35">
        <v>9.701946472019463</v>
      </c>
      <c r="L76" s="35" t="s">
        <v>1238</v>
      </c>
      <c r="M76" s="35" t="s">
        <v>1238</v>
      </c>
      <c r="N76" s="4">
        <v>3.2880000000000003</v>
      </c>
      <c r="O76" s="4">
        <v>4.380952380952392</v>
      </c>
      <c r="P76" s="35">
        <v>3.6394984326018811</v>
      </c>
      <c r="Q76" s="36" t="str">
        <f t="shared" si="29"/>
        <v xml:space="preserve"> </v>
      </c>
      <c r="R76" s="36" t="str">
        <f t="shared" si="30"/>
        <v xml:space="preserve"> </v>
      </c>
      <c r="S76" s="37" t="str">
        <f t="shared" si="31"/>
        <v/>
      </c>
      <c r="T76" s="37" t="str">
        <f t="shared" si="32"/>
        <v/>
      </c>
      <c r="U76" s="37" t="str">
        <f t="shared" si="33"/>
        <v/>
      </c>
      <c r="V76" s="37">
        <f t="shared" si="34"/>
        <v>-0.36964837074808643</v>
      </c>
      <c r="W76" s="37" t="str">
        <f t="shared" si="35"/>
        <v xml:space="preserve"> </v>
      </c>
      <c r="X76" s="37" t="str">
        <f t="shared" si="36"/>
        <v xml:space="preserve"> </v>
      </c>
      <c r="Y76" s="1" t="str">
        <f t="shared" si="37"/>
        <v xml:space="preserve"> </v>
      </c>
      <c r="Z76" s="1">
        <f t="shared" si="38"/>
        <v>20</v>
      </c>
      <c r="AA76" s="1" t="str">
        <f t="shared" si="39"/>
        <v xml:space="preserve"> </v>
      </c>
      <c r="AB76" s="1" t="str">
        <f t="shared" si="40"/>
        <v xml:space="preserve"> </v>
      </c>
      <c r="AC76" s="1" t="str">
        <f t="shared" si="41"/>
        <v xml:space="preserve"> </v>
      </c>
      <c r="AD76" s="1" t="str">
        <f t="shared" si="42"/>
        <v xml:space="preserve"> </v>
      </c>
      <c r="AE76" s="1" t="str">
        <f t="shared" si="43"/>
        <v xml:space="preserve"> </v>
      </c>
      <c r="AF76" s="1" t="str">
        <f t="shared" si="44"/>
        <v xml:space="preserve"> </v>
      </c>
      <c r="AG76" s="38">
        <f t="shared" si="45"/>
        <v>3.6394984333918812</v>
      </c>
      <c r="AH76" s="38" t="str">
        <f t="shared" si="46"/>
        <v xml:space="preserve"> </v>
      </c>
      <c r="AI76" s="1">
        <f t="shared" si="47"/>
        <v>63</v>
      </c>
      <c r="AJ76" s="1" t="str">
        <f t="shared" si="48"/>
        <v xml:space="preserve"> </v>
      </c>
      <c r="AK76" s="25" t="str">
        <f t="shared" si="49"/>
        <v xml:space="preserve"> </v>
      </c>
      <c r="AL76" s="25" t="str">
        <f t="shared" si="50"/>
        <v xml:space="preserve"> </v>
      </c>
      <c r="AM76" s="1" t="str">
        <f t="shared" si="51"/>
        <v xml:space="preserve"> </v>
      </c>
      <c r="AN76" s="1" t="str">
        <f t="shared" si="52"/>
        <v xml:space="preserve"> </v>
      </c>
      <c r="AO76" t="s">
        <v>1012</v>
      </c>
      <c r="AP76" t="s">
        <v>1246</v>
      </c>
      <c r="AQ76" s="22">
        <v>36.964837074808642</v>
      </c>
      <c r="AR76" s="21" t="e">
        <v>#VALUE!</v>
      </c>
      <c r="AS76">
        <v>9.717868338557988</v>
      </c>
      <c r="AT76">
        <v>-36.964837074808642</v>
      </c>
      <c r="AU76" t="e">
        <v>#VALUE!</v>
      </c>
      <c r="AV76" t="s">
        <v>2088</v>
      </c>
    </row>
    <row r="77" spans="1:48" x14ac:dyDescent="0.25">
      <c r="A77" s="14">
        <v>7.999999999999991E-10</v>
      </c>
      <c r="B77" t="s">
        <v>1117</v>
      </c>
      <c r="C77" s="4">
        <v>1</v>
      </c>
      <c r="D77" s="4">
        <v>0</v>
      </c>
      <c r="E77" s="4">
        <v>1</v>
      </c>
      <c r="F77" s="4">
        <v>2</v>
      </c>
      <c r="G77" s="4">
        <v>27.25</v>
      </c>
      <c r="H77" s="4">
        <v>23.1</v>
      </c>
      <c r="I77" s="34">
        <v>3089.6548302416836</v>
      </c>
      <c r="J77" s="35">
        <v>35.119406958289254</v>
      </c>
      <c r="K77" s="35">
        <v>18.108444212867894</v>
      </c>
      <c r="L77" s="35">
        <v>9.0451804733727812</v>
      </c>
      <c r="M77" s="35">
        <v>7.8512352336928606</v>
      </c>
      <c r="N77" s="4">
        <v>0.495</v>
      </c>
      <c r="O77" s="4">
        <v>33.783783783783782</v>
      </c>
      <c r="P77" s="35" t="s">
        <v>137</v>
      </c>
      <c r="Q77" s="36" t="str">
        <f t="shared" si="29"/>
        <v xml:space="preserve"> </v>
      </c>
      <c r="R77" s="36" t="str">
        <f t="shared" si="30"/>
        <v xml:space="preserve"> </v>
      </c>
      <c r="S77" s="37">
        <f t="shared" si="31"/>
        <v>0.17965368045367963</v>
      </c>
      <c r="T77" s="37" t="str">
        <f t="shared" si="32"/>
        <v/>
      </c>
      <c r="U77" s="37" t="str">
        <f t="shared" si="33"/>
        <v/>
      </c>
      <c r="V77" s="37" t="str">
        <f t="shared" si="34"/>
        <v/>
      </c>
      <c r="W77" s="37" t="str">
        <f t="shared" si="35"/>
        <v/>
      </c>
      <c r="X77" s="37" t="str">
        <f t="shared" si="36"/>
        <v/>
      </c>
      <c r="Y77" s="1" t="str">
        <f t="shared" si="37"/>
        <v xml:space="preserve"> </v>
      </c>
      <c r="Z77" s="1" t="str">
        <f t="shared" si="38"/>
        <v xml:space="preserve"> </v>
      </c>
      <c r="AA77" s="1" t="str">
        <f t="shared" si="39"/>
        <v xml:space="preserve"> </v>
      </c>
      <c r="AB77" s="1" t="str">
        <f t="shared" si="40"/>
        <v xml:space="preserve"> </v>
      </c>
      <c r="AC77" s="1">
        <f t="shared" si="41"/>
        <v>71</v>
      </c>
      <c r="AD77" s="1" t="str">
        <f t="shared" si="42"/>
        <v xml:space="preserve"> </v>
      </c>
      <c r="AE77" s="1" t="str">
        <f t="shared" si="43"/>
        <v xml:space="preserve"> </v>
      </c>
      <c r="AF77" s="1" t="str">
        <f t="shared" si="44"/>
        <v xml:space="preserve"> </v>
      </c>
      <c r="AG77" s="38" t="str">
        <f t="shared" si="45"/>
        <v xml:space="preserve"> </v>
      </c>
      <c r="AH77" s="38" t="str">
        <f t="shared" si="46"/>
        <v xml:space="preserve"> </v>
      </c>
      <c r="AI77" s="1" t="str">
        <f t="shared" si="47"/>
        <v xml:space="preserve"> </v>
      </c>
      <c r="AJ77" s="1" t="str">
        <f t="shared" si="48"/>
        <v xml:space="preserve"> </v>
      </c>
      <c r="AK77" s="25" t="str">
        <f t="shared" si="49"/>
        <v xml:space="preserve"> </v>
      </c>
      <c r="AL77" s="25" t="str">
        <f t="shared" si="50"/>
        <v xml:space="preserve"> </v>
      </c>
      <c r="AM77" s="1" t="str">
        <f t="shared" si="51"/>
        <v xml:space="preserve"> </v>
      </c>
      <c r="AN77" s="1" t="str">
        <f t="shared" si="52"/>
        <v xml:space="preserve"> </v>
      </c>
      <c r="AO77" t="s">
        <v>1117</v>
      </c>
      <c r="AP77" t="s">
        <v>1242</v>
      </c>
      <c r="AQ77" s="22">
        <v>-120.54299248833908</v>
      </c>
      <c r="AR77" s="21">
        <v>22.636707837259241</v>
      </c>
      <c r="AS77">
        <v>17.96536796536796</v>
      </c>
      <c r="AT77">
        <v>120.54299248833908</v>
      </c>
      <c r="AU77">
        <v>-22.636707837259241</v>
      </c>
      <c r="AV77" t="s">
        <v>2089</v>
      </c>
    </row>
    <row r="78" spans="1:48" x14ac:dyDescent="0.25">
      <c r="A78" s="14">
        <v>8.0999999999999906E-10</v>
      </c>
      <c r="B78" t="s">
        <v>1176</v>
      </c>
      <c r="C78" s="4">
        <v>9</v>
      </c>
      <c r="D78" s="4">
        <v>0</v>
      </c>
      <c r="E78" s="4">
        <v>0</v>
      </c>
      <c r="F78" s="4">
        <v>9</v>
      </c>
      <c r="G78" s="4">
        <v>15</v>
      </c>
      <c r="H78" s="4">
        <v>13.92</v>
      </c>
      <c r="I78" s="34">
        <v>1786.073688869134</v>
      </c>
      <c r="J78" s="35" t="s">
        <v>1238</v>
      </c>
      <c r="K78" s="35" t="s">
        <v>1238</v>
      </c>
      <c r="L78" s="35">
        <v>21.987805970149253</v>
      </c>
      <c r="M78" s="35">
        <v>16.669680339462516</v>
      </c>
      <c r="N78" s="4" t="s">
        <v>132</v>
      </c>
      <c r="O78" s="4" t="s">
        <v>132</v>
      </c>
      <c r="P78" s="35">
        <v>5.0287356321839081</v>
      </c>
      <c r="Q78" s="36">
        <f t="shared" si="29"/>
        <v>100.00000000081</v>
      </c>
      <c r="R78" s="36" t="str">
        <f t="shared" si="30"/>
        <v xml:space="preserve"> </v>
      </c>
      <c r="S78" s="37" t="str">
        <f t="shared" si="31"/>
        <v/>
      </c>
      <c r="T78" s="37" t="str">
        <f t="shared" si="32"/>
        <v/>
      </c>
      <c r="U78" s="37" t="str">
        <f t="shared" si="33"/>
        <v xml:space="preserve"> </v>
      </c>
      <c r="V78" s="37" t="str">
        <f t="shared" si="34"/>
        <v xml:space="preserve"> </v>
      </c>
      <c r="W78" s="37" t="str">
        <f t="shared" si="35"/>
        <v/>
      </c>
      <c r="X78" s="37" t="str">
        <f t="shared" si="36"/>
        <v/>
      </c>
      <c r="Y78" s="1" t="str">
        <f t="shared" si="37"/>
        <v xml:space="preserve"> </v>
      </c>
      <c r="Z78" s="1" t="str">
        <f t="shared" si="38"/>
        <v xml:space="preserve"> </v>
      </c>
      <c r="AA78" s="1" t="str">
        <f t="shared" si="39"/>
        <v xml:space="preserve"> </v>
      </c>
      <c r="AB78" s="1" t="str">
        <f t="shared" si="40"/>
        <v xml:space="preserve"> </v>
      </c>
      <c r="AC78" s="1" t="str">
        <f t="shared" si="41"/>
        <v xml:space="preserve"> </v>
      </c>
      <c r="AD78" s="1" t="str">
        <f t="shared" si="42"/>
        <v xml:space="preserve"> </v>
      </c>
      <c r="AE78" s="1">
        <f t="shared" si="43"/>
        <v>11</v>
      </c>
      <c r="AF78" s="1" t="str">
        <f t="shared" si="44"/>
        <v xml:space="preserve"> </v>
      </c>
      <c r="AG78" s="38">
        <f t="shared" si="45"/>
        <v>5.0287356329939081</v>
      </c>
      <c r="AH78" s="38" t="str">
        <f t="shared" si="46"/>
        <v xml:space="preserve"> </v>
      </c>
      <c r="AI78" s="1">
        <f t="shared" si="47"/>
        <v>38</v>
      </c>
      <c r="AJ78" s="1" t="str">
        <f t="shared" si="48"/>
        <v xml:space="preserve"> </v>
      </c>
      <c r="AK78" s="25" t="str">
        <f t="shared" si="49"/>
        <v xml:space="preserve"> </v>
      </c>
      <c r="AL78" s="25" t="str">
        <f t="shared" si="50"/>
        <v xml:space="preserve"> </v>
      </c>
      <c r="AM78" s="1" t="str">
        <f t="shared" si="51"/>
        <v xml:space="preserve"> </v>
      </c>
      <c r="AN78" s="1" t="str">
        <f t="shared" si="52"/>
        <v xml:space="preserve"> </v>
      </c>
      <c r="AO78" t="s">
        <v>1176</v>
      </c>
      <c r="AP78" t="s">
        <v>1254</v>
      </c>
      <c r="AQ78" s="22" t="e">
        <v>#VALUE!</v>
      </c>
      <c r="AR78" s="21">
        <v>-88.061372826541543</v>
      </c>
      <c r="AS78">
        <v>7.7586206896551824</v>
      </c>
      <c r="AT78" t="e">
        <v>#VALUE!</v>
      </c>
      <c r="AU78">
        <v>88.061372826541543</v>
      </c>
      <c r="AV78" t="s">
        <v>2090</v>
      </c>
    </row>
    <row r="79" spans="1:48" x14ac:dyDescent="0.25">
      <c r="A79" s="14">
        <v>8.1999999999999903E-10</v>
      </c>
      <c r="B79" t="s">
        <v>1123</v>
      </c>
      <c r="C79" s="4">
        <v>5</v>
      </c>
      <c r="D79" s="4">
        <v>1</v>
      </c>
      <c r="E79" s="4">
        <v>8</v>
      </c>
      <c r="F79" s="4">
        <v>14</v>
      </c>
      <c r="G79" s="4">
        <v>48</v>
      </c>
      <c r="H79" s="4">
        <v>39.01</v>
      </c>
      <c r="I79" s="34">
        <v>9189.2362515542573</v>
      </c>
      <c r="J79" s="35">
        <v>23.331339712918659</v>
      </c>
      <c r="K79" s="35">
        <v>22.052006783493496</v>
      </c>
      <c r="L79" s="35">
        <v>17.535929378298107</v>
      </c>
      <c r="M79" s="35">
        <v>14.037380016603695</v>
      </c>
      <c r="N79" s="4">
        <v>1.7690000000000001</v>
      </c>
      <c r="O79" s="4">
        <v>5.8647516457211299</v>
      </c>
      <c r="P79" s="35">
        <v>0.43578569597539096</v>
      </c>
      <c r="Q79" s="36" t="str">
        <f t="shared" si="29"/>
        <v xml:space="preserve"> </v>
      </c>
      <c r="R79" s="36" t="str">
        <f t="shared" si="30"/>
        <v xml:space="preserve"> </v>
      </c>
      <c r="S79" s="37">
        <f t="shared" si="31"/>
        <v>0.23045373063286861</v>
      </c>
      <c r="T79" s="37" t="str">
        <f t="shared" si="32"/>
        <v/>
      </c>
      <c r="U79" s="37" t="str">
        <f t="shared" si="33"/>
        <v/>
      </c>
      <c r="V79" s="37" t="str">
        <f t="shared" si="34"/>
        <v/>
      </c>
      <c r="W79" s="37" t="str">
        <f t="shared" si="35"/>
        <v/>
      </c>
      <c r="X79" s="37" t="str">
        <f t="shared" si="36"/>
        <v/>
      </c>
      <c r="Y79" s="1" t="str">
        <f t="shared" si="37"/>
        <v xml:space="preserve"> </v>
      </c>
      <c r="Z79" s="1" t="str">
        <f t="shared" si="38"/>
        <v xml:space="preserve"> </v>
      </c>
      <c r="AA79" s="1" t="str">
        <f t="shared" si="39"/>
        <v xml:space="preserve"> </v>
      </c>
      <c r="AB79" s="1" t="str">
        <f t="shared" si="40"/>
        <v xml:space="preserve"> </v>
      </c>
      <c r="AC79" s="1">
        <f t="shared" si="41"/>
        <v>56</v>
      </c>
      <c r="AD79" s="1" t="str">
        <f t="shared" si="42"/>
        <v xml:space="preserve"> </v>
      </c>
      <c r="AE79" s="1" t="str">
        <f t="shared" si="43"/>
        <v xml:space="preserve"> </v>
      </c>
      <c r="AF79" s="1" t="str">
        <f t="shared" si="44"/>
        <v xml:space="preserve"> </v>
      </c>
      <c r="AG79" s="38" t="str">
        <f t="shared" si="45"/>
        <v xml:space="preserve"> </v>
      </c>
      <c r="AH79" s="38" t="str">
        <f t="shared" si="46"/>
        <v xml:space="preserve"> </v>
      </c>
      <c r="AI79" s="1" t="str">
        <f t="shared" si="47"/>
        <v xml:space="preserve"> </v>
      </c>
      <c r="AJ79" s="1" t="str">
        <f t="shared" si="48"/>
        <v xml:space="preserve"> </v>
      </c>
      <c r="AK79" s="25" t="str">
        <f t="shared" si="49"/>
        <v xml:space="preserve"> </v>
      </c>
      <c r="AL79" s="25" t="str">
        <f t="shared" si="50"/>
        <v xml:space="preserve"> </v>
      </c>
      <c r="AM79" s="1" t="str">
        <f t="shared" si="51"/>
        <v xml:space="preserve"> </v>
      </c>
      <c r="AN79" s="1" t="str">
        <f t="shared" si="52"/>
        <v xml:space="preserve"> </v>
      </c>
      <c r="AO79" t="s">
        <v>1123</v>
      </c>
      <c r="AP79" t="s">
        <v>1248</v>
      </c>
      <c r="AQ79" s="22">
        <v>-46.516240583458867</v>
      </c>
      <c r="AR79" s="21">
        <v>-49.984539482892188</v>
      </c>
      <c r="AS79">
        <v>23.04537298128686</v>
      </c>
      <c r="AT79">
        <v>46.516240583458867</v>
      </c>
      <c r="AU79">
        <v>49.984539482892188</v>
      </c>
      <c r="AV79" t="s">
        <v>2091</v>
      </c>
    </row>
    <row r="80" spans="1:48" x14ac:dyDescent="0.25">
      <c r="A80" s="14">
        <v>8.2999999999999899E-10</v>
      </c>
      <c r="B80" t="s">
        <v>1153</v>
      </c>
      <c r="C80" s="4">
        <v>11</v>
      </c>
      <c r="D80" s="4">
        <v>0</v>
      </c>
      <c r="E80" s="4">
        <v>2</v>
      </c>
      <c r="F80" s="4">
        <v>13</v>
      </c>
      <c r="G80" s="4">
        <v>73.5</v>
      </c>
      <c r="H80" s="4">
        <v>64.760000000000005</v>
      </c>
      <c r="I80" s="34">
        <v>4563.6801170287954</v>
      </c>
      <c r="J80" s="35">
        <v>21.211922698984608</v>
      </c>
      <c r="K80" s="35">
        <v>17.082563967290955</v>
      </c>
      <c r="L80" s="35">
        <v>11.931635409242329</v>
      </c>
      <c r="M80" s="35">
        <v>9.6978532278656466</v>
      </c>
      <c r="N80" s="4">
        <v>3.7909999999999999</v>
      </c>
      <c r="O80" s="4">
        <v>22.290322580645157</v>
      </c>
      <c r="P80" s="35">
        <v>0.61457689932056825</v>
      </c>
      <c r="Q80" s="36">
        <f t="shared" si="29"/>
        <v>84.615384616214612</v>
      </c>
      <c r="R80" s="36" t="str">
        <f t="shared" si="30"/>
        <v xml:space="preserve"> </v>
      </c>
      <c r="S80" s="37" t="str">
        <f t="shared" si="31"/>
        <v/>
      </c>
      <c r="T80" s="37" t="str">
        <f t="shared" si="32"/>
        <v/>
      </c>
      <c r="U80" s="37" t="str">
        <f t="shared" si="33"/>
        <v/>
      </c>
      <c r="V80" s="37" t="str">
        <f t="shared" si="34"/>
        <v/>
      </c>
      <c r="W80" s="37" t="str">
        <f t="shared" si="35"/>
        <v/>
      </c>
      <c r="X80" s="37" t="str">
        <f t="shared" si="36"/>
        <v/>
      </c>
      <c r="Y80" s="1" t="str">
        <f t="shared" si="37"/>
        <v xml:space="preserve"> </v>
      </c>
      <c r="Z80" s="1" t="str">
        <f t="shared" si="38"/>
        <v xml:space="preserve"> </v>
      </c>
      <c r="AA80" s="1" t="str">
        <f t="shared" si="39"/>
        <v xml:space="preserve"> </v>
      </c>
      <c r="AB80" s="1" t="str">
        <f t="shared" si="40"/>
        <v xml:space="preserve"> </v>
      </c>
      <c r="AC80" s="1" t="str">
        <f t="shared" si="41"/>
        <v xml:space="preserve"> </v>
      </c>
      <c r="AD80" s="1" t="str">
        <f t="shared" si="42"/>
        <v xml:space="preserve"> </v>
      </c>
      <c r="AE80" s="1">
        <f t="shared" si="43"/>
        <v>27</v>
      </c>
      <c r="AF80" s="1" t="str">
        <f t="shared" si="44"/>
        <v xml:space="preserve"> </v>
      </c>
      <c r="AG80" s="38" t="str">
        <f t="shared" si="45"/>
        <v xml:space="preserve"> </v>
      </c>
      <c r="AH80" s="38" t="str">
        <f t="shared" si="46"/>
        <v xml:space="preserve"> </v>
      </c>
      <c r="AI80" s="1" t="str">
        <f t="shared" si="47"/>
        <v xml:space="preserve"> </v>
      </c>
      <c r="AJ80" s="1" t="str">
        <f t="shared" si="48"/>
        <v xml:space="preserve"> </v>
      </c>
      <c r="AK80" s="25" t="str">
        <f t="shared" si="49"/>
        <v xml:space="preserve"> </v>
      </c>
      <c r="AL80" s="25" t="str">
        <f t="shared" si="50"/>
        <v xml:space="preserve"> </v>
      </c>
      <c r="AM80" s="1" t="str">
        <f t="shared" si="51"/>
        <v xml:space="preserve"> </v>
      </c>
      <c r="AN80" s="1" t="str">
        <f t="shared" si="52"/>
        <v xml:space="preserve"> </v>
      </c>
      <c r="AO80" t="s">
        <v>1153</v>
      </c>
      <c r="AP80" t="s">
        <v>1248</v>
      </c>
      <c r="AQ80" s="22">
        <v>-33.206717129977271</v>
      </c>
      <c r="AR80" s="21">
        <v>-2.0510976936119807</v>
      </c>
      <c r="AS80">
        <v>13.495985176034587</v>
      </c>
      <c r="AT80">
        <v>33.206717129977271</v>
      </c>
      <c r="AU80">
        <v>2.0510976936119807</v>
      </c>
      <c r="AV80" t="s">
        <v>2092</v>
      </c>
    </row>
    <row r="81" spans="1:48" x14ac:dyDescent="0.25">
      <c r="A81" s="14">
        <v>8.3999999999999896E-10</v>
      </c>
      <c r="B81" t="s">
        <v>1092</v>
      </c>
      <c r="C81" s="4">
        <v>1</v>
      </c>
      <c r="D81" s="4">
        <v>0</v>
      </c>
      <c r="E81" s="4">
        <v>2</v>
      </c>
      <c r="F81" s="4">
        <v>3</v>
      </c>
      <c r="G81" s="4" t="s">
        <v>132</v>
      </c>
      <c r="H81" s="4" t="s">
        <v>132</v>
      </c>
      <c r="I81" s="34" t="s">
        <v>132</v>
      </c>
      <c r="J81" s="35" t="s">
        <v>1238</v>
      </c>
      <c r="K81" s="35" t="s">
        <v>1238</v>
      </c>
      <c r="L81" s="35" t="s">
        <v>1238</v>
      </c>
      <c r="M81" s="35" t="s">
        <v>1238</v>
      </c>
      <c r="N81" s="4">
        <v>0.94700000000000006</v>
      </c>
      <c r="O81" s="4">
        <v>132.6781326781327</v>
      </c>
      <c r="P81" s="35" t="s">
        <v>137</v>
      </c>
      <c r="Q81" s="36" t="str">
        <f t="shared" si="29"/>
        <v xml:space="preserve"> </v>
      </c>
      <c r="R81" s="36" t="str">
        <f t="shared" si="30"/>
        <v xml:space="preserve"> </v>
      </c>
      <c r="S81" s="37" t="str">
        <f t="shared" si="31"/>
        <v xml:space="preserve"> </v>
      </c>
      <c r="T81" s="37" t="str">
        <f t="shared" si="32"/>
        <v xml:space="preserve"> </v>
      </c>
      <c r="U81" s="37" t="str">
        <f t="shared" si="33"/>
        <v xml:space="preserve"> </v>
      </c>
      <c r="V81" s="37" t="str">
        <f t="shared" si="34"/>
        <v xml:space="preserve"> </v>
      </c>
      <c r="W81" s="37" t="str">
        <f t="shared" si="35"/>
        <v xml:space="preserve"> </v>
      </c>
      <c r="X81" s="37" t="str">
        <f t="shared" si="36"/>
        <v xml:space="preserve"> </v>
      </c>
      <c r="Y81" s="1" t="str">
        <f t="shared" si="37"/>
        <v xml:space="preserve"> </v>
      </c>
      <c r="Z81" s="1" t="str">
        <f t="shared" si="38"/>
        <v xml:space="preserve"> </v>
      </c>
      <c r="AA81" s="1" t="str">
        <f t="shared" si="39"/>
        <v xml:space="preserve"> </v>
      </c>
      <c r="AB81" s="1" t="str">
        <f t="shared" si="40"/>
        <v xml:space="preserve"> </v>
      </c>
      <c r="AC81" s="1" t="str">
        <f t="shared" si="41"/>
        <v xml:space="preserve"> </v>
      </c>
      <c r="AD81" s="1" t="str">
        <f t="shared" si="42"/>
        <v xml:space="preserve"> </v>
      </c>
      <c r="AE81" s="1" t="str">
        <f t="shared" si="43"/>
        <v xml:space="preserve"> </v>
      </c>
      <c r="AF81" s="1" t="str">
        <f t="shared" si="44"/>
        <v xml:space="preserve"> </v>
      </c>
      <c r="AG81" s="38" t="str">
        <f t="shared" si="45"/>
        <v xml:space="preserve"> </v>
      </c>
      <c r="AH81" s="38" t="str">
        <f t="shared" si="46"/>
        <v xml:space="preserve"> </v>
      </c>
      <c r="AI81" s="1" t="str">
        <f t="shared" si="47"/>
        <v xml:space="preserve"> </v>
      </c>
      <c r="AJ81" s="1" t="str">
        <f t="shared" si="48"/>
        <v xml:space="preserve"> </v>
      </c>
      <c r="AK81" s="25" t="str">
        <f t="shared" si="49"/>
        <v xml:space="preserve"> </v>
      </c>
      <c r="AL81" s="25" t="str">
        <f t="shared" si="50"/>
        <v xml:space="preserve"> </v>
      </c>
      <c r="AM81" s="1" t="str">
        <f t="shared" si="51"/>
        <v xml:space="preserve"> </v>
      </c>
      <c r="AN81" s="1" t="str">
        <f t="shared" si="52"/>
        <v xml:space="preserve"> </v>
      </c>
      <c r="AO81" t="s">
        <v>1092</v>
      </c>
      <c r="AP81" t="s">
        <v>1254</v>
      </c>
      <c r="AQ81" s="22" t="e">
        <v>#VALUE!</v>
      </c>
      <c r="AR81" s="21" t="e">
        <v>#VALUE!</v>
      </c>
      <c r="AS81" t="s">
        <v>137</v>
      </c>
      <c r="AT81" t="e">
        <v>#VALUE!</v>
      </c>
      <c r="AU81" t="e">
        <v>#VALUE!</v>
      </c>
      <c r="AV81" t="s">
        <v>2093</v>
      </c>
    </row>
    <row r="82" spans="1:48" x14ac:dyDescent="0.25">
      <c r="A82" s="14">
        <v>8.4999999999999893E-10</v>
      </c>
      <c r="B82" t="s">
        <v>967</v>
      </c>
      <c r="C82" s="4">
        <v>8</v>
      </c>
      <c r="D82" s="4">
        <v>1</v>
      </c>
      <c r="E82" s="4">
        <v>7</v>
      </c>
      <c r="F82" s="4">
        <v>16</v>
      </c>
      <c r="G82" s="4">
        <v>60.620452880859375</v>
      </c>
      <c r="H82" s="4">
        <v>58.13</v>
      </c>
      <c r="I82" s="34">
        <v>3681.4438714199737</v>
      </c>
      <c r="J82" s="35">
        <v>36.303932302644107</v>
      </c>
      <c r="K82" s="35">
        <v>30.169819603231833</v>
      </c>
      <c r="L82" s="35">
        <v>39.214438884917797</v>
      </c>
      <c r="M82" s="35">
        <v>30.021882070424489</v>
      </c>
      <c r="N82" s="4">
        <v>1.45</v>
      </c>
      <c r="O82" s="4">
        <v>20.132560066280021</v>
      </c>
      <c r="P82" s="35" t="s">
        <v>137</v>
      </c>
      <c r="Q82" s="36" t="str">
        <f t="shared" si="29"/>
        <v xml:space="preserve"> </v>
      </c>
      <c r="R82" s="36" t="str">
        <f t="shared" si="30"/>
        <v xml:space="preserve"> </v>
      </c>
      <c r="S82" s="37" t="str">
        <f t="shared" si="31"/>
        <v/>
      </c>
      <c r="T82" s="37" t="str">
        <f t="shared" si="32"/>
        <v/>
      </c>
      <c r="U82" s="37" t="str">
        <f t="shared" si="33"/>
        <v/>
      </c>
      <c r="V82" s="37" t="str">
        <f t="shared" si="34"/>
        <v/>
      </c>
      <c r="W82" s="37" t="str">
        <f t="shared" si="35"/>
        <v/>
      </c>
      <c r="X82" s="37" t="str">
        <f t="shared" si="36"/>
        <v/>
      </c>
      <c r="Y82" s="1" t="str">
        <f t="shared" si="37"/>
        <v xml:space="preserve"> </v>
      </c>
      <c r="Z82" s="1" t="str">
        <f t="shared" si="38"/>
        <v xml:space="preserve"> </v>
      </c>
      <c r="AA82" s="1" t="str">
        <f t="shared" si="39"/>
        <v xml:space="preserve"> </v>
      </c>
      <c r="AB82" s="1" t="str">
        <f t="shared" si="40"/>
        <v xml:space="preserve"> </v>
      </c>
      <c r="AC82" s="1" t="str">
        <f t="shared" si="41"/>
        <v xml:space="preserve"> </v>
      </c>
      <c r="AD82" s="1" t="str">
        <f t="shared" si="42"/>
        <v xml:space="preserve"> </v>
      </c>
      <c r="AE82" s="1" t="str">
        <f t="shared" si="43"/>
        <v xml:space="preserve"> </v>
      </c>
      <c r="AF82" s="1" t="str">
        <f t="shared" si="44"/>
        <v xml:space="preserve"> </v>
      </c>
      <c r="AG82" s="38" t="str">
        <f t="shared" si="45"/>
        <v xml:space="preserve"> </v>
      </c>
      <c r="AH82" s="38" t="str">
        <f t="shared" si="46"/>
        <v xml:space="preserve"> </v>
      </c>
      <c r="AI82" s="1" t="str">
        <f t="shared" si="47"/>
        <v xml:space="preserve"> </v>
      </c>
      <c r="AJ82" s="1" t="str">
        <f t="shared" si="48"/>
        <v xml:space="preserve"> </v>
      </c>
      <c r="AK82" s="25" t="str">
        <f t="shared" si="49"/>
        <v xml:space="preserve"> </v>
      </c>
      <c r="AL82" s="25" t="str">
        <f t="shared" si="50"/>
        <v xml:space="preserve"> </v>
      </c>
      <c r="AM82" s="1" t="str">
        <f t="shared" si="51"/>
        <v xml:space="preserve"> </v>
      </c>
      <c r="AN82" s="1" t="str">
        <f t="shared" si="52"/>
        <v xml:space="preserve"> </v>
      </c>
      <c r="AO82" t="s">
        <v>967</v>
      </c>
      <c r="AP82" t="s">
        <v>1293</v>
      </c>
      <c r="AQ82" s="22">
        <v>-127.98157949046498</v>
      </c>
      <c r="AR82" s="21">
        <v>-235.40050432190051</v>
      </c>
      <c r="AS82">
        <v>4.2842815772567988</v>
      </c>
      <c r="AT82">
        <v>127.98157949046498</v>
      </c>
      <c r="AU82">
        <v>235.40050432190051</v>
      </c>
      <c r="AV82" t="s">
        <v>2094</v>
      </c>
    </row>
    <row r="83" spans="1:48" x14ac:dyDescent="0.25">
      <c r="A83" s="14">
        <v>8.5999999999999889E-10</v>
      </c>
      <c r="B83" t="s">
        <v>1080</v>
      </c>
      <c r="C83" s="4">
        <v>3</v>
      </c>
      <c r="D83" s="4">
        <v>0</v>
      </c>
      <c r="E83" s="4">
        <v>5</v>
      </c>
      <c r="F83" s="4">
        <v>8</v>
      </c>
      <c r="G83" s="4">
        <v>37</v>
      </c>
      <c r="H83" s="4">
        <v>36.049999999999997</v>
      </c>
      <c r="I83" s="34">
        <v>1583.736256661876</v>
      </c>
      <c r="J83" s="35" t="s">
        <v>1238</v>
      </c>
      <c r="K83" s="35">
        <v>24.691780821917806</v>
      </c>
      <c r="L83" s="35">
        <v>23.519395829766328</v>
      </c>
      <c r="M83" s="35">
        <v>27.158510482838061</v>
      </c>
      <c r="N83" s="4">
        <v>1.46</v>
      </c>
      <c r="O83" s="4">
        <v>61.683277962347724</v>
      </c>
      <c r="P83" s="35">
        <v>2.7739251040221915</v>
      </c>
      <c r="Q83" s="36" t="str">
        <f t="shared" si="29"/>
        <v xml:space="preserve"> </v>
      </c>
      <c r="R83" s="36" t="str">
        <f t="shared" si="30"/>
        <v xml:space="preserve"> </v>
      </c>
      <c r="S83" s="37" t="str">
        <f t="shared" si="31"/>
        <v/>
      </c>
      <c r="T83" s="37" t="str">
        <f t="shared" si="32"/>
        <v/>
      </c>
      <c r="U83" s="37" t="str">
        <f t="shared" si="33"/>
        <v xml:space="preserve"> </v>
      </c>
      <c r="V83" s="37" t="str">
        <f t="shared" si="34"/>
        <v xml:space="preserve"> </v>
      </c>
      <c r="W83" s="37" t="str">
        <f t="shared" si="35"/>
        <v/>
      </c>
      <c r="X83" s="37" t="str">
        <f t="shared" si="36"/>
        <v/>
      </c>
      <c r="Y83" s="1" t="str">
        <f t="shared" si="37"/>
        <v xml:space="preserve"> </v>
      </c>
      <c r="Z83" s="1" t="str">
        <f t="shared" si="38"/>
        <v xml:space="preserve"> </v>
      </c>
      <c r="AA83" s="1" t="str">
        <f t="shared" si="39"/>
        <v xml:space="preserve"> </v>
      </c>
      <c r="AB83" s="1" t="str">
        <f t="shared" si="40"/>
        <v xml:space="preserve"> </v>
      </c>
      <c r="AC83" s="1" t="str">
        <f t="shared" si="41"/>
        <v xml:space="preserve"> </v>
      </c>
      <c r="AD83" s="1" t="str">
        <f t="shared" si="42"/>
        <v xml:space="preserve"> </v>
      </c>
      <c r="AE83" s="1" t="str">
        <f t="shared" si="43"/>
        <v xml:space="preserve"> </v>
      </c>
      <c r="AF83" s="1" t="str">
        <f t="shared" si="44"/>
        <v xml:space="preserve"> </v>
      </c>
      <c r="AG83" s="38">
        <f t="shared" si="45"/>
        <v>2.7739251048821916</v>
      </c>
      <c r="AH83" s="38" t="str">
        <f t="shared" si="46"/>
        <v xml:space="preserve"> </v>
      </c>
      <c r="AI83" s="1">
        <f t="shared" si="47"/>
        <v>75</v>
      </c>
      <c r="AJ83" s="1" t="str">
        <f t="shared" si="48"/>
        <v xml:space="preserve"> </v>
      </c>
      <c r="AK83" s="25">
        <f t="shared" si="49"/>
        <v>61.683277963207722</v>
      </c>
      <c r="AL83" s="25" t="str">
        <f t="shared" si="50"/>
        <v xml:space="preserve"> </v>
      </c>
      <c r="AM83" s="1">
        <f t="shared" si="51"/>
        <v>8</v>
      </c>
      <c r="AN83" s="1" t="str">
        <f t="shared" si="52"/>
        <v xml:space="preserve"> </v>
      </c>
      <c r="AO83" t="s">
        <v>1080</v>
      </c>
      <c r="AP83" t="s">
        <v>1254</v>
      </c>
      <c r="AQ83" s="22" t="e">
        <v>#VALUE!</v>
      </c>
      <c r="AR83" s="21">
        <v>-101.16103779528976</v>
      </c>
      <c r="AS83">
        <v>2.6352288488210807</v>
      </c>
      <c r="AT83" t="e">
        <v>#VALUE!</v>
      </c>
      <c r="AU83">
        <v>101.16103779528976</v>
      </c>
      <c r="AV83" t="s">
        <v>2095</v>
      </c>
    </row>
    <row r="84" spans="1:48" x14ac:dyDescent="0.25">
      <c r="A84" s="14">
        <v>8.6999999999999886E-10</v>
      </c>
      <c r="B84" t="s">
        <v>1085</v>
      </c>
      <c r="C84" s="4">
        <v>13</v>
      </c>
      <c r="D84" s="4">
        <v>3</v>
      </c>
      <c r="E84" s="4">
        <v>14</v>
      </c>
      <c r="F84" s="4">
        <v>30</v>
      </c>
      <c r="G84" s="4">
        <v>6.6129999160766602</v>
      </c>
      <c r="H84" s="4" t="s">
        <v>132</v>
      </c>
      <c r="I84" s="34" t="s">
        <v>132</v>
      </c>
      <c r="J84" s="35" t="s">
        <v>1238</v>
      </c>
      <c r="K84" s="35" t="s">
        <v>1238</v>
      </c>
      <c r="L84" s="35" t="s">
        <v>1238</v>
      </c>
      <c r="M84" s="35" t="s">
        <v>1238</v>
      </c>
      <c r="N84" s="4" t="s">
        <v>132</v>
      </c>
      <c r="O84" s="4" t="s">
        <v>132</v>
      </c>
      <c r="P84" s="35" t="s">
        <v>137</v>
      </c>
      <c r="Q84" s="36" t="str">
        <f t="shared" si="29"/>
        <v xml:space="preserve"> </v>
      </c>
      <c r="R84" s="36" t="str">
        <f t="shared" si="30"/>
        <v xml:space="preserve"> </v>
      </c>
      <c r="S84" s="37" t="str">
        <f t="shared" si="31"/>
        <v xml:space="preserve"> </v>
      </c>
      <c r="T84" s="37" t="str">
        <f t="shared" si="32"/>
        <v xml:space="preserve"> </v>
      </c>
      <c r="U84" s="37" t="str">
        <f t="shared" si="33"/>
        <v xml:space="preserve"> </v>
      </c>
      <c r="V84" s="37" t="str">
        <f t="shared" si="34"/>
        <v xml:space="preserve"> </v>
      </c>
      <c r="W84" s="37" t="str">
        <f t="shared" si="35"/>
        <v xml:space="preserve"> </v>
      </c>
      <c r="X84" s="37" t="str">
        <f t="shared" si="36"/>
        <v xml:space="preserve"> </v>
      </c>
      <c r="Y84" s="1" t="str">
        <f t="shared" si="37"/>
        <v xml:space="preserve"> </v>
      </c>
      <c r="Z84" s="1" t="str">
        <f t="shared" si="38"/>
        <v xml:space="preserve"> </v>
      </c>
      <c r="AA84" s="1" t="str">
        <f t="shared" si="39"/>
        <v xml:space="preserve"> </v>
      </c>
      <c r="AB84" s="1" t="str">
        <f t="shared" si="40"/>
        <v xml:space="preserve"> </v>
      </c>
      <c r="AC84" s="1" t="str">
        <f t="shared" si="41"/>
        <v xml:space="preserve"> </v>
      </c>
      <c r="AD84" s="1" t="str">
        <f t="shared" si="42"/>
        <v xml:space="preserve"> </v>
      </c>
      <c r="AE84" s="1" t="str">
        <f t="shared" si="43"/>
        <v xml:space="preserve"> </v>
      </c>
      <c r="AF84" s="1" t="str">
        <f t="shared" si="44"/>
        <v xml:space="preserve"> </v>
      </c>
      <c r="AG84" s="38" t="str">
        <f t="shared" si="45"/>
        <v xml:space="preserve"> </v>
      </c>
      <c r="AH84" s="38" t="str">
        <f t="shared" si="46"/>
        <v xml:space="preserve"> </v>
      </c>
      <c r="AI84" s="1" t="str">
        <f t="shared" si="47"/>
        <v xml:space="preserve"> </v>
      </c>
      <c r="AJ84" s="1" t="str">
        <f t="shared" si="48"/>
        <v xml:space="preserve"> </v>
      </c>
      <c r="AK84" s="25" t="str">
        <f t="shared" si="49"/>
        <v xml:space="preserve"> </v>
      </c>
      <c r="AL84" s="25" t="str">
        <f t="shared" si="50"/>
        <v xml:space="preserve"> </v>
      </c>
      <c r="AM84" s="1" t="str">
        <f t="shared" si="51"/>
        <v xml:space="preserve"> </v>
      </c>
      <c r="AN84" s="1" t="str">
        <f t="shared" si="52"/>
        <v xml:space="preserve"> </v>
      </c>
      <c r="AO84" t="s">
        <v>1085</v>
      </c>
      <c r="AP84" t="s">
        <v>1295</v>
      </c>
      <c r="AQ84" s="22" t="e">
        <v>#VALUE!</v>
      </c>
      <c r="AR84" s="21" t="e">
        <v>#VALUE!</v>
      </c>
      <c r="AS84" t="s">
        <v>137</v>
      </c>
      <c r="AT84" t="e">
        <v>#VALUE!</v>
      </c>
      <c r="AU84" t="e">
        <v>#VALUE!</v>
      </c>
      <c r="AV84" t="s">
        <v>2096</v>
      </c>
    </row>
    <row r="85" spans="1:48" x14ac:dyDescent="0.25">
      <c r="A85" s="14">
        <v>8.7999999999999882E-10</v>
      </c>
      <c r="B85" t="s">
        <v>1032</v>
      </c>
      <c r="C85" s="4">
        <v>6</v>
      </c>
      <c r="D85" s="4">
        <v>1</v>
      </c>
      <c r="E85" s="4">
        <v>2</v>
      </c>
      <c r="F85" s="4">
        <v>9</v>
      </c>
      <c r="G85" s="4">
        <v>7</v>
      </c>
      <c r="H85" s="4">
        <v>5.75</v>
      </c>
      <c r="I85" s="34">
        <v>1039.0831217630489</v>
      </c>
      <c r="J85" s="35">
        <v>16.267716703289192</v>
      </c>
      <c r="K85" s="35">
        <v>11.663645938207345</v>
      </c>
      <c r="L85" s="35">
        <v>12.76395219123506</v>
      </c>
      <c r="M85" s="35">
        <v>10.750583892617449</v>
      </c>
      <c r="N85" s="4">
        <v>0.26600000000000001</v>
      </c>
      <c r="O85" s="4">
        <v>141.81818181818184</v>
      </c>
      <c r="P85" s="35">
        <v>2.1491895053697672</v>
      </c>
      <c r="Q85" s="36" t="str">
        <f t="shared" si="29"/>
        <v xml:space="preserve"> </v>
      </c>
      <c r="R85" s="36" t="str">
        <f t="shared" si="30"/>
        <v xml:space="preserve"> </v>
      </c>
      <c r="S85" s="37">
        <f t="shared" si="31"/>
        <v>0.21739130522782615</v>
      </c>
      <c r="T85" s="37" t="str">
        <f t="shared" si="32"/>
        <v/>
      </c>
      <c r="U85" s="37" t="str">
        <f t="shared" si="33"/>
        <v/>
      </c>
      <c r="V85" s="37" t="str">
        <f t="shared" si="34"/>
        <v/>
      </c>
      <c r="W85" s="37" t="str">
        <f t="shared" si="35"/>
        <v/>
      </c>
      <c r="X85" s="37" t="str">
        <f t="shared" si="36"/>
        <v/>
      </c>
      <c r="Y85" s="1" t="str">
        <f t="shared" si="37"/>
        <v xml:space="preserve"> </v>
      </c>
      <c r="Z85" s="1" t="str">
        <f t="shared" si="38"/>
        <v xml:space="preserve"> </v>
      </c>
      <c r="AA85" s="1" t="str">
        <f t="shared" si="39"/>
        <v xml:space="preserve"> </v>
      </c>
      <c r="AB85" s="1" t="str">
        <f t="shared" si="40"/>
        <v xml:space="preserve"> </v>
      </c>
      <c r="AC85" s="1">
        <f t="shared" si="41"/>
        <v>60</v>
      </c>
      <c r="AD85" s="1" t="str">
        <f t="shared" si="42"/>
        <v xml:space="preserve"> </v>
      </c>
      <c r="AE85" s="1" t="str">
        <f t="shared" si="43"/>
        <v xml:space="preserve"> </v>
      </c>
      <c r="AF85" s="1" t="str">
        <f t="shared" si="44"/>
        <v xml:space="preserve"> </v>
      </c>
      <c r="AG85" s="38">
        <f t="shared" si="45"/>
        <v>2.1491895062497672</v>
      </c>
      <c r="AH85" s="38" t="str">
        <f t="shared" si="46"/>
        <v xml:space="preserve"> </v>
      </c>
      <c r="AI85" s="1">
        <f t="shared" si="47"/>
        <v>88</v>
      </c>
      <c r="AJ85" s="1" t="str">
        <f t="shared" si="48"/>
        <v xml:space="preserve"> </v>
      </c>
      <c r="AK85" s="25" t="str">
        <f t="shared" si="49"/>
        <v xml:space="preserve"> </v>
      </c>
      <c r="AL85" s="25" t="str">
        <f t="shared" si="50"/>
        <v xml:space="preserve"> </v>
      </c>
      <c r="AM85" s="1" t="str">
        <f t="shared" si="51"/>
        <v xml:space="preserve"> </v>
      </c>
      <c r="AN85" s="1" t="str">
        <f t="shared" si="52"/>
        <v xml:space="preserve"> </v>
      </c>
      <c r="AO85" t="s">
        <v>1032</v>
      </c>
      <c r="AP85" t="s">
        <v>1246</v>
      </c>
      <c r="AQ85" s="22">
        <v>-2.1580725140668333</v>
      </c>
      <c r="AR85" s="21">
        <v>-9.1698905763863525</v>
      </c>
      <c r="AS85">
        <v>21.739130434782616</v>
      </c>
      <c r="AT85">
        <v>2.1580725140668333</v>
      </c>
      <c r="AU85">
        <v>9.1698905763863525</v>
      </c>
      <c r="AV85" t="s">
        <v>2097</v>
      </c>
    </row>
    <row r="86" spans="1:48" x14ac:dyDescent="0.25">
      <c r="A86" s="14">
        <v>8.8999999999999879E-10</v>
      </c>
      <c r="B86" t="s">
        <v>1131</v>
      </c>
      <c r="C86" s="4">
        <v>10</v>
      </c>
      <c r="D86" s="4">
        <v>0</v>
      </c>
      <c r="E86" s="4">
        <v>0</v>
      </c>
      <c r="F86" s="4">
        <v>10</v>
      </c>
      <c r="G86" s="4">
        <v>34</v>
      </c>
      <c r="H86" s="4">
        <v>28.12</v>
      </c>
      <c r="I86" s="34">
        <v>2326.2718646282528</v>
      </c>
      <c r="J86" s="35">
        <v>35.867713934640207</v>
      </c>
      <c r="K86" s="35">
        <v>14.695799459331752</v>
      </c>
      <c r="L86" s="35">
        <v>8.0955743766511787</v>
      </c>
      <c r="M86" s="35">
        <v>6.6588426714733364</v>
      </c>
      <c r="N86" s="4">
        <v>0.59</v>
      </c>
      <c r="O86" s="4">
        <v>20.408163265306118</v>
      </c>
      <c r="P86" s="35">
        <v>0.29297865471493978</v>
      </c>
      <c r="Q86" s="36">
        <f t="shared" si="29"/>
        <v>100.00000000089</v>
      </c>
      <c r="R86" s="36" t="str">
        <f t="shared" si="30"/>
        <v xml:space="preserve"> </v>
      </c>
      <c r="S86" s="37">
        <f t="shared" si="31"/>
        <v>0.20910384157278808</v>
      </c>
      <c r="T86" s="37" t="str">
        <f t="shared" si="32"/>
        <v/>
      </c>
      <c r="U86" s="37" t="str">
        <f t="shared" si="33"/>
        <v/>
      </c>
      <c r="V86" s="37" t="str">
        <f t="shared" si="34"/>
        <v/>
      </c>
      <c r="W86" s="37" t="str">
        <f t="shared" si="35"/>
        <v/>
      </c>
      <c r="X86" s="37">
        <f t="shared" si="36"/>
        <v>-0.30758674459866564</v>
      </c>
      <c r="Y86" s="1" t="str">
        <f t="shared" si="37"/>
        <v xml:space="preserve"> </v>
      </c>
      <c r="Z86" s="1" t="str">
        <f t="shared" si="38"/>
        <v xml:space="preserve"> </v>
      </c>
      <c r="AA86" s="1" t="str">
        <f t="shared" si="39"/>
        <v xml:space="preserve"> </v>
      </c>
      <c r="AB86" s="1">
        <f t="shared" si="40"/>
        <v>43</v>
      </c>
      <c r="AC86" s="1">
        <f t="shared" si="41"/>
        <v>61</v>
      </c>
      <c r="AD86" s="1" t="str">
        <f t="shared" si="42"/>
        <v xml:space="preserve"> </v>
      </c>
      <c r="AE86" s="1">
        <f t="shared" si="43"/>
        <v>10</v>
      </c>
      <c r="AF86" s="1" t="str">
        <f t="shared" si="44"/>
        <v xml:space="preserve"> </v>
      </c>
      <c r="AG86" s="38" t="str">
        <f t="shared" si="45"/>
        <v xml:space="preserve"> </v>
      </c>
      <c r="AH86" s="38" t="str">
        <f t="shared" si="46"/>
        <v xml:space="preserve"> </v>
      </c>
      <c r="AI86" s="1" t="str">
        <f t="shared" si="47"/>
        <v xml:space="preserve"> </v>
      </c>
      <c r="AJ86" s="1" t="str">
        <f t="shared" si="48"/>
        <v xml:space="preserve"> </v>
      </c>
      <c r="AK86" s="25" t="str">
        <f t="shared" si="49"/>
        <v xml:space="preserve"> </v>
      </c>
      <c r="AL86" s="25" t="str">
        <f t="shared" si="50"/>
        <v xml:space="preserve"> </v>
      </c>
      <c r="AM86" s="1" t="str">
        <f t="shared" si="51"/>
        <v xml:space="preserve"> </v>
      </c>
      <c r="AN86" s="1" t="str">
        <f t="shared" si="52"/>
        <v xml:space="preserve"> </v>
      </c>
      <c r="AO86" t="s">
        <v>1131</v>
      </c>
      <c r="AP86" t="s">
        <v>1242</v>
      </c>
      <c r="AQ86" s="22">
        <v>-125.24221363579038</v>
      </c>
      <c r="AR86" s="21">
        <v>30.758674459866565</v>
      </c>
      <c r="AS86">
        <v>20.910384068278809</v>
      </c>
      <c r="AT86">
        <v>125.24221363579038</v>
      </c>
      <c r="AU86">
        <v>-30.758674459866565</v>
      </c>
      <c r="AV86" t="s">
        <v>2098</v>
      </c>
    </row>
    <row r="87" spans="1:48" x14ac:dyDescent="0.25">
      <c r="A87" s="14">
        <v>8.9999999999999875E-10</v>
      </c>
      <c r="B87" t="s">
        <v>971</v>
      </c>
      <c r="C87" s="4">
        <v>7</v>
      </c>
      <c r="D87" s="4">
        <v>0</v>
      </c>
      <c r="E87" s="4">
        <v>1</v>
      </c>
      <c r="F87" s="4">
        <v>8</v>
      </c>
      <c r="G87" s="4">
        <v>15</v>
      </c>
      <c r="H87" s="4">
        <v>13</v>
      </c>
      <c r="I87" s="34">
        <v>4270.4836341201399</v>
      </c>
      <c r="J87" s="35">
        <v>15.133876600698487</v>
      </c>
      <c r="K87" s="35">
        <v>12.464046021093003</v>
      </c>
      <c r="L87" s="35" t="s">
        <v>1238</v>
      </c>
      <c r="M87" s="35" t="s">
        <v>1238</v>
      </c>
      <c r="N87" s="4">
        <v>0.85899999999999999</v>
      </c>
      <c r="O87" s="4">
        <v>22.714285714285701</v>
      </c>
      <c r="P87" s="35">
        <v>1.3846153846153846</v>
      </c>
      <c r="Q87" s="36">
        <f t="shared" si="29"/>
        <v>87.500000000900002</v>
      </c>
      <c r="R87" s="36" t="str">
        <f t="shared" si="30"/>
        <v xml:space="preserve"> </v>
      </c>
      <c r="S87" s="37">
        <f t="shared" si="31"/>
        <v>0.15384615474615373</v>
      </c>
      <c r="T87" s="37" t="str">
        <f t="shared" si="32"/>
        <v/>
      </c>
      <c r="U87" s="37" t="str">
        <f t="shared" si="33"/>
        <v/>
      </c>
      <c r="V87" s="37" t="str">
        <f t="shared" si="34"/>
        <v/>
      </c>
      <c r="W87" s="37" t="str">
        <f t="shared" si="35"/>
        <v xml:space="preserve"> </v>
      </c>
      <c r="X87" s="37" t="str">
        <f t="shared" si="36"/>
        <v xml:space="preserve"> </v>
      </c>
      <c r="Y87" s="1" t="str">
        <f t="shared" si="37"/>
        <v xml:space="preserve"> </v>
      </c>
      <c r="Z87" s="1" t="str">
        <f t="shared" si="38"/>
        <v xml:space="preserve"> </v>
      </c>
      <c r="AA87" s="1" t="str">
        <f t="shared" si="39"/>
        <v xml:space="preserve"> </v>
      </c>
      <c r="AB87" s="1" t="str">
        <f t="shared" si="40"/>
        <v xml:space="preserve"> </v>
      </c>
      <c r="AC87" s="1">
        <f t="shared" si="41"/>
        <v>84</v>
      </c>
      <c r="AD87" s="1" t="str">
        <f t="shared" si="42"/>
        <v xml:space="preserve"> </v>
      </c>
      <c r="AE87" s="1">
        <f t="shared" si="43"/>
        <v>24</v>
      </c>
      <c r="AF87" s="1" t="str">
        <f t="shared" si="44"/>
        <v xml:space="preserve"> </v>
      </c>
      <c r="AG87" s="38" t="str">
        <f t="shared" si="45"/>
        <v xml:space="preserve"> </v>
      </c>
      <c r="AH87" s="38" t="str">
        <f t="shared" si="46"/>
        <v xml:space="preserve"> </v>
      </c>
      <c r="AI87" s="1" t="str">
        <f t="shared" si="47"/>
        <v xml:space="preserve"> </v>
      </c>
      <c r="AJ87" s="1" t="str">
        <f t="shared" si="48"/>
        <v xml:space="preserve"> </v>
      </c>
      <c r="AK87" s="25" t="str">
        <f t="shared" si="49"/>
        <v xml:space="preserve"> </v>
      </c>
      <c r="AL87" s="25" t="str">
        <f t="shared" si="50"/>
        <v xml:space="preserve"> </v>
      </c>
      <c r="AM87" s="1" t="str">
        <f t="shared" si="51"/>
        <v xml:space="preserve"> </v>
      </c>
      <c r="AN87" s="1" t="str">
        <f t="shared" si="52"/>
        <v xml:space="preserve"> </v>
      </c>
      <c r="AO87" t="s">
        <v>971</v>
      </c>
      <c r="AP87" t="s">
        <v>1246</v>
      </c>
      <c r="AQ87" s="22">
        <v>4.9622211038075292</v>
      </c>
      <c r="AR87" s="21" t="e">
        <v>#VALUE!</v>
      </c>
      <c r="AS87">
        <v>15.384615384615374</v>
      </c>
      <c r="AT87">
        <v>-4.9622211038075292</v>
      </c>
      <c r="AU87" t="e">
        <v>#VALUE!</v>
      </c>
      <c r="AV87" t="s">
        <v>2099</v>
      </c>
    </row>
    <row r="88" spans="1:48" x14ac:dyDescent="0.25">
      <c r="A88" s="14">
        <v>9.0999999999999872E-10</v>
      </c>
      <c r="B88" t="s">
        <v>1120</v>
      </c>
      <c r="C88" s="4">
        <v>7</v>
      </c>
      <c r="D88" s="4">
        <v>0</v>
      </c>
      <c r="E88" s="4">
        <v>3</v>
      </c>
      <c r="F88" s="4">
        <v>10</v>
      </c>
      <c r="G88" s="4">
        <v>14.5</v>
      </c>
      <c r="H88" s="4">
        <v>7.92</v>
      </c>
      <c r="I88" s="34">
        <v>534.50968706970843</v>
      </c>
      <c r="J88" s="35">
        <v>4.2172523961661339</v>
      </c>
      <c r="K88" s="35">
        <v>9.2307692307692317</v>
      </c>
      <c r="L88" s="35">
        <v>3.20359555477522</v>
      </c>
      <c r="M88" s="35">
        <v>4.9096691662990732</v>
      </c>
      <c r="N88" s="4">
        <v>0.85799999999999998</v>
      </c>
      <c r="O88" s="4">
        <v>-52.934722984092154</v>
      </c>
      <c r="P88" s="35">
        <v>5.808080808080808</v>
      </c>
      <c r="Q88" s="36" t="str">
        <f t="shared" si="29"/>
        <v xml:space="preserve"> </v>
      </c>
      <c r="R88" s="36" t="str">
        <f t="shared" si="30"/>
        <v xml:space="preserve"> </v>
      </c>
      <c r="S88" s="37">
        <f t="shared" si="31"/>
        <v>0.83080808171808085</v>
      </c>
      <c r="T88" s="37" t="str">
        <f t="shared" si="32"/>
        <v/>
      </c>
      <c r="U88" s="37" t="str">
        <f t="shared" si="33"/>
        <v/>
      </c>
      <c r="V88" s="37">
        <f t="shared" si="34"/>
        <v>-0.73516481510244602</v>
      </c>
      <c r="W88" s="37" t="str">
        <f t="shared" si="35"/>
        <v/>
      </c>
      <c r="X88" s="37">
        <f t="shared" si="36"/>
        <v>-0.7259969553897494</v>
      </c>
      <c r="Y88" s="1" t="str">
        <f t="shared" si="37"/>
        <v xml:space="preserve"> </v>
      </c>
      <c r="Z88" s="1">
        <f t="shared" si="38"/>
        <v>4</v>
      </c>
      <c r="AA88" s="1" t="str">
        <f t="shared" si="39"/>
        <v xml:space="preserve"> </v>
      </c>
      <c r="AB88" s="1">
        <f t="shared" si="40"/>
        <v>5</v>
      </c>
      <c r="AC88" s="1">
        <f t="shared" si="41"/>
        <v>11</v>
      </c>
      <c r="AD88" s="1" t="str">
        <f t="shared" si="42"/>
        <v xml:space="preserve"> </v>
      </c>
      <c r="AE88" s="1" t="str">
        <f t="shared" si="43"/>
        <v xml:space="preserve"> </v>
      </c>
      <c r="AF88" s="1" t="str">
        <f t="shared" si="44"/>
        <v xml:space="preserve"> </v>
      </c>
      <c r="AG88" s="38">
        <f t="shared" si="45"/>
        <v>5.808080808990808</v>
      </c>
      <c r="AH88" s="38" t="str">
        <f t="shared" si="46"/>
        <v xml:space="preserve"> </v>
      </c>
      <c r="AI88" s="1">
        <f t="shared" si="47"/>
        <v>21</v>
      </c>
      <c r="AJ88" s="1" t="str">
        <f t="shared" si="48"/>
        <v xml:space="preserve"> </v>
      </c>
      <c r="AK88" s="25" t="str">
        <f t="shared" si="49"/>
        <v xml:space="preserve"> </v>
      </c>
      <c r="AL88" s="25">
        <f t="shared" si="50"/>
        <v>-52.934722983182155</v>
      </c>
      <c r="AM88" s="1" t="str">
        <f t="shared" si="51"/>
        <v xml:space="preserve"> </v>
      </c>
      <c r="AN88" s="1">
        <f t="shared" si="52"/>
        <v>1</v>
      </c>
      <c r="AO88" t="s">
        <v>1120</v>
      </c>
      <c r="AP88" t="s">
        <v>1295</v>
      </c>
      <c r="AQ88" s="22">
        <v>73.516481510244603</v>
      </c>
      <c r="AR88" s="21">
        <v>72.599695538974942</v>
      </c>
      <c r="AS88">
        <v>83.080808080808083</v>
      </c>
      <c r="AT88">
        <v>-73.516481510244603</v>
      </c>
      <c r="AU88">
        <v>-72.599695538974942</v>
      </c>
      <c r="AV88" t="s">
        <v>2100</v>
      </c>
    </row>
    <row r="89" spans="1:48" x14ac:dyDescent="0.25">
      <c r="A89" s="14">
        <v>9.1999999999999868E-10</v>
      </c>
      <c r="B89" t="s">
        <v>1132</v>
      </c>
      <c r="C89" s="4">
        <v>9</v>
      </c>
      <c r="D89" s="4">
        <v>0</v>
      </c>
      <c r="E89" s="4">
        <v>1</v>
      </c>
      <c r="F89" s="4">
        <v>10</v>
      </c>
      <c r="G89" s="4">
        <v>54</v>
      </c>
      <c r="H89" s="4">
        <v>43.25</v>
      </c>
      <c r="I89" s="34">
        <v>1119.4592970521248</v>
      </c>
      <c r="J89" s="35">
        <v>14.474564926372155</v>
      </c>
      <c r="K89" s="35">
        <v>13.423339540657976</v>
      </c>
      <c r="L89" s="35">
        <v>7.9801039755351688</v>
      </c>
      <c r="M89" s="35">
        <v>7.0267823483159377</v>
      </c>
      <c r="N89" s="4">
        <v>3.222</v>
      </c>
      <c r="O89" s="4">
        <v>2.2857142857142878</v>
      </c>
      <c r="P89" s="35">
        <v>5.3641618497109818</v>
      </c>
      <c r="Q89" s="36">
        <f t="shared" ref="Q89:Q152" si="53">IF(ISERROR((IF(R89&lt;&gt;" ","",(IF((AND(C89&lt;&gt;0,F89&lt;&gt;0,(C89*100/F89)&gt;$Q$5))=TRUE,(IF(ISERROR(((C89*100/F89)+A89))=TRUE," ",(((C89*100/F89)+A89))))," ")))))=TRUE," ",((IF(R89&lt;&gt;" ","",(IF((AND(C89&lt;&gt;0,F89&lt;&gt;0,(C89*100/F89)&gt;$Q$5))=TRUE,(IF(ISERROR(((C89*100/F89)+A89))=TRUE," ",(((C89*100/F89)+A89))))," "))))))</f>
        <v>90.000000000919997</v>
      </c>
      <c r="R89" s="36" t="str">
        <f t="shared" ref="R89:R152" si="54">IF(ISERROR(IF((AND(D89&lt;&gt;0,F89&lt;&gt;0,(D89*100/F89)&gt;$R$5))=TRUE,(IF(ISERROR(((D89*100/F89)+A89))=TRUE," ",(((D89*100/F89)+A89))))," "))=TRUE," ",(IF((AND(D89&lt;&gt;0,F89&lt;&gt;0,(D89*100/F89)&gt;$R$5))=TRUE,(IF(ISERROR(((D89*100/F89)+A89))=TRUE," ",(((D89*100/F89)+A89))))," ")))</f>
        <v xml:space="preserve"> </v>
      </c>
      <c r="S89" s="37">
        <f t="shared" ref="S89:S152" si="55">IF(ISERROR((IF((G89/H89-1)&gt;($S$5/100),(G89/H89-1)+A89,"")))=TRUE," ",((IF((G89/H89-1)&gt;($S$5/100),(G89/H89-1)+A89,""))))</f>
        <v>0.24855491421479772</v>
      </c>
      <c r="T89" s="37" t="str">
        <f t="shared" ref="T89:T152" si="56">IF(ISERROR((IF((G89/H89-1)&lt;($T$5/100),(G89/H89-1)+A89,"")))=TRUE," ",((IF((G89/H89-1)&lt;($T$5/100),(G89/H89-1)+A89,""))))</f>
        <v/>
      </c>
      <c r="U89" s="37" t="str">
        <f t="shared" ref="U89:U152" si="57">IF(ISERROR((IF(((J89/$J$6-1))&gt;($U$5/100),((J89/$J$6-1)),"")))=TRUE," ",((IF(((J89/$J$6-1))&gt;($U$5/100),((J89/$J$6-1)),""))))</f>
        <v/>
      </c>
      <c r="V89" s="37" t="str">
        <f t="shared" ref="V89:V152" si="58">IF(ISERROR((IF(((J89/$J$6-1))&lt;($V$5/100),((J89/$J$6-1)),"")))=TRUE," ",((IF(((J89/$J$6-1))&lt;($V$5/100),((J89/$J$6-1)),""))))</f>
        <v/>
      </c>
      <c r="W89" s="37" t="str">
        <f t="shared" ref="W89:W152" si="59">IF(ISERROR((IF(((L89/$L$6-1))&gt;($W$5/100),((L89/$L$6-1)),"")))=TRUE," ",((IF(((L89/$L$6-1))&gt;($W$5/100),((L89/$L$6-1)),""))))</f>
        <v/>
      </c>
      <c r="X89" s="37">
        <f t="shared" ref="X89:X152" si="60">IF(ISERROR((IF(((L89/$L$6-1))&lt;($X$5/100),((L89/$L$6-1)),"")))=TRUE," ",((IF(((L89/$L$6-1))&lt;($X$5/100),((L89/$L$6-1)),""))))</f>
        <v>-0.31746291059002885</v>
      </c>
      <c r="Y89" s="1" t="str">
        <f t="shared" ref="Y89:Y152" si="61">IF(ISERROR((RANK(U89,U$7:U$184,0)))=TRUE," ",((RANK(U89,U$7:U$184,0))))</f>
        <v xml:space="preserve"> </v>
      </c>
      <c r="Z89" s="1" t="str">
        <f t="shared" ref="Z89:Z152" si="62">IF(ISERROR((RANK(V89,V$7:V$184,1)))=TRUE," ",((RANK(V89,V$7:V$184,1))))</f>
        <v xml:space="preserve"> </v>
      </c>
      <c r="AA89" s="1" t="str">
        <f t="shared" ref="AA89:AA152" si="63">IF(ISERROR((RANK(W89,W$7:W$184,0)))=TRUE," ",((RANK(W89,W$7:W$184,0))))</f>
        <v xml:space="preserve"> </v>
      </c>
      <c r="AB89" s="1">
        <f t="shared" ref="AB89:AB152" si="64">IF(ISERROR((RANK(X89,X$7:X$184,1)))=TRUE," ",((RANK(X89,X$7:X$184,1))))</f>
        <v>40</v>
      </c>
      <c r="AC89" s="1">
        <f t="shared" ref="AC89:AC152" si="65">IF(ISERROR((RANK(S89,S$7:S$184,0)))=TRUE," ",((RANK(S89,S$7:S$184,0))))</f>
        <v>49</v>
      </c>
      <c r="AD89" s="1" t="str">
        <f t="shared" ref="AD89:AD152" si="66">IF(ISERROR((RANK(T89,T$7:T$184,1)))=TRUE," ",((RANK(T89,T$7:T$184,1))))</f>
        <v xml:space="preserve"> </v>
      </c>
      <c r="AE89" s="1">
        <f t="shared" ref="AE89:AE152" si="67">IF(ISERROR((RANK(Q89,Q$7:Q$184,0)))=TRUE," ",((RANK(Q89,Q$7:Q$184,0))))</f>
        <v>21</v>
      </c>
      <c r="AF89" s="1" t="str">
        <f t="shared" ref="AF89:AF152" si="68">IF(ISERROR((RANK(R89,R$7:R$184,0)))=TRUE," ",((RANK(R89,R$7:R$184,0))))</f>
        <v xml:space="preserve"> </v>
      </c>
      <c r="AG89" s="38">
        <f t="shared" ref="AG89:AG152" si="69">IF(ISERROR((IF((AND(P89&gt;$AG$6,P89&lt;$AG$5))=TRUE,P89+A89," ")))=TRUE," ",((IF((AND(P89&gt;$AG$6,P89&lt;$AG$5))=TRUE,P89+A89," "))))</f>
        <v>5.3641618506309818</v>
      </c>
      <c r="AH89" s="38" t="str">
        <f t="shared" ref="AH89:AH152" si="70">IF(ISERROR(((IF(P89&lt;$AH$5,P89+A89," "))))=TRUE," ",((IF(P89&lt;$AH$5,P89+A89," "))))</f>
        <v xml:space="preserve"> </v>
      </c>
      <c r="AI89" s="1">
        <f t="shared" ref="AI89:AI152" si="71">IF(ISERROR((RANK(AG89,AG$7:AG$184,0)))=TRUE," ",((RANK(AG89,AG$7:AG$184,0))))</f>
        <v>30</v>
      </c>
      <c r="AJ89" s="1" t="str">
        <f t="shared" ref="AJ89:AJ152" si="72">IF(ISERROR((RANK(AH89,AH$7:AH$184,0)))=TRUE," ",((RANK(AH89,AH$7:AH$184,0))))</f>
        <v xml:space="preserve"> </v>
      </c>
      <c r="AK89" s="25" t="str">
        <f t="shared" ref="AK89:AK152" si="73">IF(ISERROR((IF((AND(O89&lt;$AK$5,O89&gt;$AK$6))=TRUE,O89+A89," ")))=TRUE," ",((IF((AND(O89&lt;$AK$5,O89&gt;$AK$6))=TRUE,O89+A89," "))))</f>
        <v xml:space="preserve"> </v>
      </c>
      <c r="AL89" s="25" t="str">
        <f t="shared" ref="AL89:AL152" si="74">IF(ISERROR((IF(O89&lt;$AL$5,O89+A89," ")))=TRUE," ",((IF(O89&lt;$AL$5,O89+A89," "))))</f>
        <v xml:space="preserve"> </v>
      </c>
      <c r="AM89" s="1" t="str">
        <f t="shared" ref="AM89:AM152" si="75">IF(ISERROR((RANK(AK89,AK$7:AK$184,0)))=TRUE," ",((RANK(AK89,AK$7:AK$184,0))))</f>
        <v xml:space="preserve"> </v>
      </c>
      <c r="AN89" s="1" t="str">
        <f t="shared" ref="AN89:AN152" si="76">IF(ISERROR((RANK(AL89,AL$7:AL$184,0)))=TRUE," ",((RANK(AL89,AL$7:AL$184,0))))</f>
        <v xml:space="preserve"> </v>
      </c>
      <c r="AO89" t="s">
        <v>1132</v>
      </c>
      <c r="AP89" t="s">
        <v>1244</v>
      </c>
      <c r="AQ89" s="22">
        <v>9.1025691971316487</v>
      </c>
      <c r="AR89" s="21">
        <v>31.746291059002886</v>
      </c>
      <c r="AS89">
        <v>24.855491329479772</v>
      </c>
      <c r="AT89">
        <v>-9.1025691971316487</v>
      </c>
      <c r="AU89">
        <v>-31.746291059002886</v>
      </c>
      <c r="AV89" t="s">
        <v>2101</v>
      </c>
    </row>
    <row r="90" spans="1:48" x14ac:dyDescent="0.25">
      <c r="A90" s="14">
        <v>9.2999999999999865E-10</v>
      </c>
      <c r="B90" t="s">
        <v>1125</v>
      </c>
      <c r="C90" s="4">
        <v>6</v>
      </c>
      <c r="D90" s="4">
        <v>3</v>
      </c>
      <c r="E90" s="4">
        <v>5</v>
      </c>
      <c r="F90" s="4">
        <v>14</v>
      </c>
      <c r="G90" s="4">
        <v>13.25</v>
      </c>
      <c r="H90" s="4">
        <v>14.44</v>
      </c>
      <c r="I90" s="34">
        <v>1792.647851364062</v>
      </c>
      <c r="J90" s="35" t="s">
        <v>1238</v>
      </c>
      <c r="K90" s="35">
        <v>14.988893688995963</v>
      </c>
      <c r="L90" s="35">
        <v>9.4403988334036022</v>
      </c>
      <c r="M90" s="35">
        <v>5.3893176178660047</v>
      </c>
      <c r="N90" s="4">
        <v>0.72499999999999998</v>
      </c>
      <c r="O90" s="4">
        <v>1712.4999999999995</v>
      </c>
      <c r="P90" s="35">
        <v>1.840443162046311E-2</v>
      </c>
      <c r="Q90" s="36" t="str">
        <f t="shared" si="53"/>
        <v xml:space="preserve"> </v>
      </c>
      <c r="R90" s="36" t="str">
        <f t="shared" si="54"/>
        <v xml:space="preserve"> </v>
      </c>
      <c r="S90" s="37" t="str">
        <f t="shared" si="55"/>
        <v/>
      </c>
      <c r="T90" s="37" t="str">
        <f t="shared" si="56"/>
        <v/>
      </c>
      <c r="U90" s="37" t="str">
        <f t="shared" si="57"/>
        <v xml:space="preserve"> </v>
      </c>
      <c r="V90" s="37" t="str">
        <f t="shared" si="58"/>
        <v xml:space="preserve"> </v>
      </c>
      <c r="W90" s="37" t="str">
        <f t="shared" si="59"/>
        <v/>
      </c>
      <c r="X90" s="37" t="str">
        <f t="shared" si="60"/>
        <v/>
      </c>
      <c r="Y90" s="1" t="str">
        <f t="shared" si="61"/>
        <v xml:space="preserve"> </v>
      </c>
      <c r="Z90" s="1" t="str">
        <f t="shared" si="62"/>
        <v xml:space="preserve"> </v>
      </c>
      <c r="AA90" s="1" t="str">
        <f t="shared" si="63"/>
        <v xml:space="preserve"> </v>
      </c>
      <c r="AB90" s="1" t="str">
        <f t="shared" si="64"/>
        <v xml:space="preserve"> </v>
      </c>
      <c r="AC90" s="1" t="str">
        <f t="shared" si="65"/>
        <v xml:space="preserve"> </v>
      </c>
      <c r="AD90" s="1" t="str">
        <f t="shared" si="66"/>
        <v xml:space="preserve"> </v>
      </c>
      <c r="AE90" s="1" t="str">
        <f t="shared" si="67"/>
        <v xml:space="preserve"> </v>
      </c>
      <c r="AF90" s="1" t="str">
        <f t="shared" si="68"/>
        <v xml:space="preserve"> </v>
      </c>
      <c r="AG90" s="38" t="str">
        <f t="shared" si="69"/>
        <v xml:space="preserve"> </v>
      </c>
      <c r="AH90" s="38" t="str">
        <f t="shared" si="70"/>
        <v xml:space="preserve"> </v>
      </c>
      <c r="AI90" s="1" t="str">
        <f t="shared" si="71"/>
        <v xml:space="preserve"> </v>
      </c>
      <c r="AJ90" s="1" t="str">
        <f t="shared" si="72"/>
        <v xml:space="preserve"> </v>
      </c>
      <c r="AK90" s="25" t="str">
        <f t="shared" si="73"/>
        <v xml:space="preserve"> </v>
      </c>
      <c r="AL90" s="25" t="str">
        <f t="shared" si="74"/>
        <v xml:space="preserve"> </v>
      </c>
      <c r="AM90" s="1" t="str">
        <f t="shared" si="75"/>
        <v xml:space="preserve"> </v>
      </c>
      <c r="AN90" s="1" t="str">
        <f t="shared" si="76"/>
        <v xml:space="preserve"> </v>
      </c>
      <c r="AO90" t="s">
        <v>1125</v>
      </c>
      <c r="AP90" t="s">
        <v>1242</v>
      </c>
      <c r="AQ90" s="22" t="e">
        <v>#VALUE!</v>
      </c>
      <c r="AR90" s="21">
        <v>19.25641116488752</v>
      </c>
      <c r="AS90">
        <v>-8.240997229916891</v>
      </c>
      <c r="AT90" t="e">
        <v>#VALUE!</v>
      </c>
      <c r="AU90">
        <v>-19.25641116488752</v>
      </c>
      <c r="AV90" t="s">
        <v>2102</v>
      </c>
    </row>
    <row r="91" spans="1:48" x14ac:dyDescent="0.25">
      <c r="A91" s="14">
        <v>9.3999999999999862E-10</v>
      </c>
      <c r="B91" t="s">
        <v>1100</v>
      </c>
      <c r="C91" s="4">
        <v>6</v>
      </c>
      <c r="D91" s="4">
        <v>2</v>
      </c>
      <c r="E91" s="4">
        <v>8</v>
      </c>
      <c r="F91" s="4">
        <v>16</v>
      </c>
      <c r="G91" s="4">
        <v>61</v>
      </c>
      <c r="H91" s="4">
        <v>60.21</v>
      </c>
      <c r="I91" s="34">
        <v>10992.58459268047</v>
      </c>
      <c r="J91" s="35">
        <v>23.077807589114602</v>
      </c>
      <c r="K91" s="35">
        <v>21.381392045454547</v>
      </c>
      <c r="L91" s="35">
        <v>12.825321869145329</v>
      </c>
      <c r="M91" s="35">
        <v>12.269475032928394</v>
      </c>
      <c r="N91" s="4">
        <v>2.8159999999999998</v>
      </c>
      <c r="O91" s="4">
        <v>8.7258687258687253</v>
      </c>
      <c r="P91" s="35">
        <v>4.1089520013286833</v>
      </c>
      <c r="Q91" s="36" t="str">
        <f t="shared" si="53"/>
        <v xml:space="preserve"> </v>
      </c>
      <c r="R91" s="36" t="str">
        <f t="shared" si="54"/>
        <v xml:space="preserve"> </v>
      </c>
      <c r="S91" s="37" t="str">
        <f t="shared" si="55"/>
        <v/>
      </c>
      <c r="T91" s="37" t="str">
        <f t="shared" si="56"/>
        <v/>
      </c>
      <c r="U91" s="37" t="str">
        <f t="shared" si="57"/>
        <v/>
      </c>
      <c r="V91" s="37" t="str">
        <f t="shared" si="58"/>
        <v/>
      </c>
      <c r="W91" s="37" t="str">
        <f t="shared" si="59"/>
        <v/>
      </c>
      <c r="X91" s="37" t="str">
        <f t="shared" si="60"/>
        <v/>
      </c>
      <c r="Y91" s="1" t="str">
        <f t="shared" si="61"/>
        <v xml:space="preserve"> </v>
      </c>
      <c r="Z91" s="1" t="str">
        <f t="shared" si="62"/>
        <v xml:space="preserve"> </v>
      </c>
      <c r="AA91" s="1" t="str">
        <f t="shared" si="63"/>
        <v xml:space="preserve"> </v>
      </c>
      <c r="AB91" s="1" t="str">
        <f t="shared" si="64"/>
        <v xml:space="preserve"> </v>
      </c>
      <c r="AC91" s="1" t="str">
        <f t="shared" si="65"/>
        <v xml:space="preserve"> </v>
      </c>
      <c r="AD91" s="1" t="str">
        <f t="shared" si="66"/>
        <v xml:space="preserve"> </v>
      </c>
      <c r="AE91" s="1" t="str">
        <f t="shared" si="67"/>
        <v xml:space="preserve"> </v>
      </c>
      <c r="AF91" s="1" t="str">
        <f t="shared" si="68"/>
        <v xml:space="preserve"> </v>
      </c>
      <c r="AG91" s="38">
        <f t="shared" si="69"/>
        <v>4.1089520022686834</v>
      </c>
      <c r="AH91" s="38" t="str">
        <f t="shared" si="70"/>
        <v xml:space="preserve"> </v>
      </c>
      <c r="AI91" s="1">
        <f t="shared" si="71"/>
        <v>54</v>
      </c>
      <c r="AJ91" s="1" t="str">
        <f t="shared" si="72"/>
        <v xml:space="preserve"> </v>
      </c>
      <c r="AK91" s="25" t="str">
        <f t="shared" si="73"/>
        <v xml:space="preserve"> </v>
      </c>
      <c r="AL91" s="25" t="str">
        <f t="shared" si="74"/>
        <v xml:space="preserve"> </v>
      </c>
      <c r="AM91" s="1" t="str">
        <f t="shared" si="75"/>
        <v xml:space="preserve"> </v>
      </c>
      <c r="AN91" s="1" t="str">
        <f t="shared" si="76"/>
        <v xml:space="preserve"> </v>
      </c>
      <c r="AO91" t="s">
        <v>1100</v>
      </c>
      <c r="AP91" t="s">
        <v>1250</v>
      </c>
      <c r="AQ91" s="22">
        <v>-44.924108536864814</v>
      </c>
      <c r="AR91" s="21">
        <v>-9.694784505930599</v>
      </c>
      <c r="AS91">
        <v>1.312074406244812</v>
      </c>
      <c r="AT91">
        <v>44.924108536864814</v>
      </c>
      <c r="AU91">
        <v>9.694784505930599</v>
      </c>
      <c r="AV91" t="s">
        <v>2103</v>
      </c>
    </row>
    <row r="92" spans="1:48" x14ac:dyDescent="0.25">
      <c r="A92" s="14">
        <v>9.4999999999999858E-10</v>
      </c>
      <c r="B92" t="s">
        <v>1004</v>
      </c>
      <c r="C92" s="4">
        <v>6</v>
      </c>
      <c r="D92" s="4">
        <v>0</v>
      </c>
      <c r="E92" s="4">
        <v>3</v>
      </c>
      <c r="F92" s="4">
        <v>9</v>
      </c>
      <c r="G92" s="4">
        <v>38</v>
      </c>
      <c r="H92" s="4">
        <v>31.76</v>
      </c>
      <c r="I92" s="34">
        <v>6460.6626650971402</v>
      </c>
      <c r="J92" s="35">
        <v>20.991407799074686</v>
      </c>
      <c r="K92" s="35">
        <v>15.53816046966732</v>
      </c>
      <c r="L92" s="35">
        <v>13.727895125236497</v>
      </c>
      <c r="M92" s="35">
        <v>8.2596102160520815</v>
      </c>
      <c r="N92" s="4">
        <v>2.044</v>
      </c>
      <c r="O92" s="4">
        <v>36.266666666666666</v>
      </c>
      <c r="P92" s="35">
        <v>1.5113350125944585</v>
      </c>
      <c r="Q92" s="36" t="str">
        <f t="shared" si="53"/>
        <v xml:space="preserve"> </v>
      </c>
      <c r="R92" s="36" t="str">
        <f t="shared" si="54"/>
        <v xml:space="preserve"> </v>
      </c>
      <c r="S92" s="37">
        <f t="shared" si="55"/>
        <v>0.19647355258727953</v>
      </c>
      <c r="T92" s="37" t="str">
        <f t="shared" si="56"/>
        <v/>
      </c>
      <c r="U92" s="37" t="str">
        <f t="shared" si="57"/>
        <v/>
      </c>
      <c r="V92" s="37" t="str">
        <f t="shared" si="58"/>
        <v/>
      </c>
      <c r="W92" s="37" t="str">
        <f t="shared" si="59"/>
        <v/>
      </c>
      <c r="X92" s="37" t="str">
        <f t="shared" si="60"/>
        <v/>
      </c>
      <c r="Y92" s="1" t="str">
        <f t="shared" si="61"/>
        <v xml:space="preserve"> </v>
      </c>
      <c r="Z92" s="1" t="str">
        <f t="shared" si="62"/>
        <v xml:space="preserve"> </v>
      </c>
      <c r="AA92" s="1" t="str">
        <f t="shared" si="63"/>
        <v xml:space="preserve"> </v>
      </c>
      <c r="AB92" s="1" t="str">
        <f t="shared" si="64"/>
        <v xml:space="preserve"> </v>
      </c>
      <c r="AC92" s="1">
        <f t="shared" si="65"/>
        <v>65</v>
      </c>
      <c r="AD92" s="1" t="str">
        <f t="shared" si="66"/>
        <v xml:space="preserve"> </v>
      </c>
      <c r="AE92" s="1" t="str">
        <f t="shared" si="67"/>
        <v xml:space="preserve"> </v>
      </c>
      <c r="AF92" s="1" t="str">
        <f t="shared" si="68"/>
        <v xml:space="preserve"> </v>
      </c>
      <c r="AG92" s="38" t="str">
        <f t="shared" si="69"/>
        <v xml:space="preserve"> </v>
      </c>
      <c r="AH92" s="38" t="str">
        <f t="shared" si="70"/>
        <v xml:space="preserve"> </v>
      </c>
      <c r="AI92" s="1" t="str">
        <f t="shared" si="71"/>
        <v xml:space="preserve"> </v>
      </c>
      <c r="AJ92" s="1" t="str">
        <f t="shared" si="72"/>
        <v xml:space="preserve"> </v>
      </c>
      <c r="AK92" s="25" t="str">
        <f t="shared" si="73"/>
        <v xml:space="preserve"> </v>
      </c>
      <c r="AL92" s="25" t="str">
        <f t="shared" si="74"/>
        <v xml:space="preserve"> </v>
      </c>
      <c r="AM92" s="1" t="str">
        <f t="shared" si="75"/>
        <v xml:space="preserve"> </v>
      </c>
      <c r="AN92" s="1" t="str">
        <f t="shared" si="76"/>
        <v xml:space="preserve"> </v>
      </c>
      <c r="AO92" t="s">
        <v>1004</v>
      </c>
      <c r="AP92" t="s">
        <v>1239</v>
      </c>
      <c r="AQ92" s="22">
        <v>-31.821926778244936</v>
      </c>
      <c r="AR92" s="21">
        <v>-17.414479952009444</v>
      </c>
      <c r="AS92">
        <v>19.647355163727951</v>
      </c>
      <c r="AT92">
        <v>31.821926778244936</v>
      </c>
      <c r="AU92">
        <v>17.414479952009444</v>
      </c>
      <c r="AV92" t="s">
        <v>2104</v>
      </c>
    </row>
    <row r="93" spans="1:48" x14ac:dyDescent="0.25">
      <c r="A93" s="14">
        <v>9.5999999999999855E-10</v>
      </c>
      <c r="B93" t="s">
        <v>1154</v>
      </c>
      <c r="C93" s="4">
        <v>16</v>
      </c>
      <c r="D93" s="4">
        <v>1</v>
      </c>
      <c r="E93" s="4">
        <v>11</v>
      </c>
      <c r="F93" s="4">
        <v>28</v>
      </c>
      <c r="G93" s="4">
        <v>58</v>
      </c>
      <c r="H93" s="4">
        <v>54.22</v>
      </c>
      <c r="I93" s="34">
        <v>82619.971954824461</v>
      </c>
      <c r="J93" s="35">
        <v>20.238895110115713</v>
      </c>
      <c r="K93" s="35">
        <v>20.391124482888301</v>
      </c>
      <c r="L93" s="35">
        <v>13.859965801220529</v>
      </c>
      <c r="M93" s="35">
        <v>13.515404677866101</v>
      </c>
      <c r="N93" s="4">
        <v>2.6590000000000003</v>
      </c>
      <c r="O93" s="4">
        <v>0.33962264150944682</v>
      </c>
      <c r="P93" s="35">
        <v>5.9867207672445595</v>
      </c>
      <c r="Q93" s="36" t="str">
        <f t="shared" si="53"/>
        <v xml:space="preserve"> </v>
      </c>
      <c r="R93" s="36" t="str">
        <f t="shared" si="54"/>
        <v xml:space="preserve"> </v>
      </c>
      <c r="S93" s="37" t="str">
        <f t="shared" si="55"/>
        <v/>
      </c>
      <c r="T93" s="37" t="str">
        <f t="shared" si="56"/>
        <v/>
      </c>
      <c r="U93" s="37" t="str">
        <f t="shared" si="57"/>
        <v/>
      </c>
      <c r="V93" s="37" t="str">
        <f t="shared" si="58"/>
        <v/>
      </c>
      <c r="W93" s="37" t="str">
        <f t="shared" si="59"/>
        <v/>
      </c>
      <c r="X93" s="37" t="str">
        <f t="shared" si="60"/>
        <v/>
      </c>
      <c r="Y93" s="1" t="str">
        <f t="shared" si="61"/>
        <v xml:space="preserve"> </v>
      </c>
      <c r="Z93" s="1" t="str">
        <f t="shared" si="62"/>
        <v xml:space="preserve"> </v>
      </c>
      <c r="AA93" s="1" t="str">
        <f t="shared" si="63"/>
        <v xml:space="preserve"> </v>
      </c>
      <c r="AB93" s="1" t="str">
        <f t="shared" si="64"/>
        <v xml:space="preserve"> </v>
      </c>
      <c r="AC93" s="1" t="str">
        <f t="shared" si="65"/>
        <v xml:space="preserve"> </v>
      </c>
      <c r="AD93" s="1" t="str">
        <f t="shared" si="66"/>
        <v xml:space="preserve"> </v>
      </c>
      <c r="AE93" s="1" t="str">
        <f t="shared" si="67"/>
        <v xml:space="preserve"> </v>
      </c>
      <c r="AF93" s="1" t="str">
        <f t="shared" si="68"/>
        <v xml:space="preserve"> </v>
      </c>
      <c r="AG93" s="38">
        <f t="shared" si="69"/>
        <v>5.9867207682045596</v>
      </c>
      <c r="AH93" s="38" t="str">
        <f t="shared" si="70"/>
        <v xml:space="preserve"> </v>
      </c>
      <c r="AI93" s="1">
        <f t="shared" si="71"/>
        <v>19</v>
      </c>
      <c r="AJ93" s="1" t="str">
        <f t="shared" si="72"/>
        <v xml:space="preserve"> </v>
      </c>
      <c r="AK93" s="25" t="str">
        <f t="shared" si="73"/>
        <v xml:space="preserve"> </v>
      </c>
      <c r="AL93" s="25" t="str">
        <f t="shared" si="74"/>
        <v xml:space="preserve"> </v>
      </c>
      <c r="AM93" s="1" t="str">
        <f t="shared" si="75"/>
        <v xml:space="preserve"> </v>
      </c>
      <c r="AN93" s="1" t="str">
        <f t="shared" si="76"/>
        <v xml:space="preserve"> </v>
      </c>
      <c r="AO93" t="s">
        <v>1154</v>
      </c>
      <c r="AP93" t="s">
        <v>1295</v>
      </c>
      <c r="AQ93" s="22">
        <v>-27.096294579911717</v>
      </c>
      <c r="AR93" s="21">
        <v>-18.544078451714508</v>
      </c>
      <c r="AS93">
        <v>6.9715971966064272</v>
      </c>
      <c r="AT93">
        <v>27.096294579911717</v>
      </c>
      <c r="AU93">
        <v>18.544078451714508</v>
      </c>
      <c r="AV93" t="s">
        <v>2105</v>
      </c>
    </row>
    <row r="94" spans="1:48" x14ac:dyDescent="0.25">
      <c r="A94" s="14">
        <v>9.6999999999999851E-10</v>
      </c>
      <c r="B94" t="s">
        <v>955</v>
      </c>
      <c r="C94" s="4">
        <v>4</v>
      </c>
      <c r="D94" s="4">
        <v>0</v>
      </c>
      <c r="E94" s="4">
        <v>1</v>
      </c>
      <c r="F94" s="4">
        <v>5</v>
      </c>
      <c r="G94" s="4">
        <v>57</v>
      </c>
      <c r="H94" s="4">
        <v>52.8</v>
      </c>
      <c r="I94" s="34">
        <v>2176.983795720937</v>
      </c>
      <c r="J94" s="35" t="s">
        <v>1238</v>
      </c>
      <c r="K94" s="35">
        <v>35.246995994659542</v>
      </c>
      <c r="L94" s="35">
        <v>24.409519572953737</v>
      </c>
      <c r="M94" s="35">
        <v>18.638790760869565</v>
      </c>
      <c r="N94" s="4">
        <v>1.498</v>
      </c>
      <c r="O94" s="4">
        <v>16.124031007751935</v>
      </c>
      <c r="P94" s="35">
        <v>0.87121212121212122</v>
      </c>
      <c r="Q94" s="36">
        <f t="shared" si="53"/>
        <v>80.000000000970005</v>
      </c>
      <c r="R94" s="36" t="str">
        <f t="shared" si="54"/>
        <v xml:space="preserve"> </v>
      </c>
      <c r="S94" s="37" t="str">
        <f t="shared" si="55"/>
        <v/>
      </c>
      <c r="T94" s="37" t="str">
        <f t="shared" si="56"/>
        <v/>
      </c>
      <c r="U94" s="37" t="str">
        <f t="shared" si="57"/>
        <v xml:space="preserve"> </v>
      </c>
      <c r="V94" s="37" t="str">
        <f t="shared" si="58"/>
        <v xml:space="preserve"> </v>
      </c>
      <c r="W94" s="37" t="str">
        <f t="shared" si="59"/>
        <v/>
      </c>
      <c r="X94" s="37" t="str">
        <f t="shared" si="60"/>
        <v/>
      </c>
      <c r="Y94" s="1" t="str">
        <f t="shared" si="61"/>
        <v xml:space="preserve"> </v>
      </c>
      <c r="Z94" s="1" t="str">
        <f t="shared" si="62"/>
        <v xml:space="preserve"> </v>
      </c>
      <c r="AA94" s="1" t="str">
        <f t="shared" si="63"/>
        <v xml:space="preserve"> </v>
      </c>
      <c r="AB94" s="1" t="str">
        <f t="shared" si="64"/>
        <v xml:space="preserve"> </v>
      </c>
      <c r="AC94" s="1" t="str">
        <f t="shared" si="65"/>
        <v xml:space="preserve"> </v>
      </c>
      <c r="AD94" s="1" t="str">
        <f t="shared" si="66"/>
        <v xml:space="preserve"> </v>
      </c>
      <c r="AE94" s="1">
        <f t="shared" si="67"/>
        <v>34</v>
      </c>
      <c r="AF94" s="1" t="str">
        <f t="shared" si="68"/>
        <v xml:space="preserve"> </v>
      </c>
      <c r="AG94" s="38" t="str">
        <f t="shared" si="69"/>
        <v xml:space="preserve"> </v>
      </c>
      <c r="AH94" s="38" t="str">
        <f t="shared" si="70"/>
        <v xml:space="preserve"> </v>
      </c>
      <c r="AI94" s="1" t="str">
        <f t="shared" si="71"/>
        <v xml:space="preserve"> </v>
      </c>
      <c r="AJ94" s="1" t="str">
        <f t="shared" si="72"/>
        <v xml:space="preserve"> </v>
      </c>
      <c r="AK94" s="25" t="str">
        <f t="shared" si="73"/>
        <v xml:space="preserve"> </v>
      </c>
      <c r="AL94" s="25" t="str">
        <f t="shared" si="74"/>
        <v xml:space="preserve"> </v>
      </c>
      <c r="AM94" s="1" t="str">
        <f t="shared" si="75"/>
        <v xml:space="preserve"> </v>
      </c>
      <c r="AN94" s="1" t="str">
        <f t="shared" si="76"/>
        <v xml:space="preserve"> </v>
      </c>
      <c r="AO94" t="s">
        <v>955</v>
      </c>
      <c r="AP94" t="s">
        <v>1293</v>
      </c>
      <c r="AQ94" s="22" t="e">
        <v>#VALUE!</v>
      </c>
      <c r="AR94" s="21">
        <v>-108.77425274527543</v>
      </c>
      <c r="AS94">
        <v>7.9545454545454586</v>
      </c>
      <c r="AT94" t="e">
        <v>#VALUE!</v>
      </c>
      <c r="AU94">
        <v>108.77425274527543</v>
      </c>
      <c r="AV94" t="s">
        <v>2106</v>
      </c>
    </row>
    <row r="95" spans="1:48" x14ac:dyDescent="0.25">
      <c r="A95" s="14">
        <v>9.7999999999999848E-10</v>
      </c>
      <c r="B95" t="s">
        <v>1191</v>
      </c>
      <c r="C95" s="4">
        <v>17</v>
      </c>
      <c r="D95" s="4">
        <v>0</v>
      </c>
      <c r="E95" s="4">
        <v>0</v>
      </c>
      <c r="F95" s="4">
        <v>17</v>
      </c>
      <c r="G95" s="4">
        <v>13.25</v>
      </c>
      <c r="H95" s="4">
        <v>6.3</v>
      </c>
      <c r="I95" s="34">
        <v>1051.3134822405882</v>
      </c>
      <c r="J95" s="35">
        <v>6.1764705882352935</v>
      </c>
      <c r="K95" s="35">
        <v>7.2497123130034522</v>
      </c>
      <c r="L95" s="35">
        <v>2.6837861863283337</v>
      </c>
      <c r="M95" s="35">
        <v>2.7655086614493283</v>
      </c>
      <c r="N95" s="4">
        <v>0.86899999999999999</v>
      </c>
      <c r="O95" s="4">
        <v>-17.238095238095241</v>
      </c>
      <c r="P95" s="35">
        <v>1.9047619047619049</v>
      </c>
      <c r="Q95" s="36">
        <f t="shared" si="53"/>
        <v>100.00000000097999</v>
      </c>
      <c r="R95" s="36" t="str">
        <f t="shared" si="54"/>
        <v xml:space="preserve"> </v>
      </c>
      <c r="S95" s="37">
        <f t="shared" si="55"/>
        <v>1.1031746041546033</v>
      </c>
      <c r="T95" s="37" t="str">
        <f t="shared" si="56"/>
        <v/>
      </c>
      <c r="U95" s="37" t="str">
        <f t="shared" si="57"/>
        <v/>
      </c>
      <c r="V95" s="37">
        <f t="shared" si="58"/>
        <v>-0.61212975259990587</v>
      </c>
      <c r="W95" s="37" t="str">
        <f t="shared" si="59"/>
        <v/>
      </c>
      <c r="X95" s="37">
        <f t="shared" si="60"/>
        <v>-0.77045617227156704</v>
      </c>
      <c r="Y95" s="1" t="str">
        <f t="shared" si="61"/>
        <v xml:space="preserve"> </v>
      </c>
      <c r="Z95" s="1">
        <f t="shared" si="62"/>
        <v>9</v>
      </c>
      <c r="AA95" s="1" t="str">
        <f t="shared" si="63"/>
        <v xml:space="preserve"> </v>
      </c>
      <c r="AB95" s="1">
        <f t="shared" si="64"/>
        <v>3</v>
      </c>
      <c r="AC95" s="1">
        <f t="shared" si="65"/>
        <v>5</v>
      </c>
      <c r="AD95" s="1" t="str">
        <f t="shared" si="66"/>
        <v xml:space="preserve"> </v>
      </c>
      <c r="AE95" s="1">
        <f t="shared" si="67"/>
        <v>9</v>
      </c>
      <c r="AF95" s="1" t="str">
        <f t="shared" si="68"/>
        <v xml:space="preserve"> </v>
      </c>
      <c r="AG95" s="38" t="str">
        <f t="shared" si="69"/>
        <v xml:space="preserve"> </v>
      </c>
      <c r="AH95" s="38" t="str">
        <f t="shared" si="70"/>
        <v xml:space="preserve"> </v>
      </c>
      <c r="AI95" s="1" t="str">
        <f t="shared" si="71"/>
        <v xml:space="preserve"> </v>
      </c>
      <c r="AJ95" s="1" t="str">
        <f t="shared" si="72"/>
        <v xml:space="preserve"> </v>
      </c>
      <c r="AK95" s="25" t="str">
        <f t="shared" si="73"/>
        <v xml:space="preserve"> </v>
      </c>
      <c r="AL95" s="25" t="str">
        <f t="shared" si="74"/>
        <v xml:space="preserve"> </v>
      </c>
      <c r="AM95" s="1" t="str">
        <f t="shared" si="75"/>
        <v xml:space="preserve"> </v>
      </c>
      <c r="AN95" s="1" t="str">
        <f t="shared" si="76"/>
        <v xml:space="preserve"> </v>
      </c>
      <c r="AO95" t="s">
        <v>1191</v>
      </c>
      <c r="AP95" t="s">
        <v>1295</v>
      </c>
      <c r="AQ95" s="22">
        <v>61.212975259990586</v>
      </c>
      <c r="AR95" s="21">
        <v>77.045617227156697</v>
      </c>
      <c r="AS95">
        <v>110.31746031746033</v>
      </c>
      <c r="AT95">
        <v>-61.212975259990586</v>
      </c>
      <c r="AU95">
        <v>-77.045617227156697</v>
      </c>
      <c r="AV95" t="s">
        <v>2107</v>
      </c>
    </row>
    <row r="96" spans="1:48" x14ac:dyDescent="0.25">
      <c r="A96" s="14">
        <v>9.8999999999999844E-10</v>
      </c>
      <c r="B96" t="s">
        <v>1023</v>
      </c>
      <c r="C96" s="4">
        <v>6</v>
      </c>
      <c r="D96" s="4">
        <v>0</v>
      </c>
      <c r="E96" s="4">
        <v>6</v>
      </c>
      <c r="F96" s="4">
        <v>12</v>
      </c>
      <c r="G96" s="4">
        <v>23.5</v>
      </c>
      <c r="H96" s="4">
        <v>16.46</v>
      </c>
      <c r="I96" s="34">
        <v>1061.6210509051027</v>
      </c>
      <c r="J96" s="35">
        <v>18.969550597247025</v>
      </c>
      <c r="K96" s="35">
        <v>11.75248248577069</v>
      </c>
      <c r="L96" s="35">
        <v>8.9296146270764414</v>
      </c>
      <c r="M96" s="35">
        <v>7.0182320571088077</v>
      </c>
      <c r="N96" s="4">
        <v>0.65300000000000002</v>
      </c>
      <c r="O96" s="4">
        <v>373.18840579710144</v>
      </c>
      <c r="P96" s="35" t="s">
        <v>137</v>
      </c>
      <c r="Q96" s="36" t="str">
        <f t="shared" si="53"/>
        <v xml:space="preserve"> </v>
      </c>
      <c r="R96" s="36" t="str">
        <f t="shared" si="54"/>
        <v xml:space="preserve"> </v>
      </c>
      <c r="S96" s="37">
        <f t="shared" si="55"/>
        <v>0.42770352468380318</v>
      </c>
      <c r="T96" s="37" t="str">
        <f t="shared" si="56"/>
        <v/>
      </c>
      <c r="U96" s="37" t="str">
        <f t="shared" si="57"/>
        <v/>
      </c>
      <c r="V96" s="37" t="str">
        <f t="shared" si="58"/>
        <v/>
      </c>
      <c r="W96" s="37" t="str">
        <f t="shared" si="59"/>
        <v/>
      </c>
      <c r="X96" s="37" t="str">
        <f t="shared" si="60"/>
        <v/>
      </c>
      <c r="Y96" s="1" t="str">
        <f t="shared" si="61"/>
        <v xml:space="preserve"> </v>
      </c>
      <c r="Z96" s="1" t="str">
        <f t="shared" si="62"/>
        <v xml:space="preserve"> </v>
      </c>
      <c r="AA96" s="1" t="str">
        <f t="shared" si="63"/>
        <v xml:space="preserve"> </v>
      </c>
      <c r="AB96" s="1" t="str">
        <f t="shared" si="64"/>
        <v xml:space="preserve"> </v>
      </c>
      <c r="AC96" s="1">
        <f t="shared" si="65"/>
        <v>29</v>
      </c>
      <c r="AD96" s="1" t="str">
        <f t="shared" si="66"/>
        <v xml:space="preserve"> </v>
      </c>
      <c r="AE96" s="1" t="str">
        <f t="shared" si="67"/>
        <v xml:space="preserve"> </v>
      </c>
      <c r="AF96" s="1" t="str">
        <f t="shared" si="68"/>
        <v xml:space="preserve"> </v>
      </c>
      <c r="AG96" s="38" t="str">
        <f t="shared" si="69"/>
        <v xml:space="preserve"> </v>
      </c>
      <c r="AH96" s="38" t="str">
        <f t="shared" si="70"/>
        <v xml:space="preserve"> </v>
      </c>
      <c r="AI96" s="1" t="str">
        <f t="shared" si="71"/>
        <v xml:space="preserve"> </v>
      </c>
      <c r="AJ96" s="1" t="str">
        <f t="shared" si="72"/>
        <v xml:space="preserve"> </v>
      </c>
      <c r="AK96" s="25" t="str">
        <f t="shared" si="73"/>
        <v xml:space="preserve"> </v>
      </c>
      <c r="AL96" s="25" t="str">
        <f t="shared" si="74"/>
        <v xml:space="preserve"> </v>
      </c>
      <c r="AM96" s="1" t="str">
        <f t="shared" si="75"/>
        <v xml:space="preserve"> </v>
      </c>
      <c r="AN96" s="1" t="str">
        <f t="shared" si="76"/>
        <v xml:space="preserve"> </v>
      </c>
      <c r="AO96" t="s">
        <v>1023</v>
      </c>
      <c r="AP96" t="s">
        <v>1242</v>
      </c>
      <c r="AQ96" s="22">
        <v>-19.125059823607327</v>
      </c>
      <c r="AR96" s="21">
        <v>23.625140777583354</v>
      </c>
      <c r="AS96">
        <v>42.770352369380319</v>
      </c>
      <c r="AT96">
        <v>19.125059823607327</v>
      </c>
      <c r="AU96">
        <v>-23.625140777583354</v>
      </c>
      <c r="AV96" t="s">
        <v>2108</v>
      </c>
    </row>
    <row r="97" spans="1:48" x14ac:dyDescent="0.25">
      <c r="A97" s="14">
        <v>9.9999999999999841E-10</v>
      </c>
      <c r="B97" t="s">
        <v>1021</v>
      </c>
      <c r="C97" s="4">
        <v>8</v>
      </c>
      <c r="D97" s="4">
        <v>0</v>
      </c>
      <c r="E97" s="4">
        <v>4</v>
      </c>
      <c r="F97" s="4">
        <v>12</v>
      </c>
      <c r="G97" s="4">
        <v>4.25</v>
      </c>
      <c r="H97" s="4">
        <v>2.41</v>
      </c>
      <c r="I97" s="34">
        <v>295.8430295958388</v>
      </c>
      <c r="J97" s="35" t="s">
        <v>1238</v>
      </c>
      <c r="K97" s="35" t="s">
        <v>1238</v>
      </c>
      <c r="L97" s="35">
        <v>4.9936674937965266</v>
      </c>
      <c r="M97" s="35">
        <v>5.3412035734570491</v>
      </c>
      <c r="N97" s="4">
        <v>-0.73699999999999999</v>
      </c>
      <c r="O97" s="4">
        <v>-28.846153846153832</v>
      </c>
      <c r="P97" s="35">
        <v>10.912863070539419</v>
      </c>
      <c r="Q97" s="36" t="str">
        <f t="shared" si="53"/>
        <v xml:space="preserve"> </v>
      </c>
      <c r="R97" s="36" t="str">
        <f t="shared" si="54"/>
        <v xml:space="preserve"> </v>
      </c>
      <c r="S97" s="37">
        <f t="shared" si="55"/>
        <v>0.76348547817842316</v>
      </c>
      <c r="T97" s="37" t="str">
        <f t="shared" si="56"/>
        <v/>
      </c>
      <c r="U97" s="37" t="str">
        <f t="shared" si="57"/>
        <v xml:space="preserve"> </v>
      </c>
      <c r="V97" s="37" t="str">
        <f t="shared" si="58"/>
        <v xml:space="preserve"> </v>
      </c>
      <c r="W97" s="37" t="str">
        <f t="shared" si="59"/>
        <v/>
      </c>
      <c r="X97" s="37">
        <f t="shared" si="60"/>
        <v>-0.57289237243697799</v>
      </c>
      <c r="Y97" s="1" t="str">
        <f t="shared" si="61"/>
        <v xml:space="preserve"> </v>
      </c>
      <c r="Z97" s="1" t="str">
        <f t="shared" si="62"/>
        <v xml:space="preserve"> </v>
      </c>
      <c r="AA97" s="1" t="str">
        <f t="shared" si="63"/>
        <v xml:space="preserve"> </v>
      </c>
      <c r="AB97" s="1">
        <f t="shared" si="64"/>
        <v>20</v>
      </c>
      <c r="AC97" s="1">
        <f t="shared" si="65"/>
        <v>14</v>
      </c>
      <c r="AD97" s="1" t="str">
        <f t="shared" si="66"/>
        <v xml:space="preserve"> </v>
      </c>
      <c r="AE97" s="1" t="str">
        <f t="shared" si="67"/>
        <v xml:space="preserve"> </v>
      </c>
      <c r="AF97" s="1" t="str">
        <f t="shared" si="68"/>
        <v xml:space="preserve"> </v>
      </c>
      <c r="AG97" s="38">
        <f t="shared" si="69"/>
        <v>10.912863071539419</v>
      </c>
      <c r="AH97" s="38" t="str">
        <f t="shared" si="70"/>
        <v xml:space="preserve"> </v>
      </c>
      <c r="AI97" s="1">
        <f t="shared" si="71"/>
        <v>3</v>
      </c>
      <c r="AJ97" s="1" t="str">
        <f t="shared" si="72"/>
        <v xml:space="preserve"> </v>
      </c>
      <c r="AK97" s="25" t="str">
        <f t="shared" si="73"/>
        <v xml:space="preserve"> </v>
      </c>
      <c r="AL97" s="25" t="str">
        <f t="shared" si="74"/>
        <v xml:space="preserve"> </v>
      </c>
      <c r="AM97" s="1" t="str">
        <f t="shared" si="75"/>
        <v xml:space="preserve"> </v>
      </c>
      <c r="AN97" s="1" t="str">
        <f t="shared" si="76"/>
        <v xml:space="preserve"> </v>
      </c>
      <c r="AO97" t="s">
        <v>1021</v>
      </c>
      <c r="AP97" t="s">
        <v>1295</v>
      </c>
      <c r="AQ97" s="22" t="e">
        <v>#VALUE!</v>
      </c>
      <c r="AR97" s="21">
        <v>57.289237243697798</v>
      </c>
      <c r="AS97">
        <v>76.348547717842322</v>
      </c>
      <c r="AT97" t="e">
        <v>#VALUE!</v>
      </c>
      <c r="AU97">
        <v>-57.289237243697798</v>
      </c>
      <c r="AV97" t="s">
        <v>2109</v>
      </c>
    </row>
    <row r="98" spans="1:48" x14ac:dyDescent="0.25">
      <c r="A98" s="14">
        <v>1.0099999999999984E-9</v>
      </c>
      <c r="B98" t="s">
        <v>1082</v>
      </c>
      <c r="C98" s="4">
        <v>2</v>
      </c>
      <c r="D98" s="4">
        <v>0</v>
      </c>
      <c r="E98" s="4">
        <v>4</v>
      </c>
      <c r="F98" s="4">
        <v>6</v>
      </c>
      <c r="G98" s="4">
        <v>9</v>
      </c>
      <c r="H98" s="4">
        <v>8.36</v>
      </c>
      <c r="I98" s="34">
        <v>561.39661430848423</v>
      </c>
      <c r="J98" s="35">
        <v>32.153846153846153</v>
      </c>
      <c r="K98" s="35">
        <v>16.72</v>
      </c>
      <c r="L98" s="35">
        <v>12.948670953912114</v>
      </c>
      <c r="M98" s="35">
        <v>11.46944452355862</v>
      </c>
      <c r="N98" s="4">
        <v>0.26</v>
      </c>
      <c r="O98" s="4">
        <v>188.88888888888891</v>
      </c>
      <c r="P98" s="35">
        <v>5.7416267942583739</v>
      </c>
      <c r="Q98" s="36" t="str">
        <f t="shared" si="53"/>
        <v xml:space="preserve"> </v>
      </c>
      <c r="R98" s="36" t="str">
        <f t="shared" si="54"/>
        <v xml:space="preserve"> </v>
      </c>
      <c r="S98" s="37" t="str">
        <f t="shared" si="55"/>
        <v/>
      </c>
      <c r="T98" s="37" t="str">
        <f t="shared" si="56"/>
        <v/>
      </c>
      <c r="U98" s="37" t="str">
        <f t="shared" si="57"/>
        <v/>
      </c>
      <c r="V98" s="37" t="str">
        <f t="shared" si="58"/>
        <v/>
      </c>
      <c r="W98" s="37" t="str">
        <f t="shared" si="59"/>
        <v/>
      </c>
      <c r="X98" s="37" t="str">
        <f t="shared" si="60"/>
        <v/>
      </c>
      <c r="Y98" s="1" t="str">
        <f t="shared" si="61"/>
        <v xml:space="preserve"> </v>
      </c>
      <c r="Z98" s="1" t="str">
        <f t="shared" si="62"/>
        <v xml:space="preserve"> </v>
      </c>
      <c r="AA98" s="1" t="str">
        <f t="shared" si="63"/>
        <v xml:space="preserve"> </v>
      </c>
      <c r="AB98" s="1" t="str">
        <f t="shared" si="64"/>
        <v xml:space="preserve"> </v>
      </c>
      <c r="AC98" s="1" t="str">
        <f t="shared" si="65"/>
        <v xml:space="preserve"> </v>
      </c>
      <c r="AD98" s="1" t="str">
        <f t="shared" si="66"/>
        <v xml:space="preserve"> </v>
      </c>
      <c r="AE98" s="1" t="str">
        <f t="shared" si="67"/>
        <v xml:space="preserve"> </v>
      </c>
      <c r="AF98" s="1" t="str">
        <f t="shared" si="68"/>
        <v xml:space="preserve"> </v>
      </c>
      <c r="AG98" s="38">
        <f t="shared" si="69"/>
        <v>5.7416267952683739</v>
      </c>
      <c r="AH98" s="38" t="str">
        <f t="shared" si="70"/>
        <v xml:space="preserve"> </v>
      </c>
      <c r="AI98" s="1">
        <f t="shared" si="71"/>
        <v>22</v>
      </c>
      <c r="AJ98" s="1" t="str">
        <f t="shared" si="72"/>
        <v xml:space="preserve"> </v>
      </c>
      <c r="AK98" s="25" t="str">
        <f t="shared" si="73"/>
        <v xml:space="preserve"> </v>
      </c>
      <c r="AL98" s="25" t="str">
        <f t="shared" si="74"/>
        <v xml:space="preserve"> </v>
      </c>
      <c r="AM98" s="1" t="str">
        <f t="shared" si="75"/>
        <v xml:space="preserve"> </v>
      </c>
      <c r="AN98" s="1" t="str">
        <f t="shared" si="76"/>
        <v xml:space="preserve"> </v>
      </c>
      <c r="AO98" t="s">
        <v>1082</v>
      </c>
      <c r="AP98" t="s">
        <v>1313</v>
      </c>
      <c r="AQ98" s="22">
        <v>-101.9198518699684</v>
      </c>
      <c r="AR98" s="21">
        <v>-10.749787367499941</v>
      </c>
      <c r="AS98">
        <v>7.6555023923445153</v>
      </c>
      <c r="AT98">
        <v>101.9198518699684</v>
      </c>
      <c r="AU98">
        <v>10.749787367499941</v>
      </c>
      <c r="AV98" t="s">
        <v>2110</v>
      </c>
    </row>
    <row r="99" spans="1:48" x14ac:dyDescent="0.25">
      <c r="A99" s="14">
        <v>1.0199999999999983E-9</v>
      </c>
      <c r="B99" t="s">
        <v>1070</v>
      </c>
      <c r="C99" s="4">
        <v>6</v>
      </c>
      <c r="D99" s="4">
        <v>0</v>
      </c>
      <c r="E99" s="4">
        <v>2</v>
      </c>
      <c r="F99" s="4">
        <v>8</v>
      </c>
      <c r="G99" s="4">
        <v>23.5</v>
      </c>
      <c r="H99" s="4" t="s">
        <v>132</v>
      </c>
      <c r="I99" s="34" t="s">
        <v>132</v>
      </c>
      <c r="J99" s="35" t="s">
        <v>1238</v>
      </c>
      <c r="K99" s="35" t="s">
        <v>1238</v>
      </c>
      <c r="L99" s="35" t="s">
        <v>1238</v>
      </c>
      <c r="M99" s="35" t="s">
        <v>1238</v>
      </c>
      <c r="N99" s="4">
        <v>2.06</v>
      </c>
      <c r="O99" s="4">
        <v>39.66101694915254</v>
      </c>
      <c r="P99" s="35" t="s">
        <v>137</v>
      </c>
      <c r="Q99" s="36">
        <f t="shared" si="53"/>
        <v>75.000000001019998</v>
      </c>
      <c r="R99" s="36" t="str">
        <f t="shared" si="54"/>
        <v xml:space="preserve"> </v>
      </c>
      <c r="S99" s="37" t="str">
        <f t="shared" si="55"/>
        <v xml:space="preserve"> </v>
      </c>
      <c r="T99" s="37" t="str">
        <f t="shared" si="56"/>
        <v xml:space="preserve"> </v>
      </c>
      <c r="U99" s="37" t="str">
        <f t="shared" si="57"/>
        <v xml:space="preserve"> </v>
      </c>
      <c r="V99" s="37" t="str">
        <f t="shared" si="58"/>
        <v xml:space="preserve"> </v>
      </c>
      <c r="W99" s="37" t="str">
        <f t="shared" si="59"/>
        <v xml:space="preserve"> </v>
      </c>
      <c r="X99" s="37" t="str">
        <f t="shared" si="60"/>
        <v xml:space="preserve"> </v>
      </c>
      <c r="Y99" s="1" t="str">
        <f t="shared" si="61"/>
        <v xml:space="preserve"> </v>
      </c>
      <c r="Z99" s="1" t="str">
        <f t="shared" si="62"/>
        <v xml:space="preserve"> </v>
      </c>
      <c r="AA99" s="1" t="str">
        <f t="shared" si="63"/>
        <v xml:space="preserve"> </v>
      </c>
      <c r="AB99" s="1" t="str">
        <f t="shared" si="64"/>
        <v xml:space="preserve"> </v>
      </c>
      <c r="AC99" s="1" t="str">
        <f t="shared" si="65"/>
        <v xml:space="preserve"> </v>
      </c>
      <c r="AD99" s="1" t="str">
        <f t="shared" si="66"/>
        <v xml:space="preserve"> </v>
      </c>
      <c r="AE99" s="1">
        <f t="shared" si="67"/>
        <v>49</v>
      </c>
      <c r="AF99" s="1" t="str">
        <f t="shared" si="68"/>
        <v xml:space="preserve"> </v>
      </c>
      <c r="AG99" s="38" t="str">
        <f t="shared" si="69"/>
        <v xml:space="preserve"> </v>
      </c>
      <c r="AH99" s="38" t="str">
        <f t="shared" si="70"/>
        <v xml:space="preserve"> </v>
      </c>
      <c r="AI99" s="1" t="str">
        <f t="shared" si="71"/>
        <v xml:space="preserve"> </v>
      </c>
      <c r="AJ99" s="1" t="str">
        <f t="shared" si="72"/>
        <v xml:space="preserve"> </v>
      </c>
      <c r="AK99" s="25" t="str">
        <f t="shared" si="73"/>
        <v xml:space="preserve"> </v>
      </c>
      <c r="AL99" s="25" t="str">
        <f t="shared" si="74"/>
        <v xml:space="preserve"> </v>
      </c>
      <c r="AM99" s="1" t="str">
        <f t="shared" si="75"/>
        <v xml:space="preserve"> </v>
      </c>
      <c r="AN99" s="1" t="str">
        <f t="shared" si="76"/>
        <v xml:space="preserve"> </v>
      </c>
      <c r="AO99" t="s">
        <v>1070</v>
      </c>
      <c r="AP99" t="s">
        <v>1254</v>
      </c>
      <c r="AQ99" s="22" t="e">
        <v>#VALUE!</v>
      </c>
      <c r="AR99" s="21" t="e">
        <v>#VALUE!</v>
      </c>
      <c r="AS99" t="s">
        <v>137</v>
      </c>
      <c r="AT99" t="e">
        <v>#VALUE!</v>
      </c>
      <c r="AU99" t="e">
        <v>#VALUE!</v>
      </c>
      <c r="AV99" t="s">
        <v>2111</v>
      </c>
    </row>
    <row r="100" spans="1:48" x14ac:dyDescent="0.25">
      <c r="A100" s="14">
        <v>1.0299999999999983E-9</v>
      </c>
      <c r="B100" t="s">
        <v>1235</v>
      </c>
      <c r="C100" s="4">
        <v>2</v>
      </c>
      <c r="D100" s="4">
        <v>0</v>
      </c>
      <c r="E100" s="4">
        <v>2</v>
      </c>
      <c r="F100" s="4">
        <v>4</v>
      </c>
      <c r="G100" s="4">
        <v>19</v>
      </c>
      <c r="H100" s="4">
        <v>8.2200000000000006</v>
      </c>
      <c r="I100" s="34">
        <v>596.5244330320088</v>
      </c>
      <c r="J100" s="35">
        <v>2.3565838791603073</v>
      </c>
      <c r="K100" s="35">
        <v>10.948730412027976</v>
      </c>
      <c r="L100" s="35">
        <v>1.2694639525021205</v>
      </c>
      <c r="M100" s="35">
        <v>1.325643932683791</v>
      </c>
      <c r="N100" s="4">
        <v>2.625</v>
      </c>
      <c r="O100" s="4" t="s">
        <v>132</v>
      </c>
      <c r="P100" s="35">
        <v>10.507542286476079</v>
      </c>
      <c r="Q100" s="36" t="str">
        <f t="shared" si="53"/>
        <v xml:space="preserve"> </v>
      </c>
      <c r="R100" s="36" t="str">
        <f t="shared" si="54"/>
        <v xml:space="preserve"> </v>
      </c>
      <c r="S100" s="37">
        <f t="shared" si="55"/>
        <v>1.3114355241443549</v>
      </c>
      <c r="T100" s="37" t="str">
        <f t="shared" si="56"/>
        <v/>
      </c>
      <c r="U100" s="37" t="str">
        <f t="shared" si="57"/>
        <v/>
      </c>
      <c r="V100" s="37">
        <f t="shared" si="58"/>
        <v>-0.85201115116292669</v>
      </c>
      <c r="W100" s="37" t="str">
        <f t="shared" si="59"/>
        <v/>
      </c>
      <c r="X100" s="37">
        <f t="shared" si="60"/>
        <v>-0.89142293961231656</v>
      </c>
      <c r="Y100" s="1" t="str">
        <f t="shared" si="61"/>
        <v xml:space="preserve"> </v>
      </c>
      <c r="Z100" s="1">
        <f t="shared" si="62"/>
        <v>1</v>
      </c>
      <c r="AA100" s="1" t="str">
        <f t="shared" si="63"/>
        <v xml:space="preserve"> </v>
      </c>
      <c r="AB100" s="1">
        <f t="shared" si="64"/>
        <v>1</v>
      </c>
      <c r="AC100" s="1">
        <f t="shared" si="65"/>
        <v>3</v>
      </c>
      <c r="AD100" s="1" t="str">
        <f t="shared" si="66"/>
        <v xml:space="preserve"> </v>
      </c>
      <c r="AE100" s="1" t="str">
        <f t="shared" si="67"/>
        <v xml:space="preserve"> </v>
      </c>
      <c r="AF100" s="1" t="str">
        <f t="shared" si="68"/>
        <v xml:space="preserve"> </v>
      </c>
      <c r="AG100" s="38">
        <f t="shared" si="69"/>
        <v>10.507542287506078</v>
      </c>
      <c r="AH100" s="38" t="str">
        <f t="shared" si="70"/>
        <v xml:space="preserve"> </v>
      </c>
      <c r="AI100" s="1">
        <f t="shared" si="71"/>
        <v>4</v>
      </c>
      <c r="AJ100" s="1" t="str">
        <f t="shared" si="72"/>
        <v xml:space="preserve"> </v>
      </c>
      <c r="AK100" s="25" t="str">
        <f t="shared" si="73"/>
        <v xml:space="preserve"> </v>
      </c>
      <c r="AL100" s="25" t="str">
        <f t="shared" si="74"/>
        <v xml:space="preserve"> </v>
      </c>
      <c r="AM100" s="1" t="str">
        <f t="shared" si="75"/>
        <v xml:space="preserve"> </v>
      </c>
      <c r="AN100" s="1" t="str">
        <f t="shared" si="76"/>
        <v xml:space="preserve"> </v>
      </c>
      <c r="AO100" t="s">
        <v>1235</v>
      </c>
      <c r="AP100" t="s">
        <v>1295</v>
      </c>
      <c r="AQ100" s="22">
        <v>85.201115116292669</v>
      </c>
      <c r="AR100" s="21">
        <v>89.142293961231658</v>
      </c>
      <c r="AS100">
        <v>131.14355231143549</v>
      </c>
      <c r="AT100">
        <v>-85.201115116292669</v>
      </c>
      <c r="AU100">
        <v>-89.142293961231658</v>
      </c>
      <c r="AV100" t="s">
        <v>2112</v>
      </c>
    </row>
    <row r="101" spans="1:48" x14ac:dyDescent="0.25">
      <c r="A101" s="14">
        <v>1.0399999999999983E-9</v>
      </c>
      <c r="B101" t="s">
        <v>1148</v>
      </c>
      <c r="C101" s="4">
        <v>5</v>
      </c>
      <c r="D101" s="4">
        <v>0</v>
      </c>
      <c r="E101" s="4">
        <v>3</v>
      </c>
      <c r="F101" s="4">
        <v>8</v>
      </c>
      <c r="G101" s="4">
        <v>780</v>
      </c>
      <c r="H101" s="4">
        <v>623.75</v>
      </c>
      <c r="I101" s="34">
        <v>13620.340193398179</v>
      </c>
      <c r="J101" s="35">
        <v>7.322380150587505</v>
      </c>
      <c r="K101" s="35">
        <v>7.8520039800201147</v>
      </c>
      <c r="L101" s="35" t="s">
        <v>1238</v>
      </c>
      <c r="M101" s="35" t="s">
        <v>1238</v>
      </c>
      <c r="N101" s="4">
        <v>59.782000000000004</v>
      </c>
      <c r="O101" s="4">
        <v>131.14874531183546</v>
      </c>
      <c r="P101" s="35">
        <v>2.2677475921615571</v>
      </c>
      <c r="Q101" s="36" t="str">
        <f t="shared" si="53"/>
        <v xml:space="preserve"> </v>
      </c>
      <c r="R101" s="36" t="str">
        <f t="shared" si="54"/>
        <v xml:space="preserve"> </v>
      </c>
      <c r="S101" s="37">
        <f t="shared" si="55"/>
        <v>0.25050100304400791</v>
      </c>
      <c r="T101" s="37" t="str">
        <f t="shared" si="56"/>
        <v/>
      </c>
      <c r="U101" s="37" t="str">
        <f t="shared" si="57"/>
        <v/>
      </c>
      <c r="V101" s="37">
        <f t="shared" si="58"/>
        <v>-0.54016887800361402</v>
      </c>
      <c r="W101" s="37" t="str">
        <f t="shared" si="59"/>
        <v xml:space="preserve"> </v>
      </c>
      <c r="X101" s="37" t="str">
        <f t="shared" si="60"/>
        <v xml:space="preserve"> </v>
      </c>
      <c r="Y101" s="1" t="str">
        <f t="shared" si="61"/>
        <v xml:space="preserve"> </v>
      </c>
      <c r="Z101" s="1">
        <f t="shared" si="62"/>
        <v>11</v>
      </c>
      <c r="AA101" s="1" t="str">
        <f t="shared" si="63"/>
        <v xml:space="preserve"> </v>
      </c>
      <c r="AB101" s="1" t="str">
        <f t="shared" si="64"/>
        <v xml:space="preserve"> </v>
      </c>
      <c r="AC101" s="1">
        <f t="shared" si="65"/>
        <v>48</v>
      </c>
      <c r="AD101" s="1" t="str">
        <f t="shared" si="66"/>
        <v xml:space="preserve"> </v>
      </c>
      <c r="AE101" s="1" t="str">
        <f t="shared" si="67"/>
        <v xml:space="preserve"> </v>
      </c>
      <c r="AF101" s="1" t="str">
        <f t="shared" si="68"/>
        <v xml:space="preserve"> </v>
      </c>
      <c r="AG101" s="38">
        <f t="shared" si="69"/>
        <v>2.2677475932015572</v>
      </c>
      <c r="AH101" s="38" t="str">
        <f t="shared" si="70"/>
        <v xml:space="preserve"> </v>
      </c>
      <c r="AI101" s="1">
        <f t="shared" si="71"/>
        <v>85</v>
      </c>
      <c r="AJ101" s="1" t="str">
        <f t="shared" si="72"/>
        <v xml:space="preserve"> </v>
      </c>
      <c r="AK101" s="25" t="str">
        <f t="shared" si="73"/>
        <v xml:space="preserve"> </v>
      </c>
      <c r="AL101" s="25" t="str">
        <f t="shared" si="74"/>
        <v xml:space="preserve"> </v>
      </c>
      <c r="AM101" s="1" t="str">
        <f t="shared" si="75"/>
        <v xml:space="preserve"> </v>
      </c>
      <c r="AN101" s="1" t="str">
        <f t="shared" si="76"/>
        <v xml:space="preserve"> </v>
      </c>
      <c r="AO101" t="s">
        <v>1148</v>
      </c>
      <c r="AP101" t="s">
        <v>1246</v>
      </c>
      <c r="AQ101" s="22">
        <v>54.016887800361403</v>
      </c>
      <c r="AR101" s="21" t="e">
        <v>#VALUE!</v>
      </c>
      <c r="AS101">
        <v>25.050100200400792</v>
      </c>
      <c r="AT101">
        <v>-54.016887800361403</v>
      </c>
      <c r="AU101" t="e">
        <v>#VALUE!</v>
      </c>
      <c r="AV101" t="s">
        <v>2113</v>
      </c>
    </row>
    <row r="102" spans="1:48" x14ac:dyDescent="0.25">
      <c r="A102" s="14">
        <v>1.0499999999999982E-9</v>
      </c>
      <c r="B102" t="s">
        <v>1071</v>
      </c>
      <c r="C102" s="4">
        <v>16</v>
      </c>
      <c r="D102" s="4">
        <v>0</v>
      </c>
      <c r="E102" s="4">
        <v>9</v>
      </c>
      <c r="F102" s="4">
        <v>25</v>
      </c>
      <c r="G102" s="4">
        <v>15.75</v>
      </c>
      <c r="H102" s="4">
        <v>10.92</v>
      </c>
      <c r="I102" s="34">
        <v>5665.4569582152553</v>
      </c>
      <c r="J102" s="35">
        <v>31.85248538077397</v>
      </c>
      <c r="K102" s="35">
        <v>30.663959806864494</v>
      </c>
      <c r="L102" s="35">
        <v>9.1520470410665986</v>
      </c>
      <c r="M102" s="35">
        <v>5.8803418458057211</v>
      </c>
      <c r="N102" s="4">
        <v>0.26800000000000002</v>
      </c>
      <c r="O102" s="4">
        <v>-25.555555555555546</v>
      </c>
      <c r="P102" s="35">
        <v>0.17035896961505598</v>
      </c>
      <c r="Q102" s="36" t="str">
        <f t="shared" si="53"/>
        <v xml:space="preserve"> </v>
      </c>
      <c r="R102" s="36" t="str">
        <f t="shared" si="54"/>
        <v xml:space="preserve"> </v>
      </c>
      <c r="S102" s="37">
        <f t="shared" si="55"/>
        <v>0.44230769335769227</v>
      </c>
      <c r="T102" s="37" t="str">
        <f t="shared" si="56"/>
        <v/>
      </c>
      <c r="U102" s="37" t="str">
        <f t="shared" si="57"/>
        <v/>
      </c>
      <c r="V102" s="37" t="str">
        <f t="shared" si="58"/>
        <v/>
      </c>
      <c r="W102" s="37" t="str">
        <f t="shared" si="59"/>
        <v/>
      </c>
      <c r="X102" s="37" t="str">
        <f t="shared" si="60"/>
        <v/>
      </c>
      <c r="Y102" s="1" t="str">
        <f t="shared" si="61"/>
        <v xml:space="preserve"> </v>
      </c>
      <c r="Z102" s="1" t="str">
        <f t="shared" si="62"/>
        <v xml:space="preserve"> </v>
      </c>
      <c r="AA102" s="1" t="str">
        <f t="shared" si="63"/>
        <v xml:space="preserve"> </v>
      </c>
      <c r="AB102" s="1" t="str">
        <f t="shared" si="64"/>
        <v xml:space="preserve"> </v>
      </c>
      <c r="AC102" s="1">
        <f t="shared" si="65"/>
        <v>25</v>
      </c>
      <c r="AD102" s="1" t="str">
        <f t="shared" si="66"/>
        <v xml:space="preserve"> </v>
      </c>
      <c r="AE102" s="1" t="str">
        <f t="shared" si="67"/>
        <v xml:space="preserve"> </v>
      </c>
      <c r="AF102" s="1" t="str">
        <f t="shared" si="68"/>
        <v xml:space="preserve"> </v>
      </c>
      <c r="AG102" s="38" t="str">
        <f t="shared" si="69"/>
        <v xml:space="preserve"> </v>
      </c>
      <c r="AH102" s="38" t="str">
        <f t="shared" si="70"/>
        <v xml:space="preserve"> </v>
      </c>
      <c r="AI102" s="1" t="str">
        <f t="shared" si="71"/>
        <v xml:space="preserve"> </v>
      </c>
      <c r="AJ102" s="1" t="str">
        <f t="shared" si="72"/>
        <v xml:space="preserve"> </v>
      </c>
      <c r="AK102" s="25" t="str">
        <f t="shared" si="73"/>
        <v xml:space="preserve"> </v>
      </c>
      <c r="AL102" s="25" t="str">
        <f t="shared" si="74"/>
        <v xml:space="preserve"> </v>
      </c>
      <c r="AM102" s="1" t="str">
        <f t="shared" si="75"/>
        <v xml:space="preserve"> </v>
      </c>
      <c r="AN102" s="1" t="str">
        <f t="shared" si="76"/>
        <v xml:space="preserve"> </v>
      </c>
      <c r="AO102" t="s">
        <v>1071</v>
      </c>
      <c r="AP102" t="s">
        <v>1242</v>
      </c>
      <c r="AQ102" s="22">
        <v>-100.02736528012149</v>
      </c>
      <c r="AR102" s="21">
        <v>21.722679695613635</v>
      </c>
      <c r="AS102">
        <v>44.230769230769226</v>
      </c>
      <c r="AT102">
        <v>100.02736528012149</v>
      </c>
      <c r="AU102">
        <v>-21.722679695613635</v>
      </c>
      <c r="AV102" t="s">
        <v>2114</v>
      </c>
    </row>
    <row r="103" spans="1:48" x14ac:dyDescent="0.25">
      <c r="A103" s="14">
        <v>1.0599999999999982E-9</v>
      </c>
      <c r="B103" t="s">
        <v>999</v>
      </c>
      <c r="C103" s="4">
        <v>8</v>
      </c>
      <c r="D103" s="4">
        <v>0</v>
      </c>
      <c r="E103" s="4">
        <v>9</v>
      </c>
      <c r="F103" s="4">
        <v>17</v>
      </c>
      <c r="G103" s="4">
        <v>148.49330139160156</v>
      </c>
      <c r="H103" s="4">
        <v>159.84</v>
      </c>
      <c r="I103" s="34">
        <v>22686.502738906351</v>
      </c>
      <c r="J103" s="35" t="s">
        <v>1238</v>
      </c>
      <c r="K103" s="35" t="s">
        <v>1238</v>
      </c>
      <c r="L103" s="35">
        <v>34.818073170731708</v>
      </c>
      <c r="M103" s="35">
        <v>28.524294567098863</v>
      </c>
      <c r="N103" s="4">
        <v>1.7210000000000001</v>
      </c>
      <c r="O103" s="4">
        <v>47.094017094017111</v>
      </c>
      <c r="P103" s="35">
        <v>0.84463260911248461</v>
      </c>
      <c r="Q103" s="36" t="str">
        <f t="shared" si="53"/>
        <v xml:space="preserve"> </v>
      </c>
      <c r="R103" s="36" t="str">
        <f t="shared" si="54"/>
        <v xml:space="preserve"> </v>
      </c>
      <c r="S103" s="37" t="str">
        <f t="shared" si="55"/>
        <v/>
      </c>
      <c r="T103" s="37" t="str">
        <f t="shared" si="56"/>
        <v/>
      </c>
      <c r="U103" s="37" t="str">
        <f t="shared" si="57"/>
        <v xml:space="preserve"> </v>
      </c>
      <c r="V103" s="37" t="str">
        <f t="shared" si="58"/>
        <v xml:space="preserve"> </v>
      </c>
      <c r="W103" s="37" t="str">
        <f t="shared" si="59"/>
        <v/>
      </c>
      <c r="X103" s="37" t="str">
        <f t="shared" si="60"/>
        <v/>
      </c>
      <c r="Y103" s="1" t="str">
        <f t="shared" si="61"/>
        <v xml:space="preserve"> </v>
      </c>
      <c r="Z103" s="1" t="str">
        <f t="shared" si="62"/>
        <v xml:space="preserve"> </v>
      </c>
      <c r="AA103" s="1" t="str">
        <f t="shared" si="63"/>
        <v xml:space="preserve"> </v>
      </c>
      <c r="AB103" s="1" t="str">
        <f t="shared" si="64"/>
        <v xml:space="preserve"> </v>
      </c>
      <c r="AC103" s="1" t="str">
        <f t="shared" si="65"/>
        <v xml:space="preserve"> </v>
      </c>
      <c r="AD103" s="1" t="str">
        <f t="shared" si="66"/>
        <v xml:space="preserve"> </v>
      </c>
      <c r="AE103" s="1" t="str">
        <f t="shared" si="67"/>
        <v xml:space="preserve"> </v>
      </c>
      <c r="AF103" s="1" t="str">
        <f t="shared" si="68"/>
        <v xml:space="preserve"> </v>
      </c>
      <c r="AG103" s="38" t="str">
        <f t="shared" si="69"/>
        <v xml:space="preserve"> </v>
      </c>
      <c r="AH103" s="38" t="str">
        <f t="shared" si="70"/>
        <v xml:space="preserve"> </v>
      </c>
      <c r="AI103" s="1" t="str">
        <f t="shared" si="71"/>
        <v xml:space="preserve"> </v>
      </c>
      <c r="AJ103" s="1" t="str">
        <f t="shared" si="72"/>
        <v xml:space="preserve"> </v>
      </c>
      <c r="AK103" s="25" t="str">
        <f t="shared" si="73"/>
        <v xml:space="preserve"> </v>
      </c>
      <c r="AL103" s="25" t="str">
        <f t="shared" si="74"/>
        <v xml:space="preserve"> </v>
      </c>
      <c r="AM103" s="1" t="str">
        <f t="shared" si="75"/>
        <v xml:space="preserve"> </v>
      </c>
      <c r="AN103" s="1" t="str">
        <f t="shared" si="76"/>
        <v xml:space="preserve"> </v>
      </c>
      <c r="AO103" t="s">
        <v>999</v>
      </c>
      <c r="AP103" t="s">
        <v>1242</v>
      </c>
      <c r="AQ103" s="22" t="e">
        <v>#VALUE!</v>
      </c>
      <c r="AR103" s="21">
        <v>-197.79845467766478</v>
      </c>
      <c r="AS103">
        <v>-7.0987854156646879</v>
      </c>
      <c r="AT103" t="e">
        <v>#VALUE!</v>
      </c>
      <c r="AU103">
        <v>197.79845467766478</v>
      </c>
      <c r="AV103" t="s">
        <v>2115</v>
      </c>
    </row>
    <row r="104" spans="1:48" x14ac:dyDescent="0.25">
      <c r="A104" s="14">
        <v>1.0699999999999982E-9</v>
      </c>
      <c r="B104" t="s">
        <v>1067</v>
      </c>
      <c r="C104" s="4">
        <v>5</v>
      </c>
      <c r="D104" s="4">
        <v>0</v>
      </c>
      <c r="E104" s="4">
        <v>4</v>
      </c>
      <c r="F104" s="4">
        <v>9</v>
      </c>
      <c r="G104" s="4">
        <v>14</v>
      </c>
      <c r="H104" s="4">
        <v>13.05</v>
      </c>
      <c r="I104" s="34">
        <v>2060.0937598048995</v>
      </c>
      <c r="J104" s="35" t="s">
        <v>1238</v>
      </c>
      <c r="K104" s="35" t="s">
        <v>1238</v>
      </c>
      <c r="L104" s="35">
        <v>19.539601895734595</v>
      </c>
      <c r="M104" s="35">
        <v>17.444388027114169</v>
      </c>
      <c r="N104" s="4">
        <v>9.8000000000000004E-2</v>
      </c>
      <c r="O104" s="4">
        <v>145</v>
      </c>
      <c r="P104" s="35" t="s">
        <v>137</v>
      </c>
      <c r="Q104" s="36" t="str">
        <f t="shared" si="53"/>
        <v xml:space="preserve"> </v>
      </c>
      <c r="R104" s="36" t="str">
        <f t="shared" si="54"/>
        <v xml:space="preserve"> </v>
      </c>
      <c r="S104" s="37" t="str">
        <f t="shared" si="55"/>
        <v/>
      </c>
      <c r="T104" s="37" t="str">
        <f t="shared" si="56"/>
        <v/>
      </c>
      <c r="U104" s="37" t="str">
        <f t="shared" si="57"/>
        <v xml:space="preserve"> </v>
      </c>
      <c r="V104" s="37" t="str">
        <f t="shared" si="58"/>
        <v xml:space="preserve"> </v>
      </c>
      <c r="W104" s="37" t="str">
        <f t="shared" si="59"/>
        <v/>
      </c>
      <c r="X104" s="37" t="str">
        <f t="shared" si="60"/>
        <v/>
      </c>
      <c r="Y104" s="1" t="str">
        <f t="shared" si="61"/>
        <v xml:space="preserve"> </v>
      </c>
      <c r="Z104" s="1" t="str">
        <f t="shared" si="62"/>
        <v xml:space="preserve"> </v>
      </c>
      <c r="AA104" s="1" t="str">
        <f t="shared" si="63"/>
        <v xml:space="preserve"> </v>
      </c>
      <c r="AB104" s="1" t="str">
        <f t="shared" si="64"/>
        <v xml:space="preserve"> </v>
      </c>
      <c r="AC104" s="1" t="str">
        <f t="shared" si="65"/>
        <v xml:space="preserve"> </v>
      </c>
      <c r="AD104" s="1" t="str">
        <f t="shared" si="66"/>
        <v xml:space="preserve"> </v>
      </c>
      <c r="AE104" s="1" t="str">
        <f t="shared" si="67"/>
        <v xml:space="preserve"> </v>
      </c>
      <c r="AF104" s="1" t="str">
        <f t="shared" si="68"/>
        <v xml:space="preserve"> </v>
      </c>
      <c r="AG104" s="38" t="str">
        <f t="shared" si="69"/>
        <v xml:space="preserve"> </v>
      </c>
      <c r="AH104" s="38" t="str">
        <f t="shared" si="70"/>
        <v xml:space="preserve"> </v>
      </c>
      <c r="AI104" s="1" t="str">
        <f t="shared" si="71"/>
        <v xml:space="preserve"> </v>
      </c>
      <c r="AJ104" s="1" t="str">
        <f t="shared" si="72"/>
        <v xml:space="preserve"> </v>
      </c>
      <c r="AK104" s="25" t="str">
        <f t="shared" si="73"/>
        <v xml:space="preserve"> </v>
      </c>
      <c r="AL104" s="25" t="str">
        <f t="shared" si="74"/>
        <v xml:space="preserve"> </v>
      </c>
      <c r="AM104" s="1" t="str">
        <f t="shared" si="75"/>
        <v xml:space="preserve"> </v>
      </c>
      <c r="AN104" s="1" t="str">
        <f t="shared" si="76"/>
        <v xml:space="preserve"> </v>
      </c>
      <c r="AO104" t="s">
        <v>1067</v>
      </c>
      <c r="AP104" t="s">
        <v>1242</v>
      </c>
      <c r="AQ104" s="22" t="e">
        <v>#VALUE!</v>
      </c>
      <c r="AR104" s="21">
        <v>-67.1219203036745</v>
      </c>
      <c r="AS104">
        <v>7.2796934865900331</v>
      </c>
      <c r="AT104" t="e">
        <v>#VALUE!</v>
      </c>
      <c r="AU104">
        <v>67.1219203036745</v>
      </c>
      <c r="AV104" t="s">
        <v>2116</v>
      </c>
    </row>
    <row r="105" spans="1:48" x14ac:dyDescent="0.25">
      <c r="A105" s="14">
        <v>1.0799999999999981E-9</v>
      </c>
      <c r="B105" t="s">
        <v>1084</v>
      </c>
      <c r="C105" s="4">
        <v>8</v>
      </c>
      <c r="D105" s="4">
        <v>0</v>
      </c>
      <c r="E105" s="4">
        <v>5</v>
      </c>
      <c r="F105" s="4">
        <v>13</v>
      </c>
      <c r="G105" s="4">
        <v>10.5</v>
      </c>
      <c r="H105" s="4">
        <v>6.84</v>
      </c>
      <c r="I105" s="34">
        <v>608.9116983829723</v>
      </c>
      <c r="J105" s="35">
        <v>31.376146788990827</v>
      </c>
      <c r="K105" s="35">
        <v>15.76036866359447</v>
      </c>
      <c r="L105" s="35">
        <v>7.8222579281183933</v>
      </c>
      <c r="M105" s="35">
        <v>7.7729579831932769</v>
      </c>
      <c r="N105" s="4">
        <v>0.218</v>
      </c>
      <c r="O105" s="4">
        <v>-56.573705179282875</v>
      </c>
      <c r="P105" s="35">
        <v>8.2309941520467849</v>
      </c>
      <c r="Q105" s="36" t="str">
        <f t="shared" si="53"/>
        <v xml:space="preserve"> </v>
      </c>
      <c r="R105" s="36" t="str">
        <f t="shared" si="54"/>
        <v xml:space="preserve"> </v>
      </c>
      <c r="S105" s="37">
        <f t="shared" si="55"/>
        <v>0.5350877203782457</v>
      </c>
      <c r="T105" s="37" t="str">
        <f t="shared" si="56"/>
        <v/>
      </c>
      <c r="U105" s="37" t="str">
        <f t="shared" si="57"/>
        <v/>
      </c>
      <c r="V105" s="37" t="str">
        <f t="shared" si="58"/>
        <v/>
      </c>
      <c r="W105" s="37" t="str">
        <f t="shared" si="59"/>
        <v/>
      </c>
      <c r="X105" s="37">
        <f t="shared" si="60"/>
        <v>-0.33096345921809223</v>
      </c>
      <c r="Y105" s="1" t="str">
        <f t="shared" si="61"/>
        <v xml:space="preserve"> </v>
      </c>
      <c r="Z105" s="1" t="str">
        <f t="shared" si="62"/>
        <v xml:space="preserve"> </v>
      </c>
      <c r="AA105" s="1" t="str">
        <f t="shared" si="63"/>
        <v xml:space="preserve"> </v>
      </c>
      <c r="AB105" s="1">
        <f t="shared" si="64"/>
        <v>39</v>
      </c>
      <c r="AC105" s="1">
        <f t="shared" si="65"/>
        <v>18</v>
      </c>
      <c r="AD105" s="1" t="str">
        <f t="shared" si="66"/>
        <v xml:space="preserve"> </v>
      </c>
      <c r="AE105" s="1" t="str">
        <f t="shared" si="67"/>
        <v xml:space="preserve"> </v>
      </c>
      <c r="AF105" s="1" t="str">
        <f t="shared" si="68"/>
        <v xml:space="preserve"> </v>
      </c>
      <c r="AG105" s="38">
        <f t="shared" si="69"/>
        <v>8.230994153126785</v>
      </c>
      <c r="AH105" s="38" t="str">
        <f t="shared" si="70"/>
        <v xml:space="preserve"> </v>
      </c>
      <c r="AI105" s="1">
        <f t="shared" si="71"/>
        <v>7</v>
      </c>
      <c r="AJ105" s="1" t="str">
        <f t="shared" si="72"/>
        <v xml:space="preserve"> </v>
      </c>
      <c r="AK105" s="25" t="str">
        <f t="shared" si="73"/>
        <v xml:space="preserve"> </v>
      </c>
      <c r="AL105" s="25">
        <f t="shared" si="74"/>
        <v>-56.573705178202879</v>
      </c>
      <c r="AM105" s="1" t="str">
        <f t="shared" si="75"/>
        <v xml:space="preserve"> </v>
      </c>
      <c r="AN105" s="1">
        <f t="shared" si="76"/>
        <v>2</v>
      </c>
      <c r="AO105" t="s">
        <v>1084</v>
      </c>
      <c r="AP105" t="s">
        <v>1295</v>
      </c>
      <c r="AQ105" s="22">
        <v>-97.036052283455405</v>
      </c>
      <c r="AR105" s="21">
        <v>33.096345921809224</v>
      </c>
      <c r="AS105">
        <v>53.508771929824576</v>
      </c>
      <c r="AT105">
        <v>97.036052283455405</v>
      </c>
      <c r="AU105">
        <v>-33.096345921809224</v>
      </c>
      <c r="AV105" t="s">
        <v>2117</v>
      </c>
    </row>
    <row r="106" spans="1:48" x14ac:dyDescent="0.25">
      <c r="A106" s="14">
        <v>1.0899999999999981E-9</v>
      </c>
      <c r="B106" t="s">
        <v>972</v>
      </c>
      <c r="C106" s="4">
        <v>1</v>
      </c>
      <c r="D106" s="4">
        <v>0</v>
      </c>
      <c r="E106" s="4">
        <v>7</v>
      </c>
      <c r="F106" s="4">
        <v>8</v>
      </c>
      <c r="G106" s="4">
        <v>146.17900085449219</v>
      </c>
      <c r="H106" s="4">
        <v>140.77000000000001</v>
      </c>
      <c r="I106" s="34">
        <v>4536.4268355880658</v>
      </c>
      <c r="J106" s="35">
        <v>34.99758542771044</v>
      </c>
      <c r="K106" s="35">
        <v>31.68940804357748</v>
      </c>
      <c r="L106" s="35">
        <v>22.957249938928484</v>
      </c>
      <c r="M106" s="35">
        <v>18.927611307420495</v>
      </c>
      <c r="N106" s="4">
        <v>3.343</v>
      </c>
      <c r="O106" s="4">
        <v>11.433333333333334</v>
      </c>
      <c r="P106" s="35">
        <v>0.59468919278850962</v>
      </c>
      <c r="Q106" s="36" t="str">
        <f t="shared" si="53"/>
        <v xml:space="preserve"> </v>
      </c>
      <c r="R106" s="36" t="str">
        <f t="shared" si="54"/>
        <v xml:space="preserve"> </v>
      </c>
      <c r="S106" s="37" t="str">
        <f t="shared" si="55"/>
        <v/>
      </c>
      <c r="T106" s="37" t="str">
        <f t="shared" si="56"/>
        <v/>
      </c>
      <c r="U106" s="37" t="str">
        <f t="shared" si="57"/>
        <v/>
      </c>
      <c r="V106" s="37" t="str">
        <f t="shared" si="58"/>
        <v/>
      </c>
      <c r="W106" s="37" t="str">
        <f t="shared" si="59"/>
        <v/>
      </c>
      <c r="X106" s="37" t="str">
        <f t="shared" si="60"/>
        <v/>
      </c>
      <c r="Y106" s="1" t="str">
        <f t="shared" si="61"/>
        <v xml:space="preserve"> </v>
      </c>
      <c r="Z106" s="1" t="str">
        <f t="shared" si="62"/>
        <v xml:space="preserve"> </v>
      </c>
      <c r="AA106" s="1" t="str">
        <f t="shared" si="63"/>
        <v xml:space="preserve"> </v>
      </c>
      <c r="AB106" s="1" t="str">
        <f t="shared" si="64"/>
        <v xml:space="preserve"> </v>
      </c>
      <c r="AC106" s="1" t="str">
        <f t="shared" si="65"/>
        <v xml:space="preserve"> </v>
      </c>
      <c r="AD106" s="1" t="str">
        <f t="shared" si="66"/>
        <v xml:space="preserve"> </v>
      </c>
      <c r="AE106" s="1" t="str">
        <f t="shared" si="67"/>
        <v xml:space="preserve"> </v>
      </c>
      <c r="AF106" s="1" t="str">
        <f t="shared" si="68"/>
        <v xml:space="preserve"> </v>
      </c>
      <c r="AG106" s="38" t="str">
        <f t="shared" si="69"/>
        <v xml:space="preserve"> </v>
      </c>
      <c r="AH106" s="38" t="str">
        <f t="shared" si="70"/>
        <v xml:space="preserve"> </v>
      </c>
      <c r="AI106" s="1" t="str">
        <f t="shared" si="71"/>
        <v xml:space="preserve"> </v>
      </c>
      <c r="AJ106" s="1" t="str">
        <f t="shared" si="72"/>
        <v xml:space="preserve"> </v>
      </c>
      <c r="AK106" s="25" t="str">
        <f t="shared" si="73"/>
        <v xml:space="preserve"> </v>
      </c>
      <c r="AL106" s="25" t="str">
        <f t="shared" si="74"/>
        <v xml:space="preserve"> </v>
      </c>
      <c r="AM106" s="1" t="str">
        <f t="shared" si="75"/>
        <v xml:space="preserve"> </v>
      </c>
      <c r="AN106" s="1" t="str">
        <f t="shared" si="76"/>
        <v xml:space="preserve"> </v>
      </c>
      <c r="AO106" t="s">
        <v>972</v>
      </c>
      <c r="AP106" t="s">
        <v>1254</v>
      </c>
      <c r="AQ106" s="22">
        <v>-119.77797715265103</v>
      </c>
      <c r="AR106" s="21">
        <v>-96.35301246964849</v>
      </c>
      <c r="AS106">
        <v>3.8424386264773513</v>
      </c>
      <c r="AT106">
        <v>119.77797715265103</v>
      </c>
      <c r="AU106">
        <v>96.35301246964849</v>
      </c>
      <c r="AV106" t="s">
        <v>2118</v>
      </c>
    </row>
    <row r="107" spans="1:48" x14ac:dyDescent="0.25">
      <c r="A107" s="14">
        <v>1.0999999999999981E-9</v>
      </c>
      <c r="B107" t="s">
        <v>1150</v>
      </c>
      <c r="C107" s="4">
        <v>7</v>
      </c>
      <c r="D107" s="4">
        <v>2</v>
      </c>
      <c r="E107" s="4">
        <v>9</v>
      </c>
      <c r="F107" s="4">
        <v>18</v>
      </c>
      <c r="G107" s="4">
        <v>60</v>
      </c>
      <c r="H107" s="4">
        <v>58.46</v>
      </c>
      <c r="I107" s="34">
        <v>20381.58792810882</v>
      </c>
      <c r="J107" s="35">
        <v>23.161648177496037</v>
      </c>
      <c r="K107" s="35">
        <v>22.085379675103891</v>
      </c>
      <c r="L107" s="35">
        <v>13.14027848704424</v>
      </c>
      <c r="M107" s="35">
        <v>12.766615255052935</v>
      </c>
      <c r="N107" s="4">
        <v>2.6470000000000002</v>
      </c>
      <c r="O107" s="4">
        <v>3.8039215686274499</v>
      </c>
      <c r="P107" s="35">
        <v>3.3150872391378718</v>
      </c>
      <c r="Q107" s="36" t="str">
        <f t="shared" si="53"/>
        <v xml:space="preserve"> </v>
      </c>
      <c r="R107" s="36" t="str">
        <f t="shared" si="54"/>
        <v xml:space="preserve"> </v>
      </c>
      <c r="S107" s="37" t="str">
        <f t="shared" si="55"/>
        <v/>
      </c>
      <c r="T107" s="37" t="str">
        <f t="shared" si="56"/>
        <v/>
      </c>
      <c r="U107" s="37" t="str">
        <f t="shared" si="57"/>
        <v/>
      </c>
      <c r="V107" s="37" t="str">
        <f t="shared" si="58"/>
        <v/>
      </c>
      <c r="W107" s="37" t="str">
        <f t="shared" si="59"/>
        <v/>
      </c>
      <c r="X107" s="37" t="str">
        <f t="shared" si="60"/>
        <v/>
      </c>
      <c r="Y107" s="1" t="str">
        <f t="shared" si="61"/>
        <v xml:space="preserve"> </v>
      </c>
      <c r="Z107" s="1" t="str">
        <f t="shared" si="62"/>
        <v xml:space="preserve"> </v>
      </c>
      <c r="AA107" s="1" t="str">
        <f t="shared" si="63"/>
        <v xml:space="preserve"> </v>
      </c>
      <c r="AB107" s="1" t="str">
        <f t="shared" si="64"/>
        <v xml:space="preserve"> </v>
      </c>
      <c r="AC107" s="1" t="str">
        <f t="shared" si="65"/>
        <v xml:space="preserve"> </v>
      </c>
      <c r="AD107" s="1" t="str">
        <f t="shared" si="66"/>
        <v xml:space="preserve"> </v>
      </c>
      <c r="AE107" s="1" t="str">
        <f t="shared" si="67"/>
        <v xml:space="preserve"> </v>
      </c>
      <c r="AF107" s="1" t="str">
        <f t="shared" si="68"/>
        <v xml:space="preserve"> </v>
      </c>
      <c r="AG107" s="38">
        <f t="shared" si="69"/>
        <v>3.3150872402378719</v>
      </c>
      <c r="AH107" s="38" t="str">
        <f t="shared" si="70"/>
        <v xml:space="preserve"> </v>
      </c>
      <c r="AI107" s="1">
        <f t="shared" si="71"/>
        <v>67</v>
      </c>
      <c r="AJ107" s="1" t="str">
        <f t="shared" si="72"/>
        <v xml:space="preserve"> </v>
      </c>
      <c r="AK107" s="25" t="str">
        <f t="shared" si="73"/>
        <v xml:space="preserve"> </v>
      </c>
      <c r="AL107" s="25" t="str">
        <f t="shared" si="74"/>
        <v xml:space="preserve"> </v>
      </c>
      <c r="AM107" s="1" t="str">
        <f t="shared" si="75"/>
        <v xml:space="preserve"> </v>
      </c>
      <c r="AN107" s="1" t="str">
        <f t="shared" si="76"/>
        <v xml:space="preserve"> </v>
      </c>
      <c r="AO107" t="s">
        <v>1150</v>
      </c>
      <c r="AP107" t="s">
        <v>1250</v>
      </c>
      <c r="AQ107" s="22">
        <v>-45.450610999608145</v>
      </c>
      <c r="AR107" s="21">
        <v>-12.38860370841428</v>
      </c>
      <c r="AS107">
        <v>2.6342798494697117</v>
      </c>
      <c r="AT107">
        <v>45.450610999608145</v>
      </c>
      <c r="AU107">
        <v>12.38860370841428</v>
      </c>
      <c r="AV107" t="s">
        <v>2119</v>
      </c>
    </row>
    <row r="108" spans="1:48" x14ac:dyDescent="0.25">
      <c r="A108" s="14">
        <v>1.109999999999998E-9</v>
      </c>
      <c r="B108" t="s">
        <v>1149</v>
      </c>
      <c r="C108" s="4">
        <v>5</v>
      </c>
      <c r="D108" s="4">
        <v>0</v>
      </c>
      <c r="E108" s="4">
        <v>4</v>
      </c>
      <c r="F108" s="4">
        <v>9</v>
      </c>
      <c r="G108" s="4">
        <v>25.190200805664063</v>
      </c>
      <c r="H108" s="4">
        <v>21.22</v>
      </c>
      <c r="I108" s="34">
        <v>2608.0913778642885</v>
      </c>
      <c r="J108" s="35">
        <v>11.762749445676274</v>
      </c>
      <c r="K108" s="35">
        <v>11.854748603351954</v>
      </c>
      <c r="L108" s="35">
        <v>6.7492405759585834</v>
      </c>
      <c r="M108" s="35">
        <v>6.5872502763303338</v>
      </c>
      <c r="N108" s="4">
        <v>1.79</v>
      </c>
      <c r="O108" s="4">
        <v>8.4848484848484791</v>
      </c>
      <c r="P108" s="35">
        <v>3.9255419415645618</v>
      </c>
      <c r="Q108" s="36" t="str">
        <f t="shared" si="53"/>
        <v xml:space="preserve"> </v>
      </c>
      <c r="R108" s="36" t="str">
        <f t="shared" si="54"/>
        <v xml:space="preserve"> </v>
      </c>
      <c r="S108" s="37">
        <f t="shared" si="55"/>
        <v>0.18709711730529058</v>
      </c>
      <c r="T108" s="37" t="str">
        <f t="shared" si="56"/>
        <v/>
      </c>
      <c r="U108" s="37" t="str">
        <f t="shared" si="57"/>
        <v/>
      </c>
      <c r="V108" s="37" t="str">
        <f t="shared" si="58"/>
        <v/>
      </c>
      <c r="W108" s="37" t="str">
        <f t="shared" si="59"/>
        <v/>
      </c>
      <c r="X108" s="37">
        <f t="shared" si="60"/>
        <v>-0.42273847150800858</v>
      </c>
      <c r="Y108" s="1" t="str">
        <f t="shared" si="61"/>
        <v xml:space="preserve"> </v>
      </c>
      <c r="Z108" s="1" t="str">
        <f t="shared" si="62"/>
        <v xml:space="preserve"> </v>
      </c>
      <c r="AA108" s="1" t="str">
        <f t="shared" si="63"/>
        <v xml:space="preserve"> </v>
      </c>
      <c r="AB108" s="1">
        <f t="shared" si="64"/>
        <v>32</v>
      </c>
      <c r="AC108" s="1">
        <f t="shared" si="65"/>
        <v>68</v>
      </c>
      <c r="AD108" s="1" t="str">
        <f t="shared" si="66"/>
        <v xml:space="preserve"> </v>
      </c>
      <c r="AE108" s="1" t="str">
        <f t="shared" si="67"/>
        <v xml:space="preserve"> </v>
      </c>
      <c r="AF108" s="1" t="str">
        <f t="shared" si="68"/>
        <v xml:space="preserve"> </v>
      </c>
      <c r="AG108" s="38">
        <f t="shared" si="69"/>
        <v>3.9255419426745619</v>
      </c>
      <c r="AH108" s="38" t="str">
        <f t="shared" si="70"/>
        <v xml:space="preserve"> </v>
      </c>
      <c r="AI108" s="1">
        <f t="shared" si="71"/>
        <v>58</v>
      </c>
      <c r="AJ108" s="1" t="str">
        <f t="shared" si="72"/>
        <v xml:space="preserve"> </v>
      </c>
      <c r="AK108" s="25" t="str">
        <f t="shared" si="73"/>
        <v xml:space="preserve"> </v>
      </c>
      <c r="AL108" s="25" t="str">
        <f t="shared" si="74"/>
        <v xml:space="preserve"> </v>
      </c>
      <c r="AM108" s="1" t="str">
        <f t="shared" si="75"/>
        <v xml:space="preserve"> </v>
      </c>
      <c r="AN108" s="1" t="str">
        <f t="shared" si="76"/>
        <v xml:space="preserve"> </v>
      </c>
      <c r="AO108" t="s">
        <v>1149</v>
      </c>
      <c r="AP108" t="s">
        <v>1244</v>
      </c>
      <c r="AQ108" s="22">
        <v>26.132238915051243</v>
      </c>
      <c r="AR108" s="21">
        <v>42.273847150800862</v>
      </c>
      <c r="AS108">
        <v>18.709711619529056</v>
      </c>
      <c r="AT108">
        <v>-26.132238915051243</v>
      </c>
      <c r="AU108">
        <v>-42.273847150800862</v>
      </c>
      <c r="AV108" t="s">
        <v>2120</v>
      </c>
    </row>
    <row r="109" spans="1:48" x14ac:dyDescent="0.25">
      <c r="A109" s="14">
        <v>1.119999999999998E-9</v>
      </c>
      <c r="B109" t="s">
        <v>1158</v>
      </c>
      <c r="C109" s="4">
        <v>2</v>
      </c>
      <c r="D109" s="4">
        <v>1</v>
      </c>
      <c r="E109" s="4">
        <v>1</v>
      </c>
      <c r="F109" s="4">
        <v>4</v>
      </c>
      <c r="G109" s="4">
        <v>44</v>
      </c>
      <c r="H109" s="4">
        <v>44.39</v>
      </c>
      <c r="I109" s="34">
        <v>1850.208958257431</v>
      </c>
      <c r="J109" s="35">
        <v>14.351762043323633</v>
      </c>
      <c r="K109" s="35">
        <v>19.615554573574901</v>
      </c>
      <c r="L109" s="35">
        <v>10.269342036553525</v>
      </c>
      <c r="M109" s="35">
        <v>9.3055715255745053</v>
      </c>
      <c r="N109" s="4">
        <v>3.093</v>
      </c>
      <c r="O109" s="4">
        <v>29.414225941422583</v>
      </c>
      <c r="P109" s="35" t="s">
        <v>137</v>
      </c>
      <c r="Q109" s="36" t="str">
        <f t="shared" si="53"/>
        <v xml:space="preserve"> </v>
      </c>
      <c r="R109" s="36" t="str">
        <f t="shared" si="54"/>
        <v xml:space="preserve"> </v>
      </c>
      <c r="S109" s="37" t="str">
        <f t="shared" si="55"/>
        <v/>
      </c>
      <c r="T109" s="37" t="str">
        <f t="shared" si="56"/>
        <v/>
      </c>
      <c r="U109" s="37" t="str">
        <f t="shared" si="57"/>
        <v/>
      </c>
      <c r="V109" s="37" t="str">
        <f t="shared" si="58"/>
        <v/>
      </c>
      <c r="W109" s="37" t="str">
        <f t="shared" si="59"/>
        <v/>
      </c>
      <c r="X109" s="37" t="str">
        <f t="shared" si="60"/>
        <v/>
      </c>
      <c r="Y109" s="1" t="str">
        <f t="shared" si="61"/>
        <v xml:space="preserve"> </v>
      </c>
      <c r="Z109" s="1" t="str">
        <f t="shared" si="62"/>
        <v xml:space="preserve"> </v>
      </c>
      <c r="AA109" s="1" t="str">
        <f t="shared" si="63"/>
        <v xml:space="preserve"> </v>
      </c>
      <c r="AB109" s="1" t="str">
        <f t="shared" si="64"/>
        <v xml:space="preserve"> </v>
      </c>
      <c r="AC109" s="1" t="str">
        <f t="shared" si="65"/>
        <v xml:space="preserve"> </v>
      </c>
      <c r="AD109" s="1" t="str">
        <f t="shared" si="66"/>
        <v xml:space="preserve"> </v>
      </c>
      <c r="AE109" s="1" t="str">
        <f t="shared" si="67"/>
        <v xml:space="preserve"> </v>
      </c>
      <c r="AF109" s="1" t="str">
        <f t="shared" si="68"/>
        <v xml:space="preserve"> </v>
      </c>
      <c r="AG109" s="38" t="str">
        <f t="shared" si="69"/>
        <v xml:space="preserve"> </v>
      </c>
      <c r="AH109" s="38" t="str">
        <f t="shared" si="70"/>
        <v xml:space="preserve"> </v>
      </c>
      <c r="AI109" s="1" t="str">
        <f t="shared" si="71"/>
        <v xml:space="preserve"> </v>
      </c>
      <c r="AJ109" s="1" t="str">
        <f t="shared" si="72"/>
        <v xml:space="preserve"> </v>
      </c>
      <c r="AK109" s="25" t="str">
        <f t="shared" si="73"/>
        <v xml:space="preserve"> </v>
      </c>
      <c r="AL109" s="25" t="str">
        <f t="shared" si="74"/>
        <v xml:space="preserve"> </v>
      </c>
      <c r="AM109" s="1" t="str">
        <f t="shared" si="75"/>
        <v xml:space="preserve"> </v>
      </c>
      <c r="AN109" s="1" t="str">
        <f t="shared" si="76"/>
        <v xml:space="preserve"> </v>
      </c>
      <c r="AO109" t="s">
        <v>1158</v>
      </c>
      <c r="AP109" t="s">
        <v>1248</v>
      </c>
      <c r="AQ109" s="22">
        <v>9.8737472339898158</v>
      </c>
      <c r="AR109" s="21">
        <v>12.166472451072918</v>
      </c>
      <c r="AS109">
        <v>-0.87857625591349908</v>
      </c>
      <c r="AT109">
        <v>-9.8737472339898158</v>
      </c>
      <c r="AU109">
        <v>-12.166472451072918</v>
      </c>
      <c r="AV109" t="s">
        <v>2121</v>
      </c>
    </row>
    <row r="110" spans="1:48" x14ac:dyDescent="0.25">
      <c r="A110" s="14">
        <v>1.129999999999998E-9</v>
      </c>
      <c r="B110" t="s">
        <v>1172</v>
      </c>
      <c r="C110" s="4">
        <v>10</v>
      </c>
      <c r="D110" s="4">
        <v>0</v>
      </c>
      <c r="E110" s="4">
        <v>5</v>
      </c>
      <c r="F110" s="4">
        <v>15</v>
      </c>
      <c r="G110" s="4">
        <v>30</v>
      </c>
      <c r="H110" s="4">
        <v>27.53</v>
      </c>
      <c r="I110" s="34">
        <v>3018.0961044606356</v>
      </c>
      <c r="J110" s="35">
        <v>21.541471048513301</v>
      </c>
      <c r="K110" s="35">
        <v>27.80808080808081</v>
      </c>
      <c r="L110" s="35">
        <v>11.490509470934031</v>
      </c>
      <c r="M110" s="35">
        <v>11.903517200313964</v>
      </c>
      <c r="N110" s="4">
        <v>0.99</v>
      </c>
      <c r="O110" s="4">
        <v>-18.18181818181818</v>
      </c>
      <c r="P110" s="35">
        <v>4.8129313476207773</v>
      </c>
      <c r="Q110" s="36" t="str">
        <f t="shared" si="53"/>
        <v xml:space="preserve"> </v>
      </c>
      <c r="R110" s="36" t="str">
        <f t="shared" si="54"/>
        <v xml:space="preserve"> </v>
      </c>
      <c r="S110" s="37" t="str">
        <f t="shared" si="55"/>
        <v/>
      </c>
      <c r="T110" s="37" t="str">
        <f t="shared" si="56"/>
        <v/>
      </c>
      <c r="U110" s="37" t="str">
        <f t="shared" si="57"/>
        <v/>
      </c>
      <c r="V110" s="37" t="str">
        <f t="shared" si="58"/>
        <v/>
      </c>
      <c r="W110" s="37" t="str">
        <f t="shared" si="59"/>
        <v/>
      </c>
      <c r="X110" s="37" t="str">
        <f t="shared" si="60"/>
        <v/>
      </c>
      <c r="Y110" s="1" t="str">
        <f t="shared" si="61"/>
        <v xml:space="preserve"> </v>
      </c>
      <c r="Z110" s="1" t="str">
        <f t="shared" si="62"/>
        <v xml:space="preserve"> </v>
      </c>
      <c r="AA110" s="1" t="str">
        <f t="shared" si="63"/>
        <v xml:space="preserve"> </v>
      </c>
      <c r="AB110" s="1" t="str">
        <f t="shared" si="64"/>
        <v xml:space="preserve"> </v>
      </c>
      <c r="AC110" s="1" t="str">
        <f t="shared" si="65"/>
        <v xml:space="preserve"> </v>
      </c>
      <c r="AD110" s="1" t="str">
        <f t="shared" si="66"/>
        <v xml:space="preserve"> </v>
      </c>
      <c r="AE110" s="1" t="str">
        <f t="shared" si="67"/>
        <v xml:space="preserve"> </v>
      </c>
      <c r="AF110" s="1" t="str">
        <f t="shared" si="68"/>
        <v xml:space="preserve"> </v>
      </c>
      <c r="AG110" s="38">
        <f t="shared" si="69"/>
        <v>4.8129313487507774</v>
      </c>
      <c r="AH110" s="38" t="str">
        <f t="shared" si="70"/>
        <v xml:space="preserve"> </v>
      </c>
      <c r="AI110" s="1">
        <f t="shared" si="71"/>
        <v>44</v>
      </c>
      <c r="AJ110" s="1" t="str">
        <f t="shared" si="72"/>
        <v xml:space="preserve"> </v>
      </c>
      <c r="AK110" s="25" t="str">
        <f t="shared" si="73"/>
        <v xml:space="preserve"> </v>
      </c>
      <c r="AL110" s="25" t="str">
        <f t="shared" si="74"/>
        <v xml:space="preserve"> </v>
      </c>
      <c r="AM110" s="1" t="str">
        <f t="shared" si="75"/>
        <v xml:space="preserve"> </v>
      </c>
      <c r="AN110" s="1" t="str">
        <f t="shared" si="76"/>
        <v xml:space="preserve"> </v>
      </c>
      <c r="AO110" t="s">
        <v>1172</v>
      </c>
      <c r="AP110" t="s">
        <v>1295</v>
      </c>
      <c r="AQ110" s="22">
        <v>-35.276216175361832</v>
      </c>
      <c r="AR110" s="21">
        <v>1.7218458033553818</v>
      </c>
      <c r="AS110">
        <v>8.9720305121685495</v>
      </c>
      <c r="AT110">
        <v>35.276216175361832</v>
      </c>
      <c r="AU110">
        <v>-1.7218458033553818</v>
      </c>
      <c r="AV110" t="s">
        <v>2122</v>
      </c>
    </row>
    <row r="111" spans="1:48" x14ac:dyDescent="0.25">
      <c r="A111" s="14">
        <v>1.1399999999999979E-9</v>
      </c>
      <c r="B111" t="s">
        <v>1145</v>
      </c>
      <c r="C111" s="4">
        <v>11</v>
      </c>
      <c r="D111" s="4">
        <v>2</v>
      </c>
      <c r="E111" s="4">
        <v>7</v>
      </c>
      <c r="F111" s="4">
        <v>20</v>
      </c>
      <c r="G111" s="4">
        <v>115</v>
      </c>
      <c r="H111" s="4">
        <v>98.52</v>
      </c>
      <c r="I111" s="34">
        <v>19956.807635650996</v>
      </c>
      <c r="J111" s="35">
        <v>20.890585241730278</v>
      </c>
      <c r="K111" s="35">
        <v>19.420461265523357</v>
      </c>
      <c r="L111" s="35">
        <v>13.109552267911118</v>
      </c>
      <c r="M111" s="35">
        <v>11.985663463504396</v>
      </c>
      <c r="N111" s="4">
        <v>5.0730000000000004</v>
      </c>
      <c r="O111" s="4">
        <v>7.9361702127659628</v>
      </c>
      <c r="P111" s="35" t="s">
        <v>137</v>
      </c>
      <c r="Q111" s="36" t="str">
        <f t="shared" si="53"/>
        <v xml:space="preserve"> </v>
      </c>
      <c r="R111" s="36" t="str">
        <f t="shared" si="54"/>
        <v xml:space="preserve"> </v>
      </c>
      <c r="S111" s="37">
        <f t="shared" si="55"/>
        <v>0.16727568120496153</v>
      </c>
      <c r="T111" s="37" t="str">
        <f t="shared" si="56"/>
        <v/>
      </c>
      <c r="U111" s="37" t="str">
        <f t="shared" si="57"/>
        <v/>
      </c>
      <c r="V111" s="37" t="str">
        <f t="shared" si="58"/>
        <v/>
      </c>
      <c r="W111" s="37" t="str">
        <f t="shared" si="59"/>
        <v/>
      </c>
      <c r="X111" s="37" t="str">
        <f t="shared" si="60"/>
        <v/>
      </c>
      <c r="Y111" s="1" t="str">
        <f t="shared" si="61"/>
        <v xml:space="preserve"> </v>
      </c>
      <c r="Z111" s="1" t="str">
        <f t="shared" si="62"/>
        <v xml:space="preserve"> </v>
      </c>
      <c r="AA111" s="1" t="str">
        <f t="shared" si="63"/>
        <v xml:space="preserve"> </v>
      </c>
      <c r="AB111" s="1" t="str">
        <f t="shared" si="64"/>
        <v xml:space="preserve"> </v>
      </c>
      <c r="AC111" s="1">
        <f t="shared" si="65"/>
        <v>77</v>
      </c>
      <c r="AD111" s="1" t="str">
        <f t="shared" si="66"/>
        <v xml:space="preserve"> </v>
      </c>
      <c r="AE111" s="1" t="str">
        <f t="shared" si="67"/>
        <v xml:space="preserve"> </v>
      </c>
      <c r="AF111" s="1" t="str">
        <f t="shared" si="68"/>
        <v xml:space="preserve"> </v>
      </c>
      <c r="AG111" s="38" t="str">
        <f t="shared" si="69"/>
        <v xml:space="preserve"> </v>
      </c>
      <c r="AH111" s="38" t="str">
        <f t="shared" si="70"/>
        <v xml:space="preserve"> </v>
      </c>
      <c r="AI111" s="1" t="str">
        <f t="shared" si="71"/>
        <v xml:space="preserve"> </v>
      </c>
      <c r="AJ111" s="1" t="str">
        <f t="shared" si="72"/>
        <v xml:space="preserve"> </v>
      </c>
      <c r="AK111" s="25" t="str">
        <f t="shared" si="73"/>
        <v xml:space="preserve"> </v>
      </c>
      <c r="AL111" s="25" t="str">
        <f t="shared" si="74"/>
        <v xml:space="preserve"> </v>
      </c>
      <c r="AM111" s="1" t="str">
        <f t="shared" si="75"/>
        <v xml:space="preserve"> </v>
      </c>
      <c r="AN111" s="1" t="str">
        <f t="shared" si="76"/>
        <v xml:space="preserve"> </v>
      </c>
      <c r="AO111" t="s">
        <v>1145</v>
      </c>
      <c r="AP111" t="s">
        <v>1293</v>
      </c>
      <c r="AQ111" s="22">
        <v>-31.188780878786204</v>
      </c>
      <c r="AR111" s="21">
        <v>-12.125802819603958</v>
      </c>
      <c r="AS111">
        <v>16.727568006496153</v>
      </c>
      <c r="AT111">
        <v>31.188780878786204</v>
      </c>
      <c r="AU111">
        <v>12.125802819603958</v>
      </c>
      <c r="AV111" t="s">
        <v>2123</v>
      </c>
    </row>
    <row r="112" spans="1:48" x14ac:dyDescent="0.25">
      <c r="A112" s="14">
        <v>1.1499999999999979E-9</v>
      </c>
      <c r="B112" t="s">
        <v>966</v>
      </c>
      <c r="C112" s="4">
        <v>2</v>
      </c>
      <c r="D112" s="4">
        <v>2</v>
      </c>
      <c r="E112" s="4">
        <v>10</v>
      </c>
      <c r="F112" s="4">
        <v>14</v>
      </c>
      <c r="G112" s="4">
        <v>41.102901458740234</v>
      </c>
      <c r="H112" s="4">
        <v>35.090000000000003</v>
      </c>
      <c r="I112" s="34">
        <v>5249.3218109108693</v>
      </c>
      <c r="J112" s="35">
        <v>15.927192704200884</v>
      </c>
      <c r="K112" s="35">
        <v>13.796909876470776</v>
      </c>
      <c r="L112" s="35">
        <v>11.076283073577383</v>
      </c>
      <c r="M112" s="35">
        <v>10.276473070837545</v>
      </c>
      <c r="N112" s="4">
        <v>1.9140000000000001</v>
      </c>
      <c r="O112" s="4">
        <v>15.301204819277107</v>
      </c>
      <c r="P112" s="35">
        <v>2.3364764239652844</v>
      </c>
      <c r="Q112" s="36" t="str">
        <f t="shared" si="53"/>
        <v xml:space="preserve"> </v>
      </c>
      <c r="R112" s="36" t="str">
        <f t="shared" si="54"/>
        <v xml:space="preserve"> </v>
      </c>
      <c r="S112" s="37">
        <f t="shared" si="55"/>
        <v>0.17135655454812562</v>
      </c>
      <c r="T112" s="37" t="str">
        <f t="shared" si="56"/>
        <v/>
      </c>
      <c r="U112" s="37" t="str">
        <f t="shared" si="57"/>
        <v/>
      </c>
      <c r="V112" s="37" t="str">
        <f t="shared" si="58"/>
        <v/>
      </c>
      <c r="W112" s="37" t="str">
        <f t="shared" si="59"/>
        <v/>
      </c>
      <c r="X112" s="37" t="str">
        <f t="shared" si="60"/>
        <v/>
      </c>
      <c r="Y112" s="1" t="str">
        <f t="shared" si="61"/>
        <v xml:space="preserve"> </v>
      </c>
      <c r="Z112" s="1" t="str">
        <f t="shared" si="62"/>
        <v xml:space="preserve"> </v>
      </c>
      <c r="AA112" s="1" t="str">
        <f t="shared" si="63"/>
        <v xml:space="preserve"> </v>
      </c>
      <c r="AB112" s="1" t="str">
        <f t="shared" si="64"/>
        <v xml:space="preserve"> </v>
      </c>
      <c r="AC112" s="1">
        <f t="shared" si="65"/>
        <v>76</v>
      </c>
      <c r="AD112" s="1" t="str">
        <f t="shared" si="66"/>
        <v xml:space="preserve"> </v>
      </c>
      <c r="AE112" s="1" t="str">
        <f t="shared" si="67"/>
        <v xml:space="preserve"> </v>
      </c>
      <c r="AF112" s="1" t="str">
        <f t="shared" si="68"/>
        <v xml:space="preserve"> </v>
      </c>
      <c r="AG112" s="38">
        <f t="shared" si="69"/>
        <v>2.3364764251152845</v>
      </c>
      <c r="AH112" s="38" t="str">
        <f t="shared" si="70"/>
        <v xml:space="preserve"> </v>
      </c>
      <c r="AI112" s="1">
        <f t="shared" si="71"/>
        <v>82</v>
      </c>
      <c r="AJ112" s="1" t="str">
        <f t="shared" si="72"/>
        <v xml:space="preserve"> </v>
      </c>
      <c r="AK112" s="25" t="str">
        <f t="shared" si="73"/>
        <v xml:space="preserve"> </v>
      </c>
      <c r="AL112" s="25" t="str">
        <f t="shared" si="74"/>
        <v xml:space="preserve"> </v>
      </c>
      <c r="AM112" s="1" t="str">
        <f t="shared" si="75"/>
        <v xml:space="preserve"> </v>
      </c>
      <c r="AN112" s="1" t="str">
        <f t="shared" si="76"/>
        <v xml:space="preserve"> </v>
      </c>
      <c r="AO112" t="s">
        <v>966</v>
      </c>
      <c r="AP112" t="s">
        <v>1248</v>
      </c>
      <c r="AQ112" s="22">
        <v>-1.9648540614558563E-2</v>
      </c>
      <c r="AR112" s="21">
        <v>5.2647179322818038</v>
      </c>
      <c r="AS112">
        <v>17.135655339812562</v>
      </c>
      <c r="AT112">
        <v>1.9648540614558563E-2</v>
      </c>
      <c r="AU112">
        <v>-5.2647179322818038</v>
      </c>
      <c r="AV112" t="s">
        <v>2124</v>
      </c>
    </row>
    <row r="113" spans="1:48" x14ac:dyDescent="0.25">
      <c r="A113" s="14">
        <v>1.1599999999999979E-9</v>
      </c>
      <c r="B113" t="s">
        <v>1036</v>
      </c>
      <c r="C113" s="4">
        <v>10</v>
      </c>
      <c r="D113" s="4">
        <v>1</v>
      </c>
      <c r="E113" s="4">
        <v>4</v>
      </c>
      <c r="F113" s="4">
        <v>15</v>
      </c>
      <c r="G113" s="4">
        <v>52.8280029296875</v>
      </c>
      <c r="H113" s="4">
        <v>39.21</v>
      </c>
      <c r="I113" s="34">
        <v>3237.7803580118702</v>
      </c>
      <c r="J113" s="35">
        <v>30.208012326656394</v>
      </c>
      <c r="K113" s="35">
        <v>29.087537091988128</v>
      </c>
      <c r="L113" s="35">
        <v>20.506966993755576</v>
      </c>
      <c r="M113" s="35">
        <v>17.696928406466512</v>
      </c>
      <c r="N113" s="4">
        <v>1.3480000000000001</v>
      </c>
      <c r="O113" s="4">
        <v>-0.88235294117647123</v>
      </c>
      <c r="P113" s="35" t="s">
        <v>137</v>
      </c>
      <c r="Q113" s="36" t="str">
        <f t="shared" si="53"/>
        <v xml:space="preserve"> </v>
      </c>
      <c r="R113" s="36" t="str">
        <f t="shared" si="54"/>
        <v xml:space="preserve"> </v>
      </c>
      <c r="S113" s="37">
        <f t="shared" si="55"/>
        <v>0.34730943573504469</v>
      </c>
      <c r="T113" s="37" t="str">
        <f t="shared" si="56"/>
        <v/>
      </c>
      <c r="U113" s="37" t="str">
        <f t="shared" si="57"/>
        <v/>
      </c>
      <c r="V113" s="37" t="str">
        <f t="shared" si="58"/>
        <v/>
      </c>
      <c r="W113" s="37" t="str">
        <f t="shared" si="59"/>
        <v/>
      </c>
      <c r="X113" s="37" t="str">
        <f t="shared" si="60"/>
        <v/>
      </c>
      <c r="Y113" s="1" t="str">
        <f t="shared" si="61"/>
        <v xml:space="preserve"> </v>
      </c>
      <c r="Z113" s="1" t="str">
        <f t="shared" si="62"/>
        <v xml:space="preserve"> </v>
      </c>
      <c r="AA113" s="1" t="str">
        <f t="shared" si="63"/>
        <v xml:space="preserve"> </v>
      </c>
      <c r="AB113" s="1" t="str">
        <f t="shared" si="64"/>
        <v xml:space="preserve"> </v>
      </c>
      <c r="AC113" s="1">
        <f t="shared" si="65"/>
        <v>34</v>
      </c>
      <c r="AD113" s="1" t="str">
        <f t="shared" si="66"/>
        <v xml:space="preserve"> </v>
      </c>
      <c r="AE113" s="1" t="str">
        <f t="shared" si="67"/>
        <v xml:space="preserve"> </v>
      </c>
      <c r="AF113" s="1" t="str">
        <f t="shared" si="68"/>
        <v xml:space="preserve"> </v>
      </c>
      <c r="AG113" s="38" t="str">
        <f t="shared" si="69"/>
        <v xml:space="preserve"> </v>
      </c>
      <c r="AH113" s="38" t="str">
        <f t="shared" si="70"/>
        <v xml:space="preserve"> </v>
      </c>
      <c r="AI113" s="1" t="str">
        <f t="shared" si="71"/>
        <v xml:space="preserve"> </v>
      </c>
      <c r="AJ113" s="1" t="str">
        <f t="shared" si="72"/>
        <v xml:space="preserve"> </v>
      </c>
      <c r="AK113" s="25" t="str">
        <f t="shared" si="73"/>
        <v xml:space="preserve"> </v>
      </c>
      <c r="AL113" s="25" t="str">
        <f t="shared" si="74"/>
        <v xml:space="preserve"> </v>
      </c>
      <c r="AM113" s="1" t="str">
        <f t="shared" si="75"/>
        <v xml:space="preserve"> </v>
      </c>
      <c r="AN113" s="1" t="str">
        <f t="shared" si="76"/>
        <v xml:space="preserve"> </v>
      </c>
      <c r="AO113" t="s">
        <v>1036</v>
      </c>
      <c r="AP113" t="s">
        <v>1248</v>
      </c>
      <c r="AQ113" s="22">
        <v>-89.700396807895459</v>
      </c>
      <c r="AR113" s="21">
        <v>-75.395779396541158</v>
      </c>
      <c r="AS113">
        <v>34.730943457504473</v>
      </c>
      <c r="AT113">
        <v>89.700396807895459</v>
      </c>
      <c r="AU113">
        <v>75.395779396541158</v>
      </c>
      <c r="AV113" t="s">
        <v>2125</v>
      </c>
    </row>
    <row r="114" spans="1:48" x14ac:dyDescent="0.25">
      <c r="A114" s="14">
        <v>1.1699999999999978E-9</v>
      </c>
      <c r="B114" t="s">
        <v>1065</v>
      </c>
      <c r="C114" s="4">
        <v>9</v>
      </c>
      <c r="D114" s="4">
        <v>0</v>
      </c>
      <c r="E114" s="4">
        <v>1</v>
      </c>
      <c r="F114" s="4">
        <v>10</v>
      </c>
      <c r="G114" s="4">
        <v>73</v>
      </c>
      <c r="H114" s="4">
        <v>73.75</v>
      </c>
      <c r="I114" s="34">
        <v>2999.4573729963968</v>
      </c>
      <c r="J114" s="35">
        <v>10.581061692969872</v>
      </c>
      <c r="K114" s="35">
        <v>14.460784313725489</v>
      </c>
      <c r="L114" s="35">
        <v>22.800182166826463</v>
      </c>
      <c r="M114" s="35">
        <v>18.918528241845664</v>
      </c>
      <c r="N114" s="4">
        <v>6.97</v>
      </c>
      <c r="O114" s="4">
        <v>155.31135531135533</v>
      </c>
      <c r="P114" s="35">
        <v>3.9322033898305087</v>
      </c>
      <c r="Q114" s="36">
        <f t="shared" si="53"/>
        <v>90.000000001169994</v>
      </c>
      <c r="R114" s="36" t="str">
        <f t="shared" si="54"/>
        <v xml:space="preserve"> </v>
      </c>
      <c r="S114" s="37" t="str">
        <f t="shared" si="55"/>
        <v/>
      </c>
      <c r="T114" s="37" t="str">
        <f t="shared" si="56"/>
        <v/>
      </c>
      <c r="U114" s="37" t="str">
        <f t="shared" si="57"/>
        <v/>
      </c>
      <c r="V114" s="37">
        <f t="shared" si="58"/>
        <v>-0.33553006397777141</v>
      </c>
      <c r="W114" s="37" t="str">
        <f t="shared" si="59"/>
        <v/>
      </c>
      <c r="X114" s="37" t="str">
        <f t="shared" si="60"/>
        <v/>
      </c>
      <c r="Y114" s="1" t="str">
        <f t="shared" si="61"/>
        <v xml:space="preserve"> </v>
      </c>
      <c r="Z114" s="1">
        <f t="shared" si="62"/>
        <v>24</v>
      </c>
      <c r="AA114" s="1" t="str">
        <f t="shared" si="63"/>
        <v xml:space="preserve"> </v>
      </c>
      <c r="AB114" s="1" t="str">
        <f t="shared" si="64"/>
        <v xml:space="preserve"> </v>
      </c>
      <c r="AC114" s="1" t="str">
        <f t="shared" si="65"/>
        <v xml:space="preserve"> </v>
      </c>
      <c r="AD114" s="1" t="str">
        <f t="shared" si="66"/>
        <v xml:space="preserve"> </v>
      </c>
      <c r="AE114" s="1">
        <f t="shared" si="67"/>
        <v>20</v>
      </c>
      <c r="AF114" s="1" t="str">
        <f t="shared" si="68"/>
        <v xml:space="preserve"> </v>
      </c>
      <c r="AG114" s="38">
        <f t="shared" si="69"/>
        <v>3.9322033910005088</v>
      </c>
      <c r="AH114" s="38" t="str">
        <f t="shared" si="70"/>
        <v xml:space="preserve"> </v>
      </c>
      <c r="AI114" s="1">
        <f t="shared" si="71"/>
        <v>57</v>
      </c>
      <c r="AJ114" s="1" t="str">
        <f t="shared" si="72"/>
        <v xml:space="preserve"> </v>
      </c>
      <c r="AK114" s="25" t="str">
        <f t="shared" si="73"/>
        <v xml:space="preserve"> </v>
      </c>
      <c r="AL114" s="25" t="str">
        <f t="shared" si="74"/>
        <v xml:space="preserve"> </v>
      </c>
      <c r="AM114" s="1" t="str">
        <f t="shared" si="75"/>
        <v xml:space="preserve"> </v>
      </c>
      <c r="AN114" s="1" t="str">
        <f t="shared" si="76"/>
        <v xml:space="preserve"> </v>
      </c>
      <c r="AO114" t="s">
        <v>1065</v>
      </c>
      <c r="AP114" t="s">
        <v>1254</v>
      </c>
      <c r="AQ114" s="22">
        <v>33.553006397777139</v>
      </c>
      <c r="AR114" s="21">
        <v>-95.009614183870724</v>
      </c>
      <c r="AS114">
        <v>-1.016949152542368</v>
      </c>
      <c r="AT114">
        <v>-33.553006397777139</v>
      </c>
      <c r="AU114">
        <v>95.009614183870724</v>
      </c>
      <c r="AV114" t="s">
        <v>2126</v>
      </c>
    </row>
    <row r="115" spans="1:48" x14ac:dyDescent="0.25">
      <c r="A115" s="14">
        <v>1.1799999999999978E-9</v>
      </c>
      <c r="B115" t="s">
        <v>1054</v>
      </c>
      <c r="C115" s="4">
        <v>8</v>
      </c>
      <c r="D115" s="4">
        <v>0</v>
      </c>
      <c r="E115" s="4">
        <v>5</v>
      </c>
      <c r="F115" s="4">
        <v>13</v>
      </c>
      <c r="G115" s="4">
        <v>2.2249999046325684</v>
      </c>
      <c r="H115" s="4">
        <v>1.18</v>
      </c>
      <c r="I115" s="34">
        <v>330.88895830043288</v>
      </c>
      <c r="J115" s="35">
        <v>13.875301409859814</v>
      </c>
      <c r="K115" s="35">
        <v>5.3174807798265151</v>
      </c>
      <c r="L115" s="35">
        <v>2.6576094570928195</v>
      </c>
      <c r="M115" s="35">
        <v>2.5447093348239243</v>
      </c>
      <c r="N115" s="4">
        <v>6.4000000000000001E-2</v>
      </c>
      <c r="O115" s="4">
        <v>-75.384615384615387</v>
      </c>
      <c r="P115" s="35">
        <v>0</v>
      </c>
      <c r="Q115" s="36" t="str">
        <f t="shared" si="53"/>
        <v xml:space="preserve"> </v>
      </c>
      <c r="R115" s="36" t="str">
        <f t="shared" si="54"/>
        <v xml:space="preserve"> </v>
      </c>
      <c r="S115" s="37">
        <f t="shared" si="55"/>
        <v>0.88559314069912587</v>
      </c>
      <c r="T115" s="37" t="str">
        <f t="shared" si="56"/>
        <v/>
      </c>
      <c r="U115" s="37" t="str">
        <f t="shared" si="57"/>
        <v/>
      </c>
      <c r="V115" s="37" t="str">
        <f t="shared" si="58"/>
        <v/>
      </c>
      <c r="W115" s="37" t="str">
        <f t="shared" si="59"/>
        <v/>
      </c>
      <c r="X115" s="37">
        <f t="shared" si="60"/>
        <v>-0.77269506397491516</v>
      </c>
      <c r="Y115" s="1" t="str">
        <f t="shared" si="61"/>
        <v xml:space="preserve"> </v>
      </c>
      <c r="Z115" s="1" t="str">
        <f t="shared" si="62"/>
        <v xml:space="preserve"> </v>
      </c>
      <c r="AA115" s="1" t="str">
        <f t="shared" si="63"/>
        <v xml:space="preserve"> </v>
      </c>
      <c r="AB115" s="1">
        <f t="shared" si="64"/>
        <v>2</v>
      </c>
      <c r="AC115" s="1">
        <f t="shared" si="65"/>
        <v>9</v>
      </c>
      <c r="AD115" s="1" t="str">
        <f t="shared" si="66"/>
        <v xml:space="preserve"> </v>
      </c>
      <c r="AE115" s="1" t="str">
        <f t="shared" si="67"/>
        <v xml:space="preserve"> </v>
      </c>
      <c r="AF115" s="1" t="str">
        <f t="shared" si="68"/>
        <v xml:space="preserve"> </v>
      </c>
      <c r="AG115" s="38" t="str">
        <f t="shared" si="69"/>
        <v xml:space="preserve"> </v>
      </c>
      <c r="AH115" s="38" t="str">
        <f t="shared" si="70"/>
        <v xml:space="preserve"> </v>
      </c>
      <c r="AI115" s="1" t="str">
        <f t="shared" si="71"/>
        <v xml:space="preserve"> </v>
      </c>
      <c r="AJ115" s="1" t="str">
        <f t="shared" si="72"/>
        <v xml:space="preserve"> </v>
      </c>
      <c r="AK115" s="25" t="str">
        <f t="shared" si="73"/>
        <v xml:space="preserve"> </v>
      </c>
      <c r="AL115" s="25">
        <f t="shared" si="74"/>
        <v>-75.384615383435388</v>
      </c>
      <c r="AM115" s="1" t="str">
        <f t="shared" si="75"/>
        <v xml:space="preserve"> </v>
      </c>
      <c r="AN115" s="1">
        <f t="shared" si="76"/>
        <v>6</v>
      </c>
      <c r="AO115" t="s">
        <v>1054</v>
      </c>
      <c r="AP115" t="s">
        <v>1295</v>
      </c>
      <c r="AQ115" s="22">
        <v>12.865826628491039</v>
      </c>
      <c r="AR115" s="21">
        <v>77.269506397491512</v>
      </c>
      <c r="AS115">
        <v>88.559313951912586</v>
      </c>
      <c r="AT115">
        <v>-12.865826628491039</v>
      </c>
      <c r="AU115">
        <v>-77.269506397491512</v>
      </c>
      <c r="AV115" t="s">
        <v>2127</v>
      </c>
    </row>
    <row r="116" spans="1:48" x14ac:dyDescent="0.25">
      <c r="A116" s="14">
        <v>1.1899999999999978E-9</v>
      </c>
      <c r="B116" t="s">
        <v>1034</v>
      </c>
      <c r="C116" s="4">
        <v>7</v>
      </c>
      <c r="D116" s="4">
        <v>0</v>
      </c>
      <c r="E116" s="4">
        <v>0</v>
      </c>
      <c r="F116" s="4">
        <v>7</v>
      </c>
      <c r="G116" s="4">
        <v>10.375</v>
      </c>
      <c r="H116" s="4">
        <v>7.18</v>
      </c>
      <c r="I116" s="34">
        <v>732.89874194696881</v>
      </c>
      <c r="J116" s="35" t="s">
        <v>1238</v>
      </c>
      <c r="K116" s="35">
        <v>35.544554455445542</v>
      </c>
      <c r="L116" s="35" t="s">
        <v>1238</v>
      </c>
      <c r="M116" s="35">
        <v>6.3071820414533946</v>
      </c>
      <c r="N116" s="4">
        <v>0.17899999999999999</v>
      </c>
      <c r="O116" s="4">
        <v>38.759689922480611</v>
      </c>
      <c r="P116" s="35" t="s">
        <v>137</v>
      </c>
      <c r="Q116" s="36">
        <f t="shared" si="53"/>
        <v>100.00000000119</v>
      </c>
      <c r="R116" s="36" t="str">
        <f t="shared" si="54"/>
        <v xml:space="preserve"> </v>
      </c>
      <c r="S116" s="37">
        <f t="shared" si="55"/>
        <v>0.44498607361339848</v>
      </c>
      <c r="T116" s="37" t="str">
        <f t="shared" si="56"/>
        <v/>
      </c>
      <c r="U116" s="37" t="str">
        <f t="shared" si="57"/>
        <v xml:space="preserve"> </v>
      </c>
      <c r="V116" s="37" t="str">
        <f t="shared" si="58"/>
        <v xml:space="preserve"> </v>
      </c>
      <c r="W116" s="37" t="str">
        <f t="shared" si="59"/>
        <v xml:space="preserve"> </v>
      </c>
      <c r="X116" s="37" t="str">
        <f t="shared" si="60"/>
        <v xml:space="preserve"> </v>
      </c>
      <c r="Y116" s="1" t="str">
        <f t="shared" si="61"/>
        <v xml:space="preserve"> </v>
      </c>
      <c r="Z116" s="1" t="str">
        <f t="shared" si="62"/>
        <v xml:space="preserve"> </v>
      </c>
      <c r="AA116" s="1" t="str">
        <f t="shared" si="63"/>
        <v xml:space="preserve"> </v>
      </c>
      <c r="AB116" s="1" t="str">
        <f t="shared" si="64"/>
        <v xml:space="preserve"> </v>
      </c>
      <c r="AC116" s="1">
        <f t="shared" si="65"/>
        <v>24</v>
      </c>
      <c r="AD116" s="1" t="str">
        <f t="shared" si="66"/>
        <v xml:space="preserve"> </v>
      </c>
      <c r="AE116" s="1">
        <f t="shared" si="67"/>
        <v>8</v>
      </c>
      <c r="AF116" s="1" t="str">
        <f t="shared" si="68"/>
        <v xml:space="preserve"> </v>
      </c>
      <c r="AG116" s="38" t="str">
        <f t="shared" si="69"/>
        <v xml:space="preserve"> </v>
      </c>
      <c r="AH116" s="38" t="str">
        <f t="shared" si="70"/>
        <v xml:space="preserve"> </v>
      </c>
      <c r="AI116" s="1" t="str">
        <f t="shared" si="71"/>
        <v xml:space="preserve"> </v>
      </c>
      <c r="AJ116" s="1" t="str">
        <f t="shared" si="72"/>
        <v xml:space="preserve"> </v>
      </c>
      <c r="AK116" s="25" t="str">
        <f t="shared" si="73"/>
        <v xml:space="preserve"> </v>
      </c>
      <c r="AL116" s="25" t="str">
        <f t="shared" si="74"/>
        <v xml:space="preserve"> </v>
      </c>
      <c r="AM116" s="1" t="str">
        <f t="shared" si="75"/>
        <v xml:space="preserve"> </v>
      </c>
      <c r="AN116" s="1" t="str">
        <f t="shared" si="76"/>
        <v xml:space="preserve"> </v>
      </c>
      <c r="AO116" t="s">
        <v>1034</v>
      </c>
      <c r="AP116" t="s">
        <v>1313</v>
      </c>
      <c r="AQ116" s="22" t="e">
        <v>#VALUE!</v>
      </c>
      <c r="AR116" s="21" t="e">
        <v>#VALUE!</v>
      </c>
      <c r="AS116">
        <v>44.498607242339851</v>
      </c>
      <c r="AT116" t="e">
        <v>#VALUE!</v>
      </c>
      <c r="AU116" t="e">
        <v>#VALUE!</v>
      </c>
      <c r="AV116" t="s">
        <v>2128</v>
      </c>
    </row>
    <row r="117" spans="1:48" x14ac:dyDescent="0.25">
      <c r="A117" s="14">
        <v>1.1999999999999977E-9</v>
      </c>
      <c r="B117" t="s">
        <v>1152</v>
      </c>
      <c r="C117" s="4">
        <v>0</v>
      </c>
      <c r="D117" s="4">
        <v>1</v>
      </c>
      <c r="E117" s="4">
        <v>11</v>
      </c>
      <c r="F117" s="4">
        <v>12</v>
      </c>
      <c r="G117" s="4">
        <v>35</v>
      </c>
      <c r="H117" s="4">
        <v>33.590000000000003</v>
      </c>
      <c r="I117" s="34">
        <v>23440.228706418238</v>
      </c>
      <c r="J117" s="35">
        <v>11.355645706558485</v>
      </c>
      <c r="K117" s="35">
        <v>10.566215791129286</v>
      </c>
      <c r="L117" s="35" t="s">
        <v>1238</v>
      </c>
      <c r="M117" s="35" t="s">
        <v>1238</v>
      </c>
      <c r="N117" s="4">
        <v>3.1790000000000003</v>
      </c>
      <c r="O117" s="4">
        <v>7.9823369565217499</v>
      </c>
      <c r="P117" s="35">
        <v>5.1056862161357541</v>
      </c>
      <c r="Q117" s="36" t="str">
        <f t="shared" si="53"/>
        <v xml:space="preserve"> </v>
      </c>
      <c r="R117" s="36" t="str">
        <f t="shared" si="54"/>
        <v xml:space="preserve"> </v>
      </c>
      <c r="S117" s="37" t="str">
        <f t="shared" si="55"/>
        <v/>
      </c>
      <c r="T117" s="37" t="str">
        <f t="shared" si="56"/>
        <v/>
      </c>
      <c r="U117" s="37" t="str">
        <f t="shared" si="57"/>
        <v/>
      </c>
      <c r="V117" s="37" t="str">
        <f t="shared" si="58"/>
        <v/>
      </c>
      <c r="W117" s="37" t="str">
        <f t="shared" si="59"/>
        <v xml:space="preserve"> </v>
      </c>
      <c r="X117" s="37" t="str">
        <f t="shared" si="60"/>
        <v xml:space="preserve"> </v>
      </c>
      <c r="Y117" s="1" t="str">
        <f t="shared" si="61"/>
        <v xml:space="preserve"> </v>
      </c>
      <c r="Z117" s="1" t="str">
        <f t="shared" si="62"/>
        <v xml:space="preserve"> </v>
      </c>
      <c r="AA117" s="1" t="str">
        <f t="shared" si="63"/>
        <v xml:space="preserve"> </v>
      </c>
      <c r="AB117" s="1" t="str">
        <f t="shared" si="64"/>
        <v xml:space="preserve"> </v>
      </c>
      <c r="AC117" s="1" t="str">
        <f t="shared" si="65"/>
        <v xml:space="preserve"> </v>
      </c>
      <c r="AD117" s="1" t="str">
        <f t="shared" si="66"/>
        <v xml:space="preserve"> </v>
      </c>
      <c r="AE117" s="1" t="str">
        <f t="shared" si="67"/>
        <v xml:space="preserve"> </v>
      </c>
      <c r="AF117" s="1" t="str">
        <f t="shared" si="68"/>
        <v xml:space="preserve"> </v>
      </c>
      <c r="AG117" s="38">
        <f t="shared" si="69"/>
        <v>5.1056862173357542</v>
      </c>
      <c r="AH117" s="38" t="str">
        <f t="shared" si="70"/>
        <v xml:space="preserve"> </v>
      </c>
      <c r="AI117" s="1">
        <f t="shared" si="71"/>
        <v>36</v>
      </c>
      <c r="AJ117" s="1" t="str">
        <f t="shared" si="72"/>
        <v xml:space="preserve"> </v>
      </c>
      <c r="AK117" s="25" t="str">
        <f t="shared" si="73"/>
        <v xml:space="preserve"> </v>
      </c>
      <c r="AL117" s="25" t="str">
        <f t="shared" si="74"/>
        <v xml:space="preserve"> </v>
      </c>
      <c r="AM117" s="1" t="str">
        <f t="shared" si="75"/>
        <v xml:space="preserve"> </v>
      </c>
      <c r="AN117" s="1" t="str">
        <f t="shared" si="76"/>
        <v xml:space="preserve"> </v>
      </c>
      <c r="AO117" t="s">
        <v>1152</v>
      </c>
      <c r="AP117" t="s">
        <v>1246</v>
      </c>
      <c r="AQ117" s="22">
        <v>28.688770606627479</v>
      </c>
      <c r="AR117" s="21" t="e">
        <v>#VALUE!</v>
      </c>
      <c r="AS117">
        <v>4.1976778803215042</v>
      </c>
      <c r="AT117">
        <v>-28.688770606627479</v>
      </c>
      <c r="AU117" t="e">
        <v>#VALUE!</v>
      </c>
      <c r="AV117" t="s">
        <v>2129</v>
      </c>
    </row>
    <row r="118" spans="1:48" x14ac:dyDescent="0.25">
      <c r="A118" s="14">
        <v>1.2099999999999977E-9</v>
      </c>
      <c r="B118" t="s">
        <v>987</v>
      </c>
      <c r="C118" s="4">
        <v>2</v>
      </c>
      <c r="D118" s="4">
        <v>2</v>
      </c>
      <c r="E118" s="4">
        <v>11</v>
      </c>
      <c r="F118" s="4">
        <v>15</v>
      </c>
      <c r="G118" s="4">
        <v>28</v>
      </c>
      <c r="H118" s="4">
        <v>28.87</v>
      </c>
      <c r="I118" s="34">
        <v>12969.261596791033</v>
      </c>
      <c r="J118" s="35">
        <v>19.414929388029588</v>
      </c>
      <c r="K118" s="35">
        <v>20.446175637393768</v>
      </c>
      <c r="L118" s="35">
        <v>13.453984468604393</v>
      </c>
      <c r="M118" s="35">
        <v>12.665275313691472</v>
      </c>
      <c r="N118" s="4">
        <v>1.4119999999999999</v>
      </c>
      <c r="O118" s="4">
        <v>-7.712418300653602</v>
      </c>
      <c r="P118" s="35">
        <v>3.4672670592310357</v>
      </c>
      <c r="Q118" s="36" t="str">
        <f t="shared" si="53"/>
        <v xml:space="preserve"> </v>
      </c>
      <c r="R118" s="36" t="str">
        <f t="shared" si="54"/>
        <v xml:space="preserve"> </v>
      </c>
      <c r="S118" s="37" t="str">
        <f t="shared" si="55"/>
        <v/>
      </c>
      <c r="T118" s="37" t="str">
        <f t="shared" si="56"/>
        <v/>
      </c>
      <c r="U118" s="37" t="str">
        <f t="shared" si="57"/>
        <v/>
      </c>
      <c r="V118" s="37" t="str">
        <f t="shared" si="58"/>
        <v/>
      </c>
      <c r="W118" s="37" t="str">
        <f t="shared" si="59"/>
        <v/>
      </c>
      <c r="X118" s="37" t="str">
        <f t="shared" si="60"/>
        <v/>
      </c>
      <c r="Y118" s="1" t="str">
        <f t="shared" si="61"/>
        <v xml:space="preserve"> </v>
      </c>
      <c r="Z118" s="1" t="str">
        <f t="shared" si="62"/>
        <v xml:space="preserve"> </v>
      </c>
      <c r="AA118" s="1" t="str">
        <f t="shared" si="63"/>
        <v xml:space="preserve"> </v>
      </c>
      <c r="AB118" s="1" t="str">
        <f t="shared" si="64"/>
        <v xml:space="preserve"> </v>
      </c>
      <c r="AC118" s="1" t="str">
        <f t="shared" si="65"/>
        <v xml:space="preserve"> </v>
      </c>
      <c r="AD118" s="1" t="str">
        <f t="shared" si="66"/>
        <v xml:space="preserve"> </v>
      </c>
      <c r="AE118" s="1" t="str">
        <f t="shared" si="67"/>
        <v xml:space="preserve"> </v>
      </c>
      <c r="AF118" s="1" t="str">
        <f t="shared" si="68"/>
        <v xml:space="preserve"> </v>
      </c>
      <c r="AG118" s="38">
        <f t="shared" si="69"/>
        <v>3.4672670604410358</v>
      </c>
      <c r="AH118" s="38" t="str">
        <f t="shared" si="70"/>
        <v xml:space="preserve"> </v>
      </c>
      <c r="AI118" s="1">
        <f t="shared" si="71"/>
        <v>65</v>
      </c>
      <c r="AJ118" s="1" t="str">
        <f t="shared" si="72"/>
        <v xml:space="preserve"> </v>
      </c>
      <c r="AK118" s="25" t="str">
        <f t="shared" si="73"/>
        <v xml:space="preserve"> </v>
      </c>
      <c r="AL118" s="25" t="str">
        <f t="shared" si="74"/>
        <v xml:space="preserve"> </v>
      </c>
      <c r="AM118" s="1" t="str">
        <f t="shared" si="75"/>
        <v xml:space="preserve"> </v>
      </c>
      <c r="AN118" s="1" t="str">
        <f t="shared" si="76"/>
        <v xml:space="preserve"> </v>
      </c>
      <c r="AO118" t="s">
        <v>987</v>
      </c>
      <c r="AP118" t="s">
        <v>1250</v>
      </c>
      <c r="AQ118" s="22">
        <v>-21.921951337939703</v>
      </c>
      <c r="AR118" s="21">
        <v>-15.071726237155602</v>
      </c>
      <c r="AS118">
        <v>-3.0135088326983084</v>
      </c>
      <c r="AT118">
        <v>21.921951337939703</v>
      </c>
      <c r="AU118">
        <v>15.071726237155602</v>
      </c>
      <c r="AV118" t="s">
        <v>2130</v>
      </c>
    </row>
    <row r="119" spans="1:48" x14ac:dyDescent="0.25">
      <c r="A119" s="14">
        <v>1.2199999999999976E-9</v>
      </c>
      <c r="B119" t="s">
        <v>1055</v>
      </c>
      <c r="C119" s="4">
        <v>0</v>
      </c>
      <c r="D119" s="4">
        <v>0</v>
      </c>
      <c r="E119" s="4">
        <v>4</v>
      </c>
      <c r="F119" s="4">
        <v>4</v>
      </c>
      <c r="G119" s="4">
        <v>11</v>
      </c>
      <c r="H119" s="4">
        <v>10.94</v>
      </c>
      <c r="I119" s="34">
        <v>1522.0416948972338</v>
      </c>
      <c r="J119" s="35" t="s">
        <v>1238</v>
      </c>
      <c r="K119" s="35" t="s">
        <v>1238</v>
      </c>
      <c r="L119" s="35">
        <v>21.445800747198007</v>
      </c>
      <c r="M119" s="35">
        <v>22.4231484375</v>
      </c>
      <c r="N119" s="4">
        <v>-1.772</v>
      </c>
      <c r="O119" s="4">
        <v>-77.2</v>
      </c>
      <c r="P119" s="35">
        <v>0.45703839122486289</v>
      </c>
      <c r="Q119" s="36" t="str">
        <f t="shared" si="53"/>
        <v xml:space="preserve"> </v>
      </c>
      <c r="R119" s="36" t="str">
        <f t="shared" si="54"/>
        <v xml:space="preserve"> </v>
      </c>
      <c r="S119" s="37" t="str">
        <f t="shared" si="55"/>
        <v/>
      </c>
      <c r="T119" s="37" t="str">
        <f t="shared" si="56"/>
        <v/>
      </c>
      <c r="U119" s="37" t="str">
        <f t="shared" si="57"/>
        <v xml:space="preserve"> </v>
      </c>
      <c r="V119" s="37" t="str">
        <f t="shared" si="58"/>
        <v xml:space="preserve"> </v>
      </c>
      <c r="W119" s="37" t="str">
        <f t="shared" si="59"/>
        <v/>
      </c>
      <c r="X119" s="37" t="str">
        <f t="shared" si="60"/>
        <v/>
      </c>
      <c r="Y119" s="1" t="str">
        <f t="shared" si="61"/>
        <v xml:space="preserve"> </v>
      </c>
      <c r="Z119" s="1" t="str">
        <f t="shared" si="62"/>
        <v xml:space="preserve"> </v>
      </c>
      <c r="AA119" s="1" t="str">
        <f t="shared" si="63"/>
        <v xml:space="preserve"> </v>
      </c>
      <c r="AB119" s="1" t="str">
        <f t="shared" si="64"/>
        <v xml:space="preserve"> </v>
      </c>
      <c r="AC119" s="1" t="str">
        <f t="shared" si="65"/>
        <v xml:space="preserve"> </v>
      </c>
      <c r="AD119" s="1" t="str">
        <f t="shared" si="66"/>
        <v xml:space="preserve"> </v>
      </c>
      <c r="AE119" s="1" t="str">
        <f t="shared" si="67"/>
        <v xml:space="preserve"> </v>
      </c>
      <c r="AF119" s="1" t="str">
        <f t="shared" si="68"/>
        <v xml:space="preserve"> </v>
      </c>
      <c r="AG119" s="38" t="str">
        <f t="shared" si="69"/>
        <v xml:space="preserve"> </v>
      </c>
      <c r="AH119" s="38" t="str">
        <f t="shared" si="70"/>
        <v xml:space="preserve"> </v>
      </c>
      <c r="AI119" s="1" t="str">
        <f t="shared" si="71"/>
        <v xml:space="preserve"> </v>
      </c>
      <c r="AJ119" s="1" t="str">
        <f t="shared" si="72"/>
        <v xml:space="preserve"> </v>
      </c>
      <c r="AK119" s="25" t="str">
        <f t="shared" si="73"/>
        <v xml:space="preserve"> </v>
      </c>
      <c r="AL119" s="25">
        <f t="shared" si="74"/>
        <v>-77.199999998780001</v>
      </c>
      <c r="AM119" s="1" t="str">
        <f t="shared" si="75"/>
        <v xml:space="preserve"> </v>
      </c>
      <c r="AN119" s="1">
        <f t="shared" si="76"/>
        <v>7</v>
      </c>
      <c r="AO119" t="s">
        <v>1055</v>
      </c>
      <c r="AP119" t="s">
        <v>1248</v>
      </c>
      <c r="AQ119" s="22" t="e">
        <v>#VALUE!</v>
      </c>
      <c r="AR119" s="21">
        <v>-83.425610329558083</v>
      </c>
      <c r="AS119">
        <v>0.54844606946984342</v>
      </c>
      <c r="AT119" t="e">
        <v>#VALUE!</v>
      </c>
      <c r="AU119">
        <v>83.425610329558083</v>
      </c>
      <c r="AV119" t="s">
        <v>2131</v>
      </c>
    </row>
    <row r="120" spans="1:48" x14ac:dyDescent="0.25">
      <c r="A120" s="14">
        <v>1.2299999999999976E-9</v>
      </c>
      <c r="B120" t="s">
        <v>1078</v>
      </c>
      <c r="C120" s="4">
        <v>11</v>
      </c>
      <c r="D120" s="4">
        <v>1</v>
      </c>
      <c r="E120" s="4">
        <v>7</v>
      </c>
      <c r="F120" s="4">
        <v>19</v>
      </c>
      <c r="G120" s="4">
        <v>6</v>
      </c>
      <c r="H120" s="4">
        <v>3.6</v>
      </c>
      <c r="I120" s="34">
        <v>707.8414884045377</v>
      </c>
      <c r="J120" s="35" t="s">
        <v>1238</v>
      </c>
      <c r="K120" s="35" t="s">
        <v>1238</v>
      </c>
      <c r="L120" s="35">
        <v>3.9033478926704164</v>
      </c>
      <c r="M120" s="35">
        <v>3.9764595619511773</v>
      </c>
      <c r="N120" s="4">
        <v>-0.20500000000000002</v>
      </c>
      <c r="O120" s="4" t="s">
        <v>132</v>
      </c>
      <c r="P120" s="35">
        <v>0.66439998149871837</v>
      </c>
      <c r="Q120" s="36" t="str">
        <f t="shared" si="53"/>
        <v xml:space="preserve"> </v>
      </c>
      <c r="R120" s="36" t="str">
        <f t="shared" si="54"/>
        <v xml:space="preserve"> </v>
      </c>
      <c r="S120" s="37">
        <f t="shared" si="55"/>
        <v>0.66666666789666651</v>
      </c>
      <c r="T120" s="37" t="str">
        <f t="shared" si="56"/>
        <v/>
      </c>
      <c r="U120" s="37" t="str">
        <f t="shared" si="57"/>
        <v xml:space="preserve"> </v>
      </c>
      <c r="V120" s="37" t="str">
        <f t="shared" si="58"/>
        <v xml:space="preserve"> </v>
      </c>
      <c r="W120" s="37" t="str">
        <f t="shared" si="59"/>
        <v/>
      </c>
      <c r="X120" s="37">
        <f t="shared" si="60"/>
        <v>-0.66614724347133047</v>
      </c>
      <c r="Y120" s="1" t="str">
        <f t="shared" si="61"/>
        <v xml:space="preserve"> </v>
      </c>
      <c r="Z120" s="1" t="str">
        <f t="shared" si="62"/>
        <v xml:space="preserve"> </v>
      </c>
      <c r="AA120" s="1" t="str">
        <f t="shared" si="63"/>
        <v xml:space="preserve"> </v>
      </c>
      <c r="AB120" s="1">
        <f t="shared" si="64"/>
        <v>11</v>
      </c>
      <c r="AC120" s="1">
        <f t="shared" si="65"/>
        <v>15</v>
      </c>
      <c r="AD120" s="1" t="str">
        <f t="shared" si="66"/>
        <v xml:space="preserve"> </v>
      </c>
      <c r="AE120" s="1" t="str">
        <f t="shared" si="67"/>
        <v xml:space="preserve"> </v>
      </c>
      <c r="AF120" s="1" t="str">
        <f t="shared" si="68"/>
        <v xml:space="preserve"> </v>
      </c>
      <c r="AG120" s="38" t="str">
        <f t="shared" si="69"/>
        <v xml:space="preserve"> </v>
      </c>
      <c r="AH120" s="38" t="str">
        <f t="shared" si="70"/>
        <v xml:space="preserve"> </v>
      </c>
      <c r="AI120" s="1" t="str">
        <f t="shared" si="71"/>
        <v xml:space="preserve"> </v>
      </c>
      <c r="AJ120" s="1" t="str">
        <f t="shared" si="72"/>
        <v xml:space="preserve"> </v>
      </c>
      <c r="AK120" s="25" t="str">
        <f t="shared" si="73"/>
        <v xml:space="preserve"> </v>
      </c>
      <c r="AL120" s="25" t="str">
        <f t="shared" si="74"/>
        <v xml:space="preserve"> </v>
      </c>
      <c r="AM120" s="1" t="str">
        <f t="shared" si="75"/>
        <v xml:space="preserve"> </v>
      </c>
      <c r="AN120" s="1" t="str">
        <f t="shared" si="76"/>
        <v xml:space="preserve"> </v>
      </c>
      <c r="AO120" t="s">
        <v>1078</v>
      </c>
      <c r="AP120" t="s">
        <v>1242</v>
      </c>
      <c r="AQ120" s="22" t="e">
        <v>#VALUE!</v>
      </c>
      <c r="AR120" s="21">
        <v>66.614724347133048</v>
      </c>
      <c r="AS120">
        <v>66.666666666666657</v>
      </c>
      <c r="AT120" t="e">
        <v>#VALUE!</v>
      </c>
      <c r="AU120">
        <v>-66.614724347133048</v>
      </c>
      <c r="AV120" t="s">
        <v>2132</v>
      </c>
    </row>
    <row r="121" spans="1:48" x14ac:dyDescent="0.25">
      <c r="A121" s="14">
        <v>1.2399999999999976E-9</v>
      </c>
      <c r="B121" t="s">
        <v>1053</v>
      </c>
      <c r="C121" s="4">
        <v>3</v>
      </c>
      <c r="D121" s="4">
        <v>1</v>
      </c>
      <c r="E121" s="4">
        <v>4</v>
      </c>
      <c r="F121" s="4">
        <v>8</v>
      </c>
      <c r="G121" s="4">
        <v>36.5</v>
      </c>
      <c r="H121" s="4">
        <v>30.87</v>
      </c>
      <c r="I121" s="34">
        <v>1230.1806853701376</v>
      </c>
      <c r="J121" s="35">
        <v>12.497975708502024</v>
      </c>
      <c r="K121" s="35">
        <v>9.1169521559362074</v>
      </c>
      <c r="L121" s="35" t="s">
        <v>1238</v>
      </c>
      <c r="M121" s="35" t="s">
        <v>1238</v>
      </c>
      <c r="N121" s="4">
        <v>3.3860000000000001</v>
      </c>
      <c r="O121" s="4">
        <v>35.98393574297188</v>
      </c>
      <c r="P121" s="35">
        <v>1.0819565921606737</v>
      </c>
      <c r="Q121" s="36" t="str">
        <f t="shared" si="53"/>
        <v xml:space="preserve"> </v>
      </c>
      <c r="R121" s="36" t="str">
        <f t="shared" si="54"/>
        <v xml:space="preserve"> </v>
      </c>
      <c r="S121" s="37">
        <f t="shared" si="55"/>
        <v>0.18237771422995774</v>
      </c>
      <c r="T121" s="37" t="str">
        <f t="shared" si="56"/>
        <v/>
      </c>
      <c r="U121" s="37" t="str">
        <f t="shared" si="57"/>
        <v/>
      </c>
      <c r="V121" s="37" t="str">
        <f t="shared" si="58"/>
        <v/>
      </c>
      <c r="W121" s="37" t="str">
        <f t="shared" si="59"/>
        <v xml:space="preserve"> </v>
      </c>
      <c r="X121" s="37" t="str">
        <f t="shared" si="60"/>
        <v xml:space="preserve"> </v>
      </c>
      <c r="Y121" s="1" t="str">
        <f t="shared" si="61"/>
        <v xml:space="preserve"> </v>
      </c>
      <c r="Z121" s="1" t="str">
        <f t="shared" si="62"/>
        <v xml:space="preserve"> </v>
      </c>
      <c r="AA121" s="1" t="str">
        <f t="shared" si="63"/>
        <v xml:space="preserve"> </v>
      </c>
      <c r="AB121" s="1" t="str">
        <f t="shared" si="64"/>
        <v xml:space="preserve"> </v>
      </c>
      <c r="AC121" s="1">
        <f t="shared" si="65"/>
        <v>70</v>
      </c>
      <c r="AD121" s="1" t="str">
        <f t="shared" si="66"/>
        <v xml:space="preserve"> </v>
      </c>
      <c r="AE121" s="1" t="str">
        <f t="shared" si="67"/>
        <v xml:space="preserve"> </v>
      </c>
      <c r="AF121" s="1" t="str">
        <f t="shared" si="68"/>
        <v xml:space="preserve"> </v>
      </c>
      <c r="AG121" s="38" t="str">
        <f t="shared" si="69"/>
        <v xml:space="preserve"> </v>
      </c>
      <c r="AH121" s="38" t="str">
        <f t="shared" si="70"/>
        <v xml:space="preserve"> </v>
      </c>
      <c r="AI121" s="1" t="str">
        <f t="shared" si="71"/>
        <v xml:space="preserve"> </v>
      </c>
      <c r="AJ121" s="1" t="str">
        <f t="shared" si="72"/>
        <v xml:space="preserve"> </v>
      </c>
      <c r="AK121" s="25" t="str">
        <f t="shared" si="73"/>
        <v xml:space="preserve"> </v>
      </c>
      <c r="AL121" s="25" t="str">
        <f t="shared" si="74"/>
        <v xml:space="preserve"> </v>
      </c>
      <c r="AM121" s="1" t="str">
        <f t="shared" si="75"/>
        <v xml:space="preserve"> </v>
      </c>
      <c r="AN121" s="1" t="str">
        <f t="shared" si="76"/>
        <v xml:space="preserve"> </v>
      </c>
      <c r="AO121" t="s">
        <v>1053</v>
      </c>
      <c r="AP121" t="s">
        <v>1246</v>
      </c>
      <c r="AQ121" s="22">
        <v>21.515162084790685</v>
      </c>
      <c r="AR121" s="21" t="e">
        <v>#VALUE!</v>
      </c>
      <c r="AS121">
        <v>18.237771298995774</v>
      </c>
      <c r="AT121">
        <v>-21.515162084790685</v>
      </c>
      <c r="AU121" t="e">
        <v>#VALUE!</v>
      </c>
      <c r="AV121" t="s">
        <v>2133</v>
      </c>
    </row>
    <row r="122" spans="1:48" x14ac:dyDescent="0.25">
      <c r="A122" s="14">
        <v>1.2499999999999975E-9</v>
      </c>
      <c r="B122" t="s">
        <v>980</v>
      </c>
      <c r="C122" s="4">
        <v>3</v>
      </c>
      <c r="D122" s="4">
        <v>7</v>
      </c>
      <c r="E122" s="4">
        <v>7</v>
      </c>
      <c r="F122" s="4">
        <v>17</v>
      </c>
      <c r="G122" s="4">
        <v>2</v>
      </c>
      <c r="H122" s="4">
        <v>1.73</v>
      </c>
      <c r="I122" s="34">
        <v>369.89793840846772</v>
      </c>
      <c r="J122" s="35" t="s">
        <v>1238</v>
      </c>
      <c r="K122" s="35" t="s">
        <v>1238</v>
      </c>
      <c r="L122" s="35" t="s">
        <v>1238</v>
      </c>
      <c r="M122" s="35" t="s">
        <v>1238</v>
      </c>
      <c r="N122" s="4">
        <v>-0.39600000000000002</v>
      </c>
      <c r="O122" s="4">
        <v>-2.3255813953488391</v>
      </c>
      <c r="P122" s="35">
        <v>0</v>
      </c>
      <c r="Q122" s="36" t="str">
        <f t="shared" si="53"/>
        <v xml:space="preserve"> </v>
      </c>
      <c r="R122" s="36" t="str">
        <f t="shared" si="54"/>
        <v xml:space="preserve"> </v>
      </c>
      <c r="S122" s="37">
        <f t="shared" si="55"/>
        <v>0.15606936541184979</v>
      </c>
      <c r="T122" s="37" t="str">
        <f t="shared" si="56"/>
        <v/>
      </c>
      <c r="U122" s="37" t="str">
        <f t="shared" si="57"/>
        <v xml:space="preserve"> </v>
      </c>
      <c r="V122" s="37" t="str">
        <f t="shared" si="58"/>
        <v xml:space="preserve"> </v>
      </c>
      <c r="W122" s="37" t="str">
        <f t="shared" si="59"/>
        <v xml:space="preserve"> </v>
      </c>
      <c r="X122" s="37" t="str">
        <f t="shared" si="60"/>
        <v xml:space="preserve"> </v>
      </c>
      <c r="Y122" s="1" t="str">
        <f t="shared" si="61"/>
        <v xml:space="preserve"> </v>
      </c>
      <c r="Z122" s="1" t="str">
        <f t="shared" si="62"/>
        <v xml:space="preserve"> </v>
      </c>
      <c r="AA122" s="1" t="str">
        <f t="shared" si="63"/>
        <v xml:space="preserve"> </v>
      </c>
      <c r="AB122" s="1" t="str">
        <f t="shared" si="64"/>
        <v xml:space="preserve"> </v>
      </c>
      <c r="AC122" s="1">
        <f t="shared" si="65"/>
        <v>83</v>
      </c>
      <c r="AD122" s="1" t="str">
        <f t="shared" si="66"/>
        <v xml:space="preserve"> </v>
      </c>
      <c r="AE122" s="1" t="str">
        <f t="shared" si="67"/>
        <v xml:space="preserve"> </v>
      </c>
      <c r="AF122" s="1" t="str">
        <f t="shared" si="68"/>
        <v xml:space="preserve"> </v>
      </c>
      <c r="AG122" s="38" t="str">
        <f t="shared" si="69"/>
        <v xml:space="preserve"> </v>
      </c>
      <c r="AH122" s="38" t="str">
        <f t="shared" si="70"/>
        <v xml:space="preserve"> </v>
      </c>
      <c r="AI122" s="1" t="str">
        <f t="shared" si="71"/>
        <v xml:space="preserve"> </v>
      </c>
      <c r="AJ122" s="1" t="str">
        <f t="shared" si="72"/>
        <v xml:space="preserve"> </v>
      </c>
      <c r="AK122" s="25" t="str">
        <f t="shared" si="73"/>
        <v xml:space="preserve"> </v>
      </c>
      <c r="AL122" s="25" t="str">
        <f t="shared" si="74"/>
        <v xml:space="preserve"> </v>
      </c>
      <c r="AM122" s="1" t="str">
        <f t="shared" si="75"/>
        <v xml:space="preserve"> </v>
      </c>
      <c r="AN122" s="1" t="str">
        <f t="shared" si="76"/>
        <v xml:space="preserve"> </v>
      </c>
      <c r="AO122" t="s">
        <v>980</v>
      </c>
      <c r="AP122" t="s">
        <v>1313</v>
      </c>
      <c r="AQ122" s="22" t="e">
        <v>#VALUE!</v>
      </c>
      <c r="AR122" s="21" t="e">
        <v>#VALUE!</v>
      </c>
      <c r="AS122">
        <v>15.606936416184979</v>
      </c>
      <c r="AT122" t="e">
        <v>#VALUE!</v>
      </c>
      <c r="AU122" t="e">
        <v>#VALUE!</v>
      </c>
      <c r="AV122" t="s">
        <v>2134</v>
      </c>
    </row>
    <row r="123" spans="1:48" x14ac:dyDescent="0.25">
      <c r="A123" s="14">
        <v>1.2599999999999975E-9</v>
      </c>
      <c r="B123" t="s">
        <v>956</v>
      </c>
      <c r="C123" s="4">
        <v>6</v>
      </c>
      <c r="D123" s="4">
        <v>0</v>
      </c>
      <c r="E123" s="4">
        <v>2</v>
      </c>
      <c r="F123" s="4">
        <v>8</v>
      </c>
      <c r="G123" s="4">
        <v>25</v>
      </c>
      <c r="H123" s="4">
        <v>21.43</v>
      </c>
      <c r="I123" s="34">
        <v>4607.2212975684815</v>
      </c>
      <c r="J123" s="35" t="s">
        <v>1238</v>
      </c>
      <c r="K123" s="35" t="s">
        <v>1238</v>
      </c>
      <c r="L123" s="35">
        <v>16.167915584415585</v>
      </c>
      <c r="M123" s="35">
        <v>15.509912578939959</v>
      </c>
      <c r="N123" s="4" t="s">
        <v>132</v>
      </c>
      <c r="O123" s="4" t="s">
        <v>132</v>
      </c>
      <c r="P123" s="35">
        <v>6.4395706952869807</v>
      </c>
      <c r="Q123" s="36">
        <f t="shared" si="53"/>
        <v>75.000000001260005</v>
      </c>
      <c r="R123" s="36" t="str">
        <f t="shared" si="54"/>
        <v xml:space="preserve"> </v>
      </c>
      <c r="S123" s="37">
        <f t="shared" si="55"/>
        <v>0.16658889533372834</v>
      </c>
      <c r="T123" s="37" t="str">
        <f t="shared" si="56"/>
        <v/>
      </c>
      <c r="U123" s="37" t="str">
        <f t="shared" si="57"/>
        <v xml:space="preserve"> </v>
      </c>
      <c r="V123" s="37" t="str">
        <f t="shared" si="58"/>
        <v xml:space="preserve"> </v>
      </c>
      <c r="W123" s="37" t="str">
        <f t="shared" si="59"/>
        <v/>
      </c>
      <c r="X123" s="37" t="str">
        <f t="shared" si="60"/>
        <v/>
      </c>
      <c r="Y123" s="1" t="str">
        <f t="shared" si="61"/>
        <v xml:space="preserve"> </v>
      </c>
      <c r="Z123" s="1" t="str">
        <f t="shared" si="62"/>
        <v xml:space="preserve"> </v>
      </c>
      <c r="AA123" s="1" t="str">
        <f t="shared" si="63"/>
        <v xml:space="preserve"> </v>
      </c>
      <c r="AB123" s="1" t="str">
        <f t="shared" si="64"/>
        <v xml:space="preserve"> </v>
      </c>
      <c r="AC123" s="1">
        <f t="shared" si="65"/>
        <v>78</v>
      </c>
      <c r="AD123" s="1" t="str">
        <f t="shared" si="66"/>
        <v xml:space="preserve"> </v>
      </c>
      <c r="AE123" s="1">
        <f t="shared" si="67"/>
        <v>48</v>
      </c>
      <c r="AF123" s="1" t="str">
        <f t="shared" si="68"/>
        <v xml:space="preserve"> </v>
      </c>
      <c r="AG123" s="38">
        <f t="shared" si="69"/>
        <v>6.4395706965469808</v>
      </c>
      <c r="AH123" s="38" t="str">
        <f t="shared" si="70"/>
        <v xml:space="preserve"> </v>
      </c>
      <c r="AI123" s="1">
        <f t="shared" si="71"/>
        <v>15</v>
      </c>
      <c r="AJ123" s="1" t="str">
        <f t="shared" si="72"/>
        <v xml:space="preserve"> </v>
      </c>
      <c r="AK123" s="25" t="str">
        <f t="shared" si="73"/>
        <v xml:space="preserve"> </v>
      </c>
      <c r="AL123" s="25" t="str">
        <f t="shared" si="74"/>
        <v xml:space="preserve"> </v>
      </c>
      <c r="AM123" s="1" t="str">
        <f t="shared" si="75"/>
        <v xml:space="preserve"> </v>
      </c>
      <c r="AN123" s="1" t="str">
        <f t="shared" si="76"/>
        <v xml:space="preserve"> </v>
      </c>
      <c r="AO123" t="s">
        <v>956</v>
      </c>
      <c r="AP123" t="s">
        <v>1254</v>
      </c>
      <c r="AQ123" s="22" t="e">
        <v>#VALUE!</v>
      </c>
      <c r="AR123" s="21">
        <v>-38.283938137197929</v>
      </c>
      <c r="AS123">
        <v>16.658889407372833</v>
      </c>
      <c r="AT123" t="e">
        <v>#VALUE!</v>
      </c>
      <c r="AU123">
        <v>38.283938137197929</v>
      </c>
      <c r="AV123" t="s">
        <v>2135</v>
      </c>
    </row>
    <row r="124" spans="1:48" x14ac:dyDescent="0.25">
      <c r="A124" s="14">
        <v>1.2699999999999975E-9</v>
      </c>
      <c r="B124" t="s">
        <v>974</v>
      </c>
      <c r="C124" s="4">
        <v>2</v>
      </c>
      <c r="D124" s="4">
        <v>8</v>
      </c>
      <c r="E124" s="4">
        <v>11</v>
      </c>
      <c r="F124" s="4">
        <v>21</v>
      </c>
      <c r="G124" s="4">
        <v>11</v>
      </c>
      <c r="H124" s="4">
        <v>7.76</v>
      </c>
      <c r="I124" s="34">
        <v>5869.7658820562792</v>
      </c>
      <c r="J124" s="35">
        <v>7.9022403258655807</v>
      </c>
      <c r="K124" s="35">
        <v>10.837988826815643</v>
      </c>
      <c r="L124" s="35">
        <v>3.6145503939846528</v>
      </c>
      <c r="M124" s="35">
        <v>3.5709339470794106</v>
      </c>
      <c r="N124" s="4">
        <v>0.98199999999999998</v>
      </c>
      <c r="O124" s="4">
        <v>-30.354609929078013</v>
      </c>
      <c r="P124" s="35">
        <v>6.6237113402061851</v>
      </c>
      <c r="Q124" s="36" t="str">
        <f t="shared" si="53"/>
        <v xml:space="preserve"> </v>
      </c>
      <c r="R124" s="36" t="str">
        <f t="shared" si="54"/>
        <v xml:space="preserve"> </v>
      </c>
      <c r="S124" s="37">
        <f t="shared" si="55"/>
        <v>0.41752577446587635</v>
      </c>
      <c r="T124" s="37" t="str">
        <f t="shared" si="56"/>
        <v/>
      </c>
      <c r="U124" s="37" t="str">
        <f t="shared" si="57"/>
        <v/>
      </c>
      <c r="V124" s="37">
        <f t="shared" si="58"/>
        <v>-0.5037547954900552</v>
      </c>
      <c r="W124" s="37" t="str">
        <f t="shared" si="59"/>
        <v/>
      </c>
      <c r="X124" s="37">
        <f t="shared" si="60"/>
        <v>-0.6908480499753763</v>
      </c>
      <c r="Y124" s="1" t="str">
        <f t="shared" si="61"/>
        <v xml:space="preserve"> </v>
      </c>
      <c r="Z124" s="1">
        <f t="shared" si="62"/>
        <v>12</v>
      </c>
      <c r="AA124" s="1" t="str">
        <f t="shared" si="63"/>
        <v xml:space="preserve"> </v>
      </c>
      <c r="AB124" s="1">
        <f t="shared" si="64"/>
        <v>7</v>
      </c>
      <c r="AC124" s="1">
        <f t="shared" si="65"/>
        <v>31</v>
      </c>
      <c r="AD124" s="1" t="str">
        <f t="shared" si="66"/>
        <v xml:space="preserve"> </v>
      </c>
      <c r="AE124" s="1" t="str">
        <f t="shared" si="67"/>
        <v xml:space="preserve"> </v>
      </c>
      <c r="AF124" s="1" t="str">
        <f t="shared" si="68"/>
        <v xml:space="preserve"> </v>
      </c>
      <c r="AG124" s="38">
        <f t="shared" si="69"/>
        <v>6.6237113414761852</v>
      </c>
      <c r="AH124" s="38" t="str">
        <f t="shared" si="70"/>
        <v xml:space="preserve"> </v>
      </c>
      <c r="AI124" s="1">
        <f t="shared" si="71"/>
        <v>14</v>
      </c>
      <c r="AJ124" s="1" t="str">
        <f t="shared" si="72"/>
        <v xml:space="preserve"> </v>
      </c>
      <c r="AK124" s="25" t="str">
        <f t="shared" si="73"/>
        <v xml:space="preserve"> </v>
      </c>
      <c r="AL124" s="25" t="str">
        <f t="shared" si="74"/>
        <v xml:space="preserve"> </v>
      </c>
      <c r="AM124" s="1" t="str">
        <f t="shared" si="75"/>
        <v xml:space="preserve"> </v>
      </c>
      <c r="AN124" s="1" t="str">
        <f t="shared" si="76"/>
        <v xml:space="preserve"> </v>
      </c>
      <c r="AO124" t="s">
        <v>974</v>
      </c>
      <c r="AP124" t="s">
        <v>1295</v>
      </c>
      <c r="AQ124" s="22">
        <v>50.375479549005519</v>
      </c>
      <c r="AR124" s="21">
        <v>69.084804997537631</v>
      </c>
      <c r="AS124">
        <v>41.752577319587637</v>
      </c>
      <c r="AT124">
        <v>-50.375479549005519</v>
      </c>
      <c r="AU124">
        <v>-69.084804997537631</v>
      </c>
      <c r="AV124" t="s">
        <v>2136</v>
      </c>
    </row>
    <row r="125" spans="1:48" x14ac:dyDescent="0.25">
      <c r="A125" s="14">
        <v>1.2799999999999974E-9</v>
      </c>
      <c r="B125" t="s">
        <v>984</v>
      </c>
      <c r="C125" s="4">
        <v>7</v>
      </c>
      <c r="D125" s="4">
        <v>0</v>
      </c>
      <c r="E125" s="4">
        <v>3</v>
      </c>
      <c r="F125" s="4">
        <v>10</v>
      </c>
      <c r="G125" s="4">
        <v>79</v>
      </c>
      <c r="H125" s="4">
        <v>68.56</v>
      </c>
      <c r="I125" s="34">
        <v>5518.9665921552614</v>
      </c>
      <c r="J125" s="35">
        <v>10.889453621346886</v>
      </c>
      <c r="K125" s="35">
        <v>10.167581195313659</v>
      </c>
      <c r="L125" s="35" t="s">
        <v>1238</v>
      </c>
      <c r="M125" s="35" t="s">
        <v>1238</v>
      </c>
      <c r="N125" s="4">
        <v>6.7430000000000003</v>
      </c>
      <c r="O125" s="4">
        <v>7.7156549520766866</v>
      </c>
      <c r="P125" s="35">
        <v>2.8719369894982498</v>
      </c>
      <c r="Q125" s="36" t="str">
        <f t="shared" si="53"/>
        <v xml:space="preserve"> </v>
      </c>
      <c r="R125" s="36" t="str">
        <f t="shared" si="54"/>
        <v xml:space="preserve"> </v>
      </c>
      <c r="S125" s="37">
        <f t="shared" si="55"/>
        <v>0.15227538050987166</v>
      </c>
      <c r="T125" s="37" t="str">
        <f t="shared" si="56"/>
        <v/>
      </c>
      <c r="U125" s="37" t="str">
        <f t="shared" si="57"/>
        <v/>
      </c>
      <c r="V125" s="37">
        <f t="shared" si="58"/>
        <v>-0.31616365530683477</v>
      </c>
      <c r="W125" s="37" t="str">
        <f t="shared" si="59"/>
        <v xml:space="preserve"> </v>
      </c>
      <c r="X125" s="37" t="str">
        <f t="shared" si="60"/>
        <v xml:space="preserve"> </v>
      </c>
      <c r="Y125" s="1" t="str">
        <f t="shared" si="61"/>
        <v xml:space="preserve"> </v>
      </c>
      <c r="Z125" s="1">
        <f t="shared" si="62"/>
        <v>27</v>
      </c>
      <c r="AA125" s="1" t="str">
        <f t="shared" si="63"/>
        <v xml:space="preserve"> </v>
      </c>
      <c r="AB125" s="1" t="str">
        <f t="shared" si="64"/>
        <v xml:space="preserve"> </v>
      </c>
      <c r="AC125" s="1">
        <f t="shared" si="65"/>
        <v>85</v>
      </c>
      <c r="AD125" s="1" t="str">
        <f t="shared" si="66"/>
        <v xml:space="preserve"> </v>
      </c>
      <c r="AE125" s="1" t="str">
        <f t="shared" si="67"/>
        <v xml:space="preserve"> </v>
      </c>
      <c r="AF125" s="1" t="str">
        <f t="shared" si="68"/>
        <v xml:space="preserve"> </v>
      </c>
      <c r="AG125" s="38">
        <f t="shared" si="69"/>
        <v>2.8719369907782499</v>
      </c>
      <c r="AH125" s="38" t="str">
        <f t="shared" si="70"/>
        <v xml:space="preserve"> </v>
      </c>
      <c r="AI125" s="1">
        <f t="shared" si="71"/>
        <v>74</v>
      </c>
      <c r="AJ125" s="1" t="str">
        <f t="shared" si="72"/>
        <v xml:space="preserve"> </v>
      </c>
      <c r="AK125" s="25" t="str">
        <f t="shared" si="73"/>
        <v xml:space="preserve"> </v>
      </c>
      <c r="AL125" s="25" t="str">
        <f t="shared" si="74"/>
        <v xml:space="preserve"> </v>
      </c>
      <c r="AM125" s="1" t="str">
        <f t="shared" si="75"/>
        <v xml:space="preserve"> </v>
      </c>
      <c r="AN125" s="1" t="str">
        <f t="shared" si="76"/>
        <v xml:space="preserve"> </v>
      </c>
      <c r="AO125" t="s">
        <v>984</v>
      </c>
      <c r="AP125" t="s">
        <v>1246</v>
      </c>
      <c r="AQ125" s="22">
        <v>31.616365530683478</v>
      </c>
      <c r="AR125" s="21" t="e">
        <v>#VALUE!</v>
      </c>
      <c r="AS125">
        <v>15.227537922987167</v>
      </c>
      <c r="AT125">
        <v>-31.616365530683478</v>
      </c>
      <c r="AU125" t="e">
        <v>#VALUE!</v>
      </c>
      <c r="AV125" t="s">
        <v>2137</v>
      </c>
    </row>
    <row r="126" spans="1:48" x14ac:dyDescent="0.25">
      <c r="A126" s="14">
        <v>1.2899999999999974E-9</v>
      </c>
      <c r="B126" t="s">
        <v>982</v>
      </c>
      <c r="C126" s="4">
        <v>9</v>
      </c>
      <c r="D126" s="4">
        <v>0</v>
      </c>
      <c r="E126" s="4">
        <v>5</v>
      </c>
      <c r="F126" s="4">
        <v>14</v>
      </c>
      <c r="G126" s="4">
        <v>157</v>
      </c>
      <c r="H126" s="4">
        <v>153.12</v>
      </c>
      <c r="I126" s="34">
        <v>16480.235767527822</v>
      </c>
      <c r="J126" s="35">
        <v>26.853735531392495</v>
      </c>
      <c r="K126" s="35">
        <v>18.562249969693294</v>
      </c>
      <c r="L126" s="35" t="s">
        <v>1238</v>
      </c>
      <c r="M126" s="35" t="s">
        <v>1238</v>
      </c>
      <c r="N126" s="4">
        <v>8.2490000000000006</v>
      </c>
      <c r="O126" s="4">
        <v>33.912337662337663</v>
      </c>
      <c r="P126" s="35">
        <v>2.1460292580982236</v>
      </c>
      <c r="Q126" s="36" t="str">
        <f t="shared" si="53"/>
        <v xml:space="preserve"> </v>
      </c>
      <c r="R126" s="36" t="str">
        <f t="shared" si="54"/>
        <v xml:space="preserve"> </v>
      </c>
      <c r="S126" s="37" t="str">
        <f t="shared" si="55"/>
        <v/>
      </c>
      <c r="T126" s="37" t="str">
        <f t="shared" si="56"/>
        <v/>
      </c>
      <c r="U126" s="37" t="str">
        <f t="shared" si="57"/>
        <v/>
      </c>
      <c r="V126" s="37" t="str">
        <f t="shared" si="58"/>
        <v/>
      </c>
      <c r="W126" s="37" t="str">
        <f t="shared" si="59"/>
        <v xml:space="preserve"> </v>
      </c>
      <c r="X126" s="37" t="str">
        <f t="shared" si="60"/>
        <v xml:space="preserve"> </v>
      </c>
      <c r="Y126" s="1" t="str">
        <f t="shared" si="61"/>
        <v xml:space="preserve"> </v>
      </c>
      <c r="Z126" s="1" t="str">
        <f t="shared" si="62"/>
        <v xml:space="preserve"> </v>
      </c>
      <c r="AA126" s="1" t="str">
        <f t="shared" si="63"/>
        <v xml:space="preserve"> </v>
      </c>
      <c r="AB126" s="1" t="str">
        <f t="shared" si="64"/>
        <v xml:space="preserve"> </v>
      </c>
      <c r="AC126" s="1" t="str">
        <f t="shared" si="65"/>
        <v xml:space="preserve"> </v>
      </c>
      <c r="AD126" s="1" t="str">
        <f t="shared" si="66"/>
        <v xml:space="preserve"> </v>
      </c>
      <c r="AE126" s="1" t="str">
        <f t="shared" si="67"/>
        <v xml:space="preserve"> </v>
      </c>
      <c r="AF126" s="1" t="str">
        <f t="shared" si="68"/>
        <v xml:space="preserve"> </v>
      </c>
      <c r="AG126" s="38">
        <f t="shared" si="69"/>
        <v>2.1460292593882238</v>
      </c>
      <c r="AH126" s="38" t="str">
        <f t="shared" si="70"/>
        <v xml:space="preserve"> </v>
      </c>
      <c r="AI126" s="1">
        <f t="shared" si="71"/>
        <v>89</v>
      </c>
      <c r="AJ126" s="1" t="str">
        <f t="shared" si="72"/>
        <v xml:space="preserve"> </v>
      </c>
      <c r="AK126" s="25" t="str">
        <f t="shared" si="73"/>
        <v xml:space="preserve"> </v>
      </c>
      <c r="AL126" s="25" t="str">
        <f t="shared" si="74"/>
        <v xml:space="preserve"> </v>
      </c>
      <c r="AM126" s="1" t="str">
        <f t="shared" si="75"/>
        <v xml:space="preserve"> </v>
      </c>
      <c r="AN126" s="1" t="str">
        <f t="shared" si="76"/>
        <v xml:space="preserve"> </v>
      </c>
      <c r="AO126" t="s">
        <v>982</v>
      </c>
      <c r="AP126" t="s">
        <v>1246</v>
      </c>
      <c r="AQ126" s="22">
        <v>-68.636195953356548</v>
      </c>
      <c r="AR126" s="21" t="e">
        <v>#VALUE!</v>
      </c>
      <c r="AS126">
        <v>2.5339602925809723</v>
      </c>
      <c r="AT126">
        <v>68.636195953356548</v>
      </c>
      <c r="AU126" t="e">
        <v>#VALUE!</v>
      </c>
      <c r="AV126" t="s">
        <v>2138</v>
      </c>
    </row>
    <row r="127" spans="1:48" x14ac:dyDescent="0.25">
      <c r="A127" s="14">
        <v>1.2999999999999974E-9</v>
      </c>
      <c r="B127" t="s">
        <v>995</v>
      </c>
      <c r="C127" s="4">
        <v>7</v>
      </c>
      <c r="D127" s="4">
        <v>0</v>
      </c>
      <c r="E127" s="4">
        <v>0</v>
      </c>
      <c r="F127" s="4">
        <v>7</v>
      </c>
      <c r="G127" s="4">
        <v>18.25</v>
      </c>
      <c r="H127" s="4">
        <v>14.64</v>
      </c>
      <c r="I127" s="34">
        <v>741.03388559614189</v>
      </c>
      <c r="J127" s="35" t="s">
        <v>1238</v>
      </c>
      <c r="K127" s="35">
        <v>30.691823899371069</v>
      </c>
      <c r="L127" s="35">
        <v>19.097156942296795</v>
      </c>
      <c r="M127" s="35">
        <v>6.2952968310765449</v>
      </c>
      <c r="N127" s="4">
        <v>0.47700000000000004</v>
      </c>
      <c r="O127" s="4" t="s">
        <v>132</v>
      </c>
      <c r="P127" s="35" t="s">
        <v>137</v>
      </c>
      <c r="Q127" s="36">
        <f t="shared" si="53"/>
        <v>100.00000000129999</v>
      </c>
      <c r="R127" s="36" t="str">
        <f t="shared" si="54"/>
        <v xml:space="preserve"> </v>
      </c>
      <c r="S127" s="37">
        <f t="shared" si="55"/>
        <v>0.24658470075355188</v>
      </c>
      <c r="T127" s="37" t="str">
        <f t="shared" si="56"/>
        <v/>
      </c>
      <c r="U127" s="37" t="str">
        <f t="shared" si="57"/>
        <v xml:space="preserve"> </v>
      </c>
      <c r="V127" s="37" t="str">
        <f t="shared" si="58"/>
        <v xml:space="preserve"> </v>
      </c>
      <c r="W127" s="37" t="str">
        <f t="shared" si="59"/>
        <v/>
      </c>
      <c r="X127" s="37" t="str">
        <f t="shared" si="60"/>
        <v/>
      </c>
      <c r="Y127" s="1" t="str">
        <f t="shared" si="61"/>
        <v xml:space="preserve"> </v>
      </c>
      <c r="Z127" s="1" t="str">
        <f t="shared" si="62"/>
        <v xml:space="preserve"> </v>
      </c>
      <c r="AA127" s="1" t="str">
        <f t="shared" si="63"/>
        <v xml:space="preserve"> </v>
      </c>
      <c r="AB127" s="1" t="str">
        <f t="shared" si="64"/>
        <v xml:space="preserve"> </v>
      </c>
      <c r="AC127" s="1">
        <f t="shared" si="65"/>
        <v>50</v>
      </c>
      <c r="AD127" s="1" t="str">
        <f t="shared" si="66"/>
        <v xml:space="preserve"> </v>
      </c>
      <c r="AE127" s="1">
        <f t="shared" si="67"/>
        <v>7</v>
      </c>
      <c r="AF127" s="1" t="str">
        <f t="shared" si="68"/>
        <v xml:space="preserve"> </v>
      </c>
      <c r="AG127" s="38" t="str">
        <f t="shared" si="69"/>
        <v xml:space="preserve"> </v>
      </c>
      <c r="AH127" s="38" t="str">
        <f t="shared" si="70"/>
        <v xml:space="preserve"> </v>
      </c>
      <c r="AI127" s="1" t="str">
        <f t="shared" si="71"/>
        <v xml:space="preserve"> </v>
      </c>
      <c r="AJ127" s="1" t="str">
        <f t="shared" si="72"/>
        <v xml:space="preserve"> </v>
      </c>
      <c r="AK127" s="25" t="str">
        <f t="shared" si="73"/>
        <v xml:space="preserve"> </v>
      </c>
      <c r="AL127" s="25" t="str">
        <f t="shared" si="74"/>
        <v xml:space="preserve"> </v>
      </c>
      <c r="AM127" s="1" t="str">
        <f t="shared" si="75"/>
        <v xml:space="preserve"> </v>
      </c>
      <c r="AN127" s="1" t="str">
        <f t="shared" si="76"/>
        <v xml:space="preserve"> </v>
      </c>
      <c r="AO127" t="s">
        <v>995</v>
      </c>
      <c r="AP127" t="s">
        <v>1242</v>
      </c>
      <c r="AQ127" s="22" t="e">
        <v>#VALUE!</v>
      </c>
      <c r="AR127" s="21">
        <v>-63.337695290198859</v>
      </c>
      <c r="AS127">
        <v>24.658469945355186</v>
      </c>
      <c r="AT127" t="e">
        <v>#VALUE!</v>
      </c>
      <c r="AU127">
        <v>63.337695290198859</v>
      </c>
      <c r="AV127" t="s">
        <v>2139</v>
      </c>
    </row>
    <row r="128" spans="1:48" x14ac:dyDescent="0.25">
      <c r="A128" s="14">
        <v>1.3099999999999973E-9</v>
      </c>
      <c r="B128" t="s">
        <v>1155</v>
      </c>
      <c r="C128" s="4">
        <v>3</v>
      </c>
      <c r="D128" s="4">
        <v>1</v>
      </c>
      <c r="E128" s="4">
        <v>6</v>
      </c>
      <c r="F128" s="4">
        <v>10</v>
      </c>
      <c r="G128" s="4">
        <v>42</v>
      </c>
      <c r="H128" s="4">
        <v>38.81</v>
      </c>
      <c r="I128" s="34">
        <v>6959.8087676330279</v>
      </c>
      <c r="J128" s="35">
        <v>12.169959234869866</v>
      </c>
      <c r="K128" s="35">
        <v>11.022436807725079</v>
      </c>
      <c r="L128" s="35">
        <v>9.3661392956764296</v>
      </c>
      <c r="M128" s="35">
        <v>8.6234630818619582</v>
      </c>
      <c r="N128" s="4">
        <v>3.5209999999999999</v>
      </c>
      <c r="O128" s="4">
        <v>12.852564102564095</v>
      </c>
      <c r="P128" s="35">
        <v>5.8438546766297348</v>
      </c>
      <c r="Q128" s="36" t="str">
        <f t="shared" si="53"/>
        <v xml:space="preserve"> </v>
      </c>
      <c r="R128" s="36" t="str">
        <f t="shared" si="54"/>
        <v xml:space="preserve"> </v>
      </c>
      <c r="S128" s="37" t="str">
        <f t="shared" si="55"/>
        <v/>
      </c>
      <c r="T128" s="37" t="str">
        <f t="shared" si="56"/>
        <v/>
      </c>
      <c r="U128" s="37" t="str">
        <f t="shared" si="57"/>
        <v/>
      </c>
      <c r="V128" s="37" t="str">
        <f t="shared" si="58"/>
        <v/>
      </c>
      <c r="W128" s="37" t="str">
        <f t="shared" si="59"/>
        <v/>
      </c>
      <c r="X128" s="37" t="str">
        <f t="shared" si="60"/>
        <v/>
      </c>
      <c r="Y128" s="1" t="str">
        <f t="shared" si="61"/>
        <v xml:space="preserve"> </v>
      </c>
      <c r="Z128" s="1" t="str">
        <f t="shared" si="62"/>
        <v xml:space="preserve"> </v>
      </c>
      <c r="AA128" s="1" t="str">
        <f t="shared" si="63"/>
        <v xml:space="preserve"> </v>
      </c>
      <c r="AB128" s="1" t="str">
        <f t="shared" si="64"/>
        <v xml:space="preserve"> </v>
      </c>
      <c r="AC128" s="1" t="str">
        <f t="shared" si="65"/>
        <v xml:space="preserve"> </v>
      </c>
      <c r="AD128" s="1" t="str">
        <f t="shared" si="66"/>
        <v xml:space="preserve"> </v>
      </c>
      <c r="AE128" s="1" t="str">
        <f t="shared" si="67"/>
        <v xml:space="preserve"> </v>
      </c>
      <c r="AF128" s="1" t="str">
        <f t="shared" si="68"/>
        <v xml:space="preserve"> </v>
      </c>
      <c r="AG128" s="38">
        <f t="shared" si="69"/>
        <v>5.8438546779397349</v>
      </c>
      <c r="AH128" s="38" t="str">
        <f t="shared" si="70"/>
        <v xml:space="preserve"> </v>
      </c>
      <c r="AI128" s="1">
        <f t="shared" si="71"/>
        <v>20</v>
      </c>
      <c r="AJ128" s="1" t="str">
        <f t="shared" si="72"/>
        <v xml:space="preserve"> </v>
      </c>
      <c r="AK128" s="25" t="str">
        <f t="shared" si="73"/>
        <v xml:space="preserve"> </v>
      </c>
      <c r="AL128" s="25" t="str">
        <f t="shared" si="74"/>
        <v xml:space="preserve"> </v>
      </c>
      <c r="AM128" s="1" t="str">
        <f t="shared" si="75"/>
        <v xml:space="preserve"> </v>
      </c>
      <c r="AN128" s="1" t="str">
        <f t="shared" si="76"/>
        <v xml:space="preserve"> </v>
      </c>
      <c r="AO128" t="s">
        <v>1155</v>
      </c>
      <c r="AP128" t="s">
        <v>1246</v>
      </c>
      <c r="AQ128" s="22">
        <v>23.575041249784199</v>
      </c>
      <c r="AR128" s="21">
        <v>19.891551871031453</v>
      </c>
      <c r="AS128">
        <v>8.2195310486987907</v>
      </c>
      <c r="AT128">
        <v>-23.575041249784199</v>
      </c>
      <c r="AU128">
        <v>-19.891551871031453</v>
      </c>
      <c r="AV128" t="s">
        <v>2140</v>
      </c>
    </row>
    <row r="129" spans="1:48" x14ac:dyDescent="0.25">
      <c r="A129" s="14">
        <v>1.3199999999999973E-9</v>
      </c>
      <c r="B129" t="s">
        <v>1138</v>
      </c>
      <c r="C129" s="4">
        <v>6</v>
      </c>
      <c r="D129" s="4">
        <v>1</v>
      </c>
      <c r="E129" s="4">
        <v>6</v>
      </c>
      <c r="F129" s="4">
        <v>13</v>
      </c>
      <c r="G129" s="4">
        <v>17.5</v>
      </c>
      <c r="H129" s="4">
        <v>17.3</v>
      </c>
      <c r="I129" s="34">
        <v>1619.0915261217167</v>
      </c>
      <c r="J129" s="35" t="s">
        <v>1238</v>
      </c>
      <c r="K129" s="35" t="s">
        <v>1238</v>
      </c>
      <c r="L129" s="35">
        <v>35.797978723404249</v>
      </c>
      <c r="M129" s="35">
        <v>30.634321262391261</v>
      </c>
      <c r="N129" s="4" t="s">
        <v>132</v>
      </c>
      <c r="O129" s="4" t="s">
        <v>132</v>
      </c>
      <c r="P129" s="35">
        <v>1.7341040462427746</v>
      </c>
      <c r="Q129" s="36" t="str">
        <f t="shared" si="53"/>
        <v xml:space="preserve"> </v>
      </c>
      <c r="R129" s="36" t="str">
        <f t="shared" si="54"/>
        <v xml:space="preserve"> </v>
      </c>
      <c r="S129" s="37" t="str">
        <f t="shared" si="55"/>
        <v/>
      </c>
      <c r="T129" s="37" t="str">
        <f t="shared" si="56"/>
        <v/>
      </c>
      <c r="U129" s="37" t="str">
        <f t="shared" si="57"/>
        <v xml:space="preserve"> </v>
      </c>
      <c r="V129" s="37" t="str">
        <f t="shared" si="58"/>
        <v xml:space="preserve"> </v>
      </c>
      <c r="W129" s="37" t="str">
        <f t="shared" si="59"/>
        <v/>
      </c>
      <c r="X129" s="37" t="str">
        <f t="shared" si="60"/>
        <v/>
      </c>
      <c r="Y129" s="1" t="str">
        <f t="shared" si="61"/>
        <v xml:space="preserve"> </v>
      </c>
      <c r="Z129" s="1" t="str">
        <f t="shared" si="62"/>
        <v xml:space="preserve"> </v>
      </c>
      <c r="AA129" s="1" t="str">
        <f t="shared" si="63"/>
        <v xml:space="preserve"> </v>
      </c>
      <c r="AB129" s="1" t="str">
        <f t="shared" si="64"/>
        <v xml:space="preserve"> </v>
      </c>
      <c r="AC129" s="1" t="str">
        <f t="shared" si="65"/>
        <v xml:space="preserve"> </v>
      </c>
      <c r="AD129" s="1" t="str">
        <f t="shared" si="66"/>
        <v xml:space="preserve"> </v>
      </c>
      <c r="AE129" s="1" t="str">
        <f t="shared" si="67"/>
        <v xml:space="preserve"> </v>
      </c>
      <c r="AF129" s="1" t="str">
        <f t="shared" si="68"/>
        <v xml:space="preserve"> </v>
      </c>
      <c r="AG129" s="38" t="str">
        <f t="shared" si="69"/>
        <v xml:space="preserve"> </v>
      </c>
      <c r="AH129" s="38" t="str">
        <f t="shared" si="70"/>
        <v xml:space="preserve"> </v>
      </c>
      <c r="AI129" s="1" t="str">
        <f t="shared" si="71"/>
        <v xml:space="preserve"> </v>
      </c>
      <c r="AJ129" s="1" t="str">
        <f t="shared" si="72"/>
        <v xml:space="preserve"> </v>
      </c>
      <c r="AK129" s="25" t="str">
        <f t="shared" si="73"/>
        <v xml:space="preserve"> </v>
      </c>
      <c r="AL129" s="25" t="str">
        <f t="shared" si="74"/>
        <v xml:space="preserve"> </v>
      </c>
      <c r="AM129" s="1" t="str">
        <f t="shared" si="75"/>
        <v xml:space="preserve"> </v>
      </c>
      <c r="AN129" s="1" t="str">
        <f t="shared" si="76"/>
        <v xml:space="preserve"> </v>
      </c>
      <c r="AO129" t="s">
        <v>1138</v>
      </c>
      <c r="AP129" t="s">
        <v>1254</v>
      </c>
      <c r="AQ129" s="22" t="e">
        <v>#VALUE!</v>
      </c>
      <c r="AR129" s="21">
        <v>-206.17957209002196</v>
      </c>
      <c r="AS129">
        <v>1.156069364161838</v>
      </c>
      <c r="AT129" t="e">
        <v>#VALUE!</v>
      </c>
      <c r="AU129">
        <v>206.17957209002196</v>
      </c>
      <c r="AV129" t="s">
        <v>2141</v>
      </c>
    </row>
    <row r="130" spans="1:48" x14ac:dyDescent="0.25">
      <c r="A130" s="14">
        <v>1.3299999999999973E-9</v>
      </c>
      <c r="B130" t="s">
        <v>1187</v>
      </c>
      <c r="C130" s="4">
        <v>4</v>
      </c>
      <c r="D130" s="4">
        <v>0</v>
      </c>
      <c r="E130" s="4">
        <v>10</v>
      </c>
      <c r="F130" s="4">
        <v>14</v>
      </c>
      <c r="G130" s="4">
        <v>5.4018001556396484</v>
      </c>
      <c r="H130" s="4">
        <v>4.8099999999999996</v>
      </c>
      <c r="I130" s="34">
        <v>1697.8962599988815</v>
      </c>
      <c r="J130" s="35" t="s">
        <v>1238</v>
      </c>
      <c r="K130" s="35">
        <v>26.421952158921471</v>
      </c>
      <c r="L130" s="35">
        <v>5.8532163742690058</v>
      </c>
      <c r="M130" s="35">
        <v>3.5827051904883662</v>
      </c>
      <c r="N130" s="4">
        <v>0.13700000000000001</v>
      </c>
      <c r="O130" s="4" t="s">
        <v>132</v>
      </c>
      <c r="P130" s="35">
        <v>0</v>
      </c>
      <c r="Q130" s="36" t="str">
        <f t="shared" si="53"/>
        <v xml:space="preserve"> </v>
      </c>
      <c r="R130" s="36" t="str">
        <f t="shared" si="54"/>
        <v xml:space="preserve"> </v>
      </c>
      <c r="S130" s="37" t="str">
        <f t="shared" si="55"/>
        <v/>
      </c>
      <c r="T130" s="37" t="str">
        <f t="shared" si="56"/>
        <v/>
      </c>
      <c r="U130" s="37" t="str">
        <f t="shared" si="57"/>
        <v xml:space="preserve"> </v>
      </c>
      <c r="V130" s="37" t="str">
        <f t="shared" si="58"/>
        <v xml:space="preserve"> </v>
      </c>
      <c r="W130" s="37" t="str">
        <f t="shared" si="59"/>
        <v/>
      </c>
      <c r="X130" s="37">
        <f t="shared" si="60"/>
        <v>-0.49937528633360539</v>
      </c>
      <c r="Y130" s="1" t="str">
        <f t="shared" si="61"/>
        <v xml:space="preserve"> </v>
      </c>
      <c r="Z130" s="1" t="str">
        <f t="shared" si="62"/>
        <v xml:space="preserve"> </v>
      </c>
      <c r="AA130" s="1" t="str">
        <f t="shared" si="63"/>
        <v xml:space="preserve"> </v>
      </c>
      <c r="AB130" s="1">
        <f t="shared" si="64"/>
        <v>25</v>
      </c>
      <c r="AC130" s="1" t="str">
        <f t="shared" si="65"/>
        <v xml:space="preserve"> </v>
      </c>
      <c r="AD130" s="1" t="str">
        <f t="shared" si="66"/>
        <v xml:space="preserve"> </v>
      </c>
      <c r="AE130" s="1" t="str">
        <f t="shared" si="67"/>
        <v xml:space="preserve"> </v>
      </c>
      <c r="AF130" s="1" t="str">
        <f t="shared" si="68"/>
        <v xml:space="preserve"> </v>
      </c>
      <c r="AG130" s="38" t="str">
        <f t="shared" si="69"/>
        <v xml:space="preserve"> </v>
      </c>
      <c r="AH130" s="38" t="str">
        <f t="shared" si="70"/>
        <v xml:space="preserve"> </v>
      </c>
      <c r="AI130" s="1" t="str">
        <f t="shared" si="71"/>
        <v xml:space="preserve"> </v>
      </c>
      <c r="AJ130" s="1" t="str">
        <f t="shared" si="72"/>
        <v xml:space="preserve"> </v>
      </c>
      <c r="AK130" s="25" t="str">
        <f t="shared" si="73"/>
        <v xml:space="preserve"> </v>
      </c>
      <c r="AL130" s="25" t="str">
        <f t="shared" si="74"/>
        <v xml:space="preserve"> </v>
      </c>
      <c r="AM130" s="1" t="str">
        <f t="shared" si="75"/>
        <v xml:space="preserve"> </v>
      </c>
      <c r="AN130" s="1" t="str">
        <f t="shared" si="76"/>
        <v xml:space="preserve"> </v>
      </c>
      <c r="AO130" t="s">
        <v>1187</v>
      </c>
      <c r="AP130" t="s">
        <v>1242</v>
      </c>
      <c r="AQ130" s="22" t="e">
        <v>#VALUE!</v>
      </c>
      <c r="AR130" s="21">
        <v>49.937528633360543</v>
      </c>
      <c r="AS130">
        <v>12.303537539285836</v>
      </c>
      <c r="AT130" t="e">
        <v>#VALUE!</v>
      </c>
      <c r="AU130">
        <v>-49.937528633360543</v>
      </c>
      <c r="AV130" t="s">
        <v>2142</v>
      </c>
    </row>
    <row r="131" spans="1:48" x14ac:dyDescent="0.25">
      <c r="A131" s="14">
        <v>1.3399999999999972E-9</v>
      </c>
      <c r="B131" t="s">
        <v>1127</v>
      </c>
      <c r="C131" s="4">
        <v>2</v>
      </c>
      <c r="D131" s="4">
        <v>6</v>
      </c>
      <c r="E131" s="4">
        <v>14</v>
      </c>
      <c r="F131" s="4">
        <v>22</v>
      </c>
      <c r="G131" s="4">
        <v>37</v>
      </c>
      <c r="H131" s="4">
        <v>31.21</v>
      </c>
      <c r="I131" s="34">
        <v>17472.293377302562</v>
      </c>
      <c r="J131" s="35">
        <v>12.153426791277258</v>
      </c>
      <c r="K131" s="35">
        <v>15.246702491450902</v>
      </c>
      <c r="L131" s="35">
        <v>7.165159308920777</v>
      </c>
      <c r="M131" s="35">
        <v>6.864840695840229</v>
      </c>
      <c r="N131" s="4">
        <v>2.0470000000000002</v>
      </c>
      <c r="O131" s="4">
        <v>-28.923611111111104</v>
      </c>
      <c r="P131" s="35">
        <v>2.8804870233899393</v>
      </c>
      <c r="Q131" s="36" t="str">
        <f t="shared" si="53"/>
        <v xml:space="preserve"> </v>
      </c>
      <c r="R131" s="36" t="str">
        <f t="shared" si="54"/>
        <v xml:space="preserve"> </v>
      </c>
      <c r="S131" s="37">
        <f t="shared" si="55"/>
        <v>0.18551746369181032</v>
      </c>
      <c r="T131" s="37" t="str">
        <f t="shared" si="56"/>
        <v/>
      </c>
      <c r="U131" s="37" t="str">
        <f t="shared" si="57"/>
        <v/>
      </c>
      <c r="V131" s="37" t="str">
        <f t="shared" si="58"/>
        <v/>
      </c>
      <c r="W131" s="37" t="str">
        <f t="shared" si="59"/>
        <v/>
      </c>
      <c r="X131" s="37">
        <f t="shared" si="60"/>
        <v>-0.38716500500965245</v>
      </c>
      <c r="Y131" s="1" t="str">
        <f t="shared" si="61"/>
        <v xml:space="preserve"> </v>
      </c>
      <c r="Z131" s="1" t="str">
        <f t="shared" si="62"/>
        <v xml:space="preserve"> </v>
      </c>
      <c r="AA131" s="1" t="str">
        <f t="shared" si="63"/>
        <v xml:space="preserve"> </v>
      </c>
      <c r="AB131" s="1">
        <f t="shared" si="64"/>
        <v>35</v>
      </c>
      <c r="AC131" s="1">
        <f t="shared" si="65"/>
        <v>69</v>
      </c>
      <c r="AD131" s="1" t="str">
        <f t="shared" si="66"/>
        <v xml:space="preserve"> </v>
      </c>
      <c r="AE131" s="1" t="str">
        <f t="shared" si="67"/>
        <v xml:space="preserve"> </v>
      </c>
      <c r="AF131" s="1" t="str">
        <f t="shared" si="68"/>
        <v xml:space="preserve"> </v>
      </c>
      <c r="AG131" s="38">
        <f t="shared" si="69"/>
        <v>2.8804870247299394</v>
      </c>
      <c r="AH131" s="38" t="str">
        <f t="shared" si="70"/>
        <v xml:space="preserve"> </v>
      </c>
      <c r="AI131" s="1">
        <f t="shared" si="71"/>
        <v>73</v>
      </c>
      <c r="AJ131" s="1" t="str">
        <f t="shared" si="72"/>
        <v xml:space="preserve"> </v>
      </c>
      <c r="AK131" s="25" t="str">
        <f t="shared" si="73"/>
        <v xml:space="preserve"> </v>
      </c>
      <c r="AL131" s="25" t="str">
        <f t="shared" si="74"/>
        <v xml:space="preserve"> </v>
      </c>
      <c r="AM131" s="1" t="str">
        <f t="shared" si="75"/>
        <v xml:space="preserve"> </v>
      </c>
      <c r="AN131" s="1" t="str">
        <f t="shared" si="76"/>
        <v xml:space="preserve"> </v>
      </c>
      <c r="AO131" t="s">
        <v>1127</v>
      </c>
      <c r="AP131" t="s">
        <v>1295</v>
      </c>
      <c r="AQ131" s="22">
        <v>23.678861755278181</v>
      </c>
      <c r="AR131" s="21">
        <v>38.716500500965246</v>
      </c>
      <c r="AS131">
        <v>18.551746235181032</v>
      </c>
      <c r="AT131">
        <v>-23.678861755278181</v>
      </c>
      <c r="AU131">
        <v>-38.716500500965246</v>
      </c>
      <c r="AV131" t="s">
        <v>2143</v>
      </c>
    </row>
    <row r="132" spans="1:48" x14ac:dyDescent="0.25">
      <c r="A132" s="14">
        <v>1.3499999999999972E-9</v>
      </c>
      <c r="B132" t="s">
        <v>969</v>
      </c>
      <c r="C132" s="4">
        <v>4</v>
      </c>
      <c r="D132" s="4">
        <v>0</v>
      </c>
      <c r="E132" s="4">
        <v>4</v>
      </c>
      <c r="F132" s="4">
        <v>8</v>
      </c>
      <c r="G132" s="4">
        <v>21.75</v>
      </c>
      <c r="H132" s="4">
        <v>21.5</v>
      </c>
      <c r="I132" s="34">
        <v>2816.0123319533977</v>
      </c>
      <c r="J132" s="35" t="s">
        <v>1238</v>
      </c>
      <c r="K132" s="35" t="s">
        <v>1238</v>
      </c>
      <c r="L132" s="35">
        <v>18.626359634997318</v>
      </c>
      <c r="M132" s="35">
        <v>17.285632876712331</v>
      </c>
      <c r="N132" s="4">
        <v>0.14400000000000002</v>
      </c>
      <c r="O132" s="4">
        <v>-31.428571428571416</v>
      </c>
      <c r="P132" s="35">
        <v>3.3627906976744186</v>
      </c>
      <c r="Q132" s="36" t="str">
        <f t="shared" si="53"/>
        <v xml:space="preserve"> </v>
      </c>
      <c r="R132" s="36" t="str">
        <f t="shared" si="54"/>
        <v xml:space="preserve"> </v>
      </c>
      <c r="S132" s="37" t="str">
        <f t="shared" si="55"/>
        <v/>
      </c>
      <c r="T132" s="37" t="str">
        <f t="shared" si="56"/>
        <v/>
      </c>
      <c r="U132" s="37" t="str">
        <f t="shared" si="57"/>
        <v xml:space="preserve"> </v>
      </c>
      <c r="V132" s="37" t="str">
        <f t="shared" si="58"/>
        <v xml:space="preserve"> </v>
      </c>
      <c r="W132" s="37" t="str">
        <f t="shared" si="59"/>
        <v/>
      </c>
      <c r="X132" s="37" t="str">
        <f t="shared" si="60"/>
        <v/>
      </c>
      <c r="Y132" s="1" t="str">
        <f t="shared" si="61"/>
        <v xml:space="preserve"> </v>
      </c>
      <c r="Z132" s="1" t="str">
        <f t="shared" si="62"/>
        <v xml:space="preserve"> </v>
      </c>
      <c r="AA132" s="1" t="str">
        <f t="shared" si="63"/>
        <v xml:space="preserve"> </v>
      </c>
      <c r="AB132" s="1" t="str">
        <f t="shared" si="64"/>
        <v xml:space="preserve"> </v>
      </c>
      <c r="AC132" s="1" t="str">
        <f t="shared" si="65"/>
        <v xml:space="preserve"> </v>
      </c>
      <c r="AD132" s="1" t="str">
        <f t="shared" si="66"/>
        <v xml:space="preserve"> </v>
      </c>
      <c r="AE132" s="1" t="str">
        <f t="shared" si="67"/>
        <v xml:space="preserve"> </v>
      </c>
      <c r="AF132" s="1" t="str">
        <f t="shared" si="68"/>
        <v xml:space="preserve"> </v>
      </c>
      <c r="AG132" s="38">
        <f t="shared" si="69"/>
        <v>3.3627906990244187</v>
      </c>
      <c r="AH132" s="38" t="str">
        <f t="shared" si="70"/>
        <v xml:space="preserve"> </v>
      </c>
      <c r="AI132" s="1">
        <f t="shared" si="71"/>
        <v>66</v>
      </c>
      <c r="AJ132" s="1" t="str">
        <f t="shared" si="72"/>
        <v xml:space="preserve"> </v>
      </c>
      <c r="AK132" s="25" t="str">
        <f t="shared" si="73"/>
        <v xml:space="preserve"> </v>
      </c>
      <c r="AL132" s="25" t="str">
        <f t="shared" si="74"/>
        <v xml:space="preserve"> </v>
      </c>
      <c r="AM132" s="1" t="str">
        <f t="shared" si="75"/>
        <v xml:space="preserve"> </v>
      </c>
      <c r="AN132" s="1" t="str">
        <f t="shared" si="76"/>
        <v xml:space="preserve"> </v>
      </c>
      <c r="AO132" t="s">
        <v>969</v>
      </c>
      <c r="AP132" t="s">
        <v>1250</v>
      </c>
      <c r="AQ132" s="22" t="e">
        <v>#VALUE!</v>
      </c>
      <c r="AR132" s="21">
        <v>-59.310973021775169</v>
      </c>
      <c r="AS132">
        <v>1.1627906976744207</v>
      </c>
      <c r="AT132" t="e">
        <v>#VALUE!</v>
      </c>
      <c r="AU132">
        <v>59.310973021775169</v>
      </c>
      <c r="AV132" t="s">
        <v>2144</v>
      </c>
    </row>
    <row r="133" spans="1:48" x14ac:dyDescent="0.25">
      <c r="A133" s="14">
        <v>1.3599999999999972E-9</v>
      </c>
      <c r="B133" t="s">
        <v>1089</v>
      </c>
      <c r="C133" s="4">
        <v>4</v>
      </c>
      <c r="D133" s="4">
        <v>0</v>
      </c>
      <c r="E133" s="4">
        <v>13</v>
      </c>
      <c r="F133" s="4">
        <v>17</v>
      </c>
      <c r="G133" s="4">
        <v>24</v>
      </c>
      <c r="H133" s="4">
        <v>21.45</v>
      </c>
      <c r="I133" s="34">
        <v>6791.8408265468997</v>
      </c>
      <c r="J133" s="35">
        <v>17.354368932038835</v>
      </c>
      <c r="K133" s="35">
        <v>21.798780487804876</v>
      </c>
      <c r="L133" s="35">
        <v>14.992271887335239</v>
      </c>
      <c r="M133" s="35">
        <v>14.478874963125598</v>
      </c>
      <c r="N133" s="4">
        <v>0.98399999999999999</v>
      </c>
      <c r="O133" s="4">
        <v>-24.885496183206111</v>
      </c>
      <c r="P133" s="35">
        <v>7.9906759906759914</v>
      </c>
      <c r="Q133" s="36" t="str">
        <f t="shared" si="53"/>
        <v xml:space="preserve"> </v>
      </c>
      <c r="R133" s="36" t="str">
        <f t="shared" si="54"/>
        <v xml:space="preserve"> </v>
      </c>
      <c r="S133" s="37" t="str">
        <f t="shared" si="55"/>
        <v/>
      </c>
      <c r="T133" s="37" t="str">
        <f t="shared" si="56"/>
        <v/>
      </c>
      <c r="U133" s="37" t="str">
        <f t="shared" si="57"/>
        <v/>
      </c>
      <c r="V133" s="37" t="str">
        <f t="shared" si="58"/>
        <v/>
      </c>
      <c r="W133" s="37" t="str">
        <f t="shared" si="59"/>
        <v/>
      </c>
      <c r="X133" s="37" t="str">
        <f t="shared" si="60"/>
        <v/>
      </c>
      <c r="Y133" s="1" t="str">
        <f t="shared" si="61"/>
        <v xml:space="preserve"> </v>
      </c>
      <c r="Z133" s="1" t="str">
        <f t="shared" si="62"/>
        <v xml:space="preserve"> </v>
      </c>
      <c r="AA133" s="1" t="str">
        <f t="shared" si="63"/>
        <v xml:space="preserve"> </v>
      </c>
      <c r="AB133" s="1" t="str">
        <f t="shared" si="64"/>
        <v xml:space="preserve"> </v>
      </c>
      <c r="AC133" s="1" t="str">
        <f t="shared" si="65"/>
        <v xml:space="preserve"> </v>
      </c>
      <c r="AD133" s="1" t="str">
        <f t="shared" si="66"/>
        <v xml:space="preserve"> </v>
      </c>
      <c r="AE133" s="1" t="str">
        <f t="shared" si="67"/>
        <v xml:space="preserve"> </v>
      </c>
      <c r="AF133" s="1" t="str">
        <f t="shared" si="68"/>
        <v xml:space="preserve"> </v>
      </c>
      <c r="AG133" s="38">
        <f t="shared" si="69"/>
        <v>7.9906759920359915</v>
      </c>
      <c r="AH133" s="38" t="str">
        <f t="shared" si="70"/>
        <v xml:space="preserve"> </v>
      </c>
      <c r="AI133" s="1">
        <f t="shared" si="71"/>
        <v>8</v>
      </c>
      <c r="AJ133" s="1" t="str">
        <f t="shared" si="72"/>
        <v xml:space="preserve"> </v>
      </c>
      <c r="AK133" s="25" t="str">
        <f t="shared" si="73"/>
        <v xml:space="preserve"> </v>
      </c>
      <c r="AL133" s="25" t="str">
        <f t="shared" si="74"/>
        <v xml:space="preserve"> </v>
      </c>
      <c r="AM133" s="1" t="str">
        <f t="shared" si="75"/>
        <v xml:space="preserve"> </v>
      </c>
      <c r="AN133" s="1" t="str">
        <f t="shared" si="76"/>
        <v xml:space="preserve"> </v>
      </c>
      <c r="AO133" t="s">
        <v>1089</v>
      </c>
      <c r="AP133" t="s">
        <v>1295</v>
      </c>
      <c r="AQ133" s="22">
        <v>-8.9820355327818735</v>
      </c>
      <c r="AR133" s="21">
        <v>-28.22867532798643</v>
      </c>
      <c r="AS133">
        <v>11.888111888111897</v>
      </c>
      <c r="AT133">
        <v>8.9820355327818735</v>
      </c>
      <c r="AU133">
        <v>28.22867532798643</v>
      </c>
      <c r="AV133" t="s">
        <v>2145</v>
      </c>
    </row>
    <row r="134" spans="1:48" x14ac:dyDescent="0.25">
      <c r="A134" s="14">
        <v>1.3699999999999971E-9</v>
      </c>
      <c r="B134" t="s">
        <v>1181</v>
      </c>
      <c r="C134" s="4">
        <v>7</v>
      </c>
      <c r="D134" s="4">
        <v>0</v>
      </c>
      <c r="E134" s="4">
        <v>2</v>
      </c>
      <c r="F134" s="4">
        <v>9</v>
      </c>
      <c r="G134" s="4">
        <v>23</v>
      </c>
      <c r="H134" s="4">
        <v>15.6</v>
      </c>
      <c r="I134" s="34">
        <v>692.76874746705255</v>
      </c>
      <c r="J134" s="35">
        <v>11.693143466476499</v>
      </c>
      <c r="K134" s="35">
        <v>10.741002781649046</v>
      </c>
      <c r="L134" s="35">
        <v>7.2899986010398932</v>
      </c>
      <c r="M134" s="35">
        <v>6.9650526855131538</v>
      </c>
      <c r="N134" s="4">
        <v>1.004</v>
      </c>
      <c r="O134" s="4">
        <v>0.19960079840319378</v>
      </c>
      <c r="P134" s="35">
        <v>5.0511434490864087</v>
      </c>
      <c r="Q134" s="36">
        <f t="shared" si="53"/>
        <v>77.777777779147769</v>
      </c>
      <c r="R134" s="36" t="str">
        <f t="shared" si="54"/>
        <v xml:space="preserve"> </v>
      </c>
      <c r="S134" s="37">
        <f t="shared" si="55"/>
        <v>0.47435897572897445</v>
      </c>
      <c r="T134" s="37" t="str">
        <f t="shared" si="56"/>
        <v/>
      </c>
      <c r="U134" s="37" t="str">
        <f t="shared" si="57"/>
        <v/>
      </c>
      <c r="V134" s="37" t="str">
        <f t="shared" si="58"/>
        <v/>
      </c>
      <c r="W134" s="37" t="str">
        <f t="shared" si="59"/>
        <v/>
      </c>
      <c r="X134" s="37">
        <f t="shared" si="60"/>
        <v>-0.37648751918387813</v>
      </c>
      <c r="Y134" s="1" t="str">
        <f t="shared" si="61"/>
        <v xml:space="preserve"> </v>
      </c>
      <c r="Z134" s="1" t="str">
        <f t="shared" si="62"/>
        <v xml:space="preserve"> </v>
      </c>
      <c r="AA134" s="1" t="str">
        <f t="shared" si="63"/>
        <v xml:space="preserve"> </v>
      </c>
      <c r="AB134" s="1">
        <f t="shared" si="64"/>
        <v>37</v>
      </c>
      <c r="AC134" s="1">
        <f t="shared" si="65"/>
        <v>22</v>
      </c>
      <c r="AD134" s="1" t="str">
        <f t="shared" si="66"/>
        <v xml:space="preserve"> </v>
      </c>
      <c r="AE134" s="1">
        <f t="shared" si="67"/>
        <v>40</v>
      </c>
      <c r="AF134" s="1" t="str">
        <f t="shared" si="68"/>
        <v xml:space="preserve"> </v>
      </c>
      <c r="AG134" s="38">
        <f t="shared" si="69"/>
        <v>5.0511434504564088</v>
      </c>
      <c r="AH134" s="38" t="str">
        <f t="shared" si="70"/>
        <v xml:space="preserve"> </v>
      </c>
      <c r="AI134" s="1">
        <f t="shared" si="71"/>
        <v>37</v>
      </c>
      <c r="AJ134" s="1" t="str">
        <f t="shared" si="72"/>
        <v xml:space="preserve"> </v>
      </c>
      <c r="AK134" s="25" t="str">
        <f t="shared" si="73"/>
        <v xml:space="preserve"> </v>
      </c>
      <c r="AL134" s="25" t="str">
        <f t="shared" si="74"/>
        <v xml:space="preserve"> </v>
      </c>
      <c r="AM134" s="1" t="str">
        <f t="shared" si="75"/>
        <v xml:space="preserve"> </v>
      </c>
      <c r="AN134" s="1" t="str">
        <f t="shared" si="76"/>
        <v xml:space="preserve"> </v>
      </c>
      <c r="AO134" t="s">
        <v>1181</v>
      </c>
      <c r="AP134" t="s">
        <v>1242</v>
      </c>
      <c r="AQ134" s="22">
        <v>26.569350822038508</v>
      </c>
      <c r="AR134" s="21">
        <v>37.648751918387816</v>
      </c>
      <c r="AS134">
        <v>47.435897435897445</v>
      </c>
      <c r="AT134">
        <v>-26.569350822038508</v>
      </c>
      <c r="AU134">
        <v>-37.648751918387816</v>
      </c>
      <c r="AV134" t="s">
        <v>2146</v>
      </c>
    </row>
    <row r="135" spans="1:48" x14ac:dyDescent="0.25">
      <c r="A135" s="14">
        <v>1.3799999999999971E-9</v>
      </c>
      <c r="B135" t="s">
        <v>957</v>
      </c>
      <c r="C135" s="4">
        <v>7</v>
      </c>
      <c r="D135" s="4">
        <v>0</v>
      </c>
      <c r="E135" s="4">
        <v>3</v>
      </c>
      <c r="F135" s="4">
        <v>10</v>
      </c>
      <c r="G135" s="4">
        <v>6.5</v>
      </c>
      <c r="H135" s="4">
        <v>3.47</v>
      </c>
      <c r="I135" s="34">
        <v>3123.4946794907514</v>
      </c>
      <c r="J135" s="35" t="s">
        <v>1238</v>
      </c>
      <c r="K135" s="35" t="s">
        <v>1238</v>
      </c>
      <c r="L135" s="35" t="s">
        <v>1238</v>
      </c>
      <c r="M135" s="35" t="s">
        <v>1238</v>
      </c>
      <c r="N135" s="4">
        <v>-1.0999999999999999E-2</v>
      </c>
      <c r="O135" s="4">
        <v>63.333333333333329</v>
      </c>
      <c r="P135" s="35">
        <v>0</v>
      </c>
      <c r="Q135" s="36" t="str">
        <f t="shared" si="53"/>
        <v xml:space="preserve"> </v>
      </c>
      <c r="R135" s="36" t="str">
        <f t="shared" si="54"/>
        <v xml:space="preserve"> </v>
      </c>
      <c r="S135" s="37">
        <f t="shared" si="55"/>
        <v>0.87319884864224784</v>
      </c>
      <c r="T135" s="37" t="str">
        <f t="shared" si="56"/>
        <v/>
      </c>
      <c r="U135" s="37" t="str">
        <f t="shared" si="57"/>
        <v xml:space="preserve"> </v>
      </c>
      <c r="V135" s="37" t="str">
        <f t="shared" si="58"/>
        <v xml:space="preserve"> </v>
      </c>
      <c r="W135" s="37" t="str">
        <f t="shared" si="59"/>
        <v xml:space="preserve"> </v>
      </c>
      <c r="X135" s="37" t="str">
        <f t="shared" si="60"/>
        <v xml:space="preserve"> </v>
      </c>
      <c r="Y135" s="1" t="str">
        <f t="shared" si="61"/>
        <v xml:space="preserve"> </v>
      </c>
      <c r="Z135" s="1" t="str">
        <f t="shared" si="62"/>
        <v xml:space="preserve"> </v>
      </c>
      <c r="AA135" s="1" t="str">
        <f t="shared" si="63"/>
        <v xml:space="preserve"> </v>
      </c>
      <c r="AB135" s="1" t="str">
        <f t="shared" si="64"/>
        <v xml:space="preserve"> </v>
      </c>
      <c r="AC135" s="1">
        <f t="shared" si="65"/>
        <v>10</v>
      </c>
      <c r="AD135" s="1" t="str">
        <f t="shared" si="66"/>
        <v xml:space="preserve"> </v>
      </c>
      <c r="AE135" s="1" t="str">
        <f t="shared" si="67"/>
        <v xml:space="preserve"> </v>
      </c>
      <c r="AF135" s="1" t="str">
        <f t="shared" si="68"/>
        <v xml:space="preserve"> </v>
      </c>
      <c r="AG135" s="38" t="str">
        <f t="shared" si="69"/>
        <v xml:space="preserve"> </v>
      </c>
      <c r="AH135" s="38" t="str">
        <f t="shared" si="70"/>
        <v xml:space="preserve"> </v>
      </c>
      <c r="AI135" s="1" t="str">
        <f t="shared" si="71"/>
        <v xml:space="preserve"> </v>
      </c>
      <c r="AJ135" s="1" t="str">
        <f t="shared" si="72"/>
        <v xml:space="preserve"> </v>
      </c>
      <c r="AK135" s="25">
        <f t="shared" si="73"/>
        <v>63.33333333471333</v>
      </c>
      <c r="AL135" s="25" t="str">
        <f t="shared" si="74"/>
        <v xml:space="preserve"> </v>
      </c>
      <c r="AM135" s="1">
        <f t="shared" si="75"/>
        <v>7</v>
      </c>
      <c r="AN135" s="1" t="str">
        <f t="shared" si="76"/>
        <v xml:space="preserve"> </v>
      </c>
      <c r="AO135" t="s">
        <v>957</v>
      </c>
      <c r="AP135" t="s">
        <v>1242</v>
      </c>
      <c r="AQ135" s="22" t="e">
        <v>#VALUE!</v>
      </c>
      <c r="AR135" s="21" t="e">
        <v>#VALUE!</v>
      </c>
      <c r="AS135">
        <v>87.319884726224785</v>
      </c>
      <c r="AT135" t="e">
        <v>#VALUE!</v>
      </c>
      <c r="AU135" t="e">
        <v>#VALUE!</v>
      </c>
      <c r="AV135" t="s">
        <v>2147</v>
      </c>
    </row>
    <row r="136" spans="1:48" x14ac:dyDescent="0.25">
      <c r="A136" s="14">
        <v>1.3899999999999971E-9</v>
      </c>
      <c r="B136" t="s">
        <v>1167</v>
      </c>
      <c r="C136" s="4">
        <v>8</v>
      </c>
      <c r="D136" s="4">
        <v>0</v>
      </c>
      <c r="E136" s="4">
        <v>8</v>
      </c>
      <c r="F136" s="4">
        <v>16</v>
      </c>
      <c r="G136" s="4">
        <v>7.7236251831054687</v>
      </c>
      <c r="H136" s="4">
        <v>7.89</v>
      </c>
      <c r="I136" s="34">
        <v>7445.2673656637407</v>
      </c>
      <c r="J136" s="35">
        <v>19.404210147122001</v>
      </c>
      <c r="K136" s="35">
        <v>14.204995945022326</v>
      </c>
      <c r="L136" s="35">
        <v>6.5512156306037062</v>
      </c>
      <c r="M136" s="35">
        <v>5.526111715118569</v>
      </c>
      <c r="N136" s="4">
        <v>0.41799999999999998</v>
      </c>
      <c r="O136" s="4">
        <v>22.941176470588221</v>
      </c>
      <c r="P136" s="35">
        <v>0</v>
      </c>
      <c r="Q136" s="36" t="str">
        <f t="shared" si="53"/>
        <v xml:space="preserve"> </v>
      </c>
      <c r="R136" s="36" t="str">
        <f t="shared" si="54"/>
        <v xml:space="preserve"> </v>
      </c>
      <c r="S136" s="37" t="str">
        <f t="shared" si="55"/>
        <v/>
      </c>
      <c r="T136" s="37" t="str">
        <f t="shared" si="56"/>
        <v/>
      </c>
      <c r="U136" s="37" t="str">
        <f t="shared" si="57"/>
        <v/>
      </c>
      <c r="V136" s="37" t="str">
        <f t="shared" si="58"/>
        <v/>
      </c>
      <c r="W136" s="37" t="str">
        <f t="shared" si="59"/>
        <v/>
      </c>
      <c r="X136" s="37">
        <f t="shared" si="60"/>
        <v>-0.43967551521664305</v>
      </c>
      <c r="Y136" s="1" t="str">
        <f t="shared" si="61"/>
        <v xml:space="preserve"> </v>
      </c>
      <c r="Z136" s="1" t="str">
        <f t="shared" si="62"/>
        <v xml:space="preserve"> </v>
      </c>
      <c r="AA136" s="1" t="str">
        <f t="shared" si="63"/>
        <v xml:space="preserve"> </v>
      </c>
      <c r="AB136" s="1">
        <f t="shared" si="64"/>
        <v>31</v>
      </c>
      <c r="AC136" s="1" t="str">
        <f t="shared" si="65"/>
        <v xml:space="preserve"> </v>
      </c>
      <c r="AD136" s="1" t="str">
        <f t="shared" si="66"/>
        <v xml:space="preserve"> </v>
      </c>
      <c r="AE136" s="1" t="str">
        <f t="shared" si="67"/>
        <v xml:space="preserve"> </v>
      </c>
      <c r="AF136" s="1" t="str">
        <f t="shared" si="68"/>
        <v xml:space="preserve"> </v>
      </c>
      <c r="AG136" s="38" t="str">
        <f t="shared" si="69"/>
        <v xml:space="preserve"> </v>
      </c>
      <c r="AH136" s="38" t="str">
        <f t="shared" si="70"/>
        <v xml:space="preserve"> </v>
      </c>
      <c r="AI136" s="1" t="str">
        <f t="shared" si="71"/>
        <v xml:space="preserve"> </v>
      </c>
      <c r="AJ136" s="1" t="str">
        <f t="shared" si="72"/>
        <v xml:space="preserve"> </v>
      </c>
      <c r="AK136" s="25" t="str">
        <f t="shared" si="73"/>
        <v xml:space="preserve"> </v>
      </c>
      <c r="AL136" s="25" t="str">
        <f t="shared" si="74"/>
        <v xml:space="preserve"> </v>
      </c>
      <c r="AM136" s="1" t="str">
        <f t="shared" si="75"/>
        <v xml:space="preserve"> </v>
      </c>
      <c r="AN136" s="1" t="str">
        <f t="shared" si="76"/>
        <v xml:space="preserve"> </v>
      </c>
      <c r="AO136" t="s">
        <v>1167</v>
      </c>
      <c r="AP136" t="s">
        <v>1242</v>
      </c>
      <c r="AQ136" s="22">
        <v>-21.854636605952038</v>
      </c>
      <c r="AR136" s="21">
        <v>43.967551521664305</v>
      </c>
      <c r="AS136">
        <v>-2.1086795550637638</v>
      </c>
      <c r="AT136">
        <v>21.854636605952038</v>
      </c>
      <c r="AU136">
        <v>-43.967551521664305</v>
      </c>
      <c r="AV136" t="s">
        <v>2148</v>
      </c>
    </row>
    <row r="137" spans="1:48" x14ac:dyDescent="0.25">
      <c r="A137" s="14">
        <v>1.399999999999997E-9</v>
      </c>
      <c r="B137" t="s">
        <v>1041</v>
      </c>
      <c r="C137" s="4">
        <v>15</v>
      </c>
      <c r="D137" s="4">
        <v>0</v>
      </c>
      <c r="E137" s="4">
        <v>1</v>
      </c>
      <c r="F137" s="4">
        <v>16</v>
      </c>
      <c r="G137" s="4">
        <v>6.5</v>
      </c>
      <c r="H137" s="4">
        <v>3.42</v>
      </c>
      <c r="I137" s="34">
        <v>483.31400423228251</v>
      </c>
      <c r="J137" s="35" t="s">
        <v>1238</v>
      </c>
      <c r="K137" s="35" t="s">
        <v>1238</v>
      </c>
      <c r="L137" s="35">
        <v>4.9886469135802471</v>
      </c>
      <c r="M137" s="35">
        <v>3.9865864246250986</v>
      </c>
      <c r="N137" s="4">
        <v>6.4000000000000001E-2</v>
      </c>
      <c r="O137" s="4">
        <v>45.454545454545467</v>
      </c>
      <c r="P137" s="35" t="s">
        <v>137</v>
      </c>
      <c r="Q137" s="36">
        <f t="shared" si="53"/>
        <v>93.750000001399997</v>
      </c>
      <c r="R137" s="36" t="str">
        <f t="shared" si="54"/>
        <v xml:space="preserve"> </v>
      </c>
      <c r="S137" s="37">
        <f t="shared" si="55"/>
        <v>0.90058479672163749</v>
      </c>
      <c r="T137" s="37" t="str">
        <f t="shared" si="56"/>
        <v/>
      </c>
      <c r="U137" s="37" t="str">
        <f t="shared" si="57"/>
        <v xml:space="preserve"> </v>
      </c>
      <c r="V137" s="37" t="str">
        <f t="shared" si="58"/>
        <v xml:space="preserve"> </v>
      </c>
      <c r="W137" s="37" t="str">
        <f t="shared" si="59"/>
        <v/>
      </c>
      <c r="X137" s="37">
        <f t="shared" si="60"/>
        <v>-0.57332178190563576</v>
      </c>
      <c r="Y137" s="1" t="str">
        <f t="shared" si="61"/>
        <v xml:space="preserve"> </v>
      </c>
      <c r="Z137" s="1" t="str">
        <f t="shared" si="62"/>
        <v xml:space="preserve"> </v>
      </c>
      <c r="AA137" s="1" t="str">
        <f t="shared" si="63"/>
        <v xml:space="preserve"> </v>
      </c>
      <c r="AB137" s="1">
        <f t="shared" si="64"/>
        <v>19</v>
      </c>
      <c r="AC137" s="1">
        <f t="shared" si="65"/>
        <v>7</v>
      </c>
      <c r="AD137" s="1" t="str">
        <f t="shared" si="66"/>
        <v xml:space="preserve"> </v>
      </c>
      <c r="AE137" s="1">
        <f t="shared" si="67"/>
        <v>16</v>
      </c>
      <c r="AF137" s="1" t="str">
        <f t="shared" si="68"/>
        <v xml:space="preserve"> </v>
      </c>
      <c r="AG137" s="38" t="str">
        <f t="shared" si="69"/>
        <v xml:space="preserve"> </v>
      </c>
      <c r="AH137" s="38" t="str">
        <f t="shared" si="70"/>
        <v xml:space="preserve"> </v>
      </c>
      <c r="AI137" s="1" t="str">
        <f t="shared" si="71"/>
        <v xml:space="preserve"> </v>
      </c>
      <c r="AJ137" s="1" t="str">
        <f t="shared" si="72"/>
        <v xml:space="preserve"> </v>
      </c>
      <c r="AK137" s="25" t="str">
        <f t="shared" si="73"/>
        <v xml:space="preserve"> </v>
      </c>
      <c r="AL137" s="25" t="str">
        <f t="shared" si="74"/>
        <v xml:space="preserve"> </v>
      </c>
      <c r="AM137" s="1" t="str">
        <f t="shared" si="75"/>
        <v xml:space="preserve"> </v>
      </c>
      <c r="AN137" s="1" t="str">
        <f t="shared" si="76"/>
        <v xml:space="preserve"> </v>
      </c>
      <c r="AO137" t="s">
        <v>1041</v>
      </c>
      <c r="AP137" t="s">
        <v>1295</v>
      </c>
      <c r="AQ137" s="22" t="e">
        <v>#VALUE!</v>
      </c>
      <c r="AR137" s="21">
        <v>57.332178190563575</v>
      </c>
      <c r="AS137">
        <v>90.058479532163744</v>
      </c>
      <c r="AT137" t="e">
        <v>#VALUE!</v>
      </c>
      <c r="AU137">
        <v>-57.332178190563575</v>
      </c>
      <c r="AV137" t="s">
        <v>2149</v>
      </c>
    </row>
    <row r="138" spans="1:48" x14ac:dyDescent="0.25">
      <c r="A138" s="14">
        <v>1.409999999999997E-9</v>
      </c>
      <c r="B138" t="s">
        <v>1107</v>
      </c>
      <c r="C138" s="4">
        <v>16</v>
      </c>
      <c r="D138" s="4">
        <v>0</v>
      </c>
      <c r="E138" s="4">
        <v>2</v>
      </c>
      <c r="F138" s="4">
        <v>18</v>
      </c>
      <c r="G138" s="4">
        <v>40</v>
      </c>
      <c r="H138" s="4">
        <v>35.42</v>
      </c>
      <c r="I138" s="34">
        <v>5707.6841153965561</v>
      </c>
      <c r="J138" s="35">
        <v>15.110921501706486</v>
      </c>
      <c r="K138" s="35">
        <v>20.022611644997173</v>
      </c>
      <c r="L138" s="35">
        <v>11.38909288533905</v>
      </c>
      <c r="M138" s="35">
        <v>11.246645806843464</v>
      </c>
      <c r="N138" s="4">
        <v>2.3439999999999999</v>
      </c>
      <c r="O138" s="4">
        <v>23.368421052631565</v>
      </c>
      <c r="P138" s="35">
        <v>5.429136081309994</v>
      </c>
      <c r="Q138" s="36">
        <f t="shared" si="53"/>
        <v>88.888888890298887</v>
      </c>
      <c r="R138" s="36" t="str">
        <f t="shared" si="54"/>
        <v xml:space="preserve"> </v>
      </c>
      <c r="S138" s="37" t="str">
        <f t="shared" si="55"/>
        <v/>
      </c>
      <c r="T138" s="37" t="str">
        <f t="shared" si="56"/>
        <v/>
      </c>
      <c r="U138" s="37" t="str">
        <f t="shared" si="57"/>
        <v/>
      </c>
      <c r="V138" s="37" t="str">
        <f t="shared" si="58"/>
        <v/>
      </c>
      <c r="W138" s="37" t="str">
        <f t="shared" si="59"/>
        <v/>
      </c>
      <c r="X138" s="37" t="str">
        <f t="shared" si="60"/>
        <v/>
      </c>
      <c r="Y138" s="1" t="str">
        <f t="shared" si="61"/>
        <v xml:space="preserve"> </v>
      </c>
      <c r="Z138" s="1" t="str">
        <f t="shared" si="62"/>
        <v xml:space="preserve"> </v>
      </c>
      <c r="AA138" s="1" t="str">
        <f t="shared" si="63"/>
        <v xml:space="preserve"> </v>
      </c>
      <c r="AB138" s="1" t="str">
        <f t="shared" si="64"/>
        <v xml:space="preserve"> </v>
      </c>
      <c r="AC138" s="1" t="str">
        <f t="shared" si="65"/>
        <v xml:space="preserve"> </v>
      </c>
      <c r="AD138" s="1" t="str">
        <f t="shared" si="66"/>
        <v xml:space="preserve"> </v>
      </c>
      <c r="AE138" s="1">
        <f t="shared" si="67"/>
        <v>22</v>
      </c>
      <c r="AF138" s="1" t="str">
        <f t="shared" si="68"/>
        <v xml:space="preserve"> </v>
      </c>
      <c r="AG138" s="38">
        <f t="shared" si="69"/>
        <v>5.4291360827199941</v>
      </c>
      <c r="AH138" s="38" t="str">
        <f t="shared" si="70"/>
        <v xml:space="preserve"> </v>
      </c>
      <c r="AI138" s="1">
        <f t="shared" si="71"/>
        <v>28</v>
      </c>
      <c r="AJ138" s="1" t="str">
        <f t="shared" si="72"/>
        <v xml:space="preserve"> </v>
      </c>
      <c r="AK138" s="25" t="str">
        <f t="shared" si="73"/>
        <v xml:space="preserve"> </v>
      </c>
      <c r="AL138" s="25" t="str">
        <f t="shared" si="74"/>
        <v xml:space="preserve"> </v>
      </c>
      <c r="AM138" s="1" t="str">
        <f t="shared" si="75"/>
        <v xml:space="preserve"> </v>
      </c>
      <c r="AN138" s="1" t="str">
        <f t="shared" si="76"/>
        <v xml:space="preserve"> </v>
      </c>
      <c r="AO138" t="s">
        <v>1107</v>
      </c>
      <c r="AP138" t="s">
        <v>1295</v>
      </c>
      <c r="AQ138" s="22">
        <v>5.1063746264047305</v>
      </c>
      <c r="AR138" s="21">
        <v>2.5892603303102502</v>
      </c>
      <c r="AS138">
        <v>12.930547713156404</v>
      </c>
      <c r="AT138">
        <v>-5.1063746264047305</v>
      </c>
      <c r="AU138">
        <v>-2.5892603303102502</v>
      </c>
      <c r="AV138" t="s">
        <v>2150</v>
      </c>
    </row>
    <row r="139" spans="1:48" x14ac:dyDescent="0.25">
      <c r="A139" s="14">
        <v>1.419999999999997E-9</v>
      </c>
      <c r="B139" t="s">
        <v>1001</v>
      </c>
      <c r="C139" s="4">
        <v>4</v>
      </c>
      <c r="D139" s="4">
        <v>0</v>
      </c>
      <c r="E139" s="4">
        <v>9</v>
      </c>
      <c r="F139" s="4">
        <v>13</v>
      </c>
      <c r="G139" s="4">
        <v>59.665500640869141</v>
      </c>
      <c r="H139" s="4">
        <v>48.93</v>
      </c>
      <c r="I139" s="34">
        <v>10562.281998194996</v>
      </c>
      <c r="J139" s="35">
        <v>13.572686397259963</v>
      </c>
      <c r="K139" s="35">
        <v>12.7502417575368</v>
      </c>
      <c r="L139" s="35">
        <v>10.098851360268954</v>
      </c>
      <c r="M139" s="35">
        <v>6.8576152981971505</v>
      </c>
      <c r="N139" s="4">
        <v>2.8879999999999999</v>
      </c>
      <c r="O139" s="4">
        <v>5.4014598540145871</v>
      </c>
      <c r="P139" s="35">
        <v>0.6463404684107702</v>
      </c>
      <c r="Q139" s="36" t="str">
        <f t="shared" si="53"/>
        <v xml:space="preserve"> </v>
      </c>
      <c r="R139" s="36" t="str">
        <f t="shared" si="54"/>
        <v xml:space="preserve"> </v>
      </c>
      <c r="S139" s="37">
        <f t="shared" si="55"/>
        <v>0.21940528735642217</v>
      </c>
      <c r="T139" s="37" t="str">
        <f t="shared" si="56"/>
        <v/>
      </c>
      <c r="U139" s="37" t="str">
        <f t="shared" si="57"/>
        <v/>
      </c>
      <c r="V139" s="37" t="str">
        <f t="shared" si="58"/>
        <v/>
      </c>
      <c r="W139" s="37" t="str">
        <f t="shared" si="59"/>
        <v/>
      </c>
      <c r="X139" s="37" t="str">
        <f t="shared" si="60"/>
        <v/>
      </c>
      <c r="Y139" s="1" t="str">
        <f t="shared" si="61"/>
        <v xml:space="preserve"> </v>
      </c>
      <c r="Z139" s="1" t="str">
        <f t="shared" si="62"/>
        <v xml:space="preserve"> </v>
      </c>
      <c r="AA139" s="1" t="str">
        <f t="shared" si="63"/>
        <v xml:space="preserve"> </v>
      </c>
      <c r="AB139" s="1" t="str">
        <f t="shared" si="64"/>
        <v xml:space="preserve"> </v>
      </c>
      <c r="AC139" s="1">
        <f t="shared" si="65"/>
        <v>59</v>
      </c>
      <c r="AD139" s="1" t="str">
        <f t="shared" si="66"/>
        <v xml:space="preserve"> </v>
      </c>
      <c r="AE139" s="1" t="str">
        <f t="shared" si="67"/>
        <v xml:space="preserve"> </v>
      </c>
      <c r="AF139" s="1" t="str">
        <f t="shared" si="68"/>
        <v xml:space="preserve"> </v>
      </c>
      <c r="AG139" s="38" t="str">
        <f t="shared" si="69"/>
        <v xml:space="preserve"> </v>
      </c>
      <c r="AH139" s="38" t="str">
        <f t="shared" si="70"/>
        <v xml:space="preserve"> </v>
      </c>
      <c r="AI139" s="1" t="str">
        <f t="shared" si="71"/>
        <v xml:space="preserve"> </v>
      </c>
      <c r="AJ139" s="1" t="str">
        <f t="shared" si="72"/>
        <v xml:space="preserve"> </v>
      </c>
      <c r="AK139" s="25" t="str">
        <f t="shared" si="73"/>
        <v xml:space="preserve"> </v>
      </c>
      <c r="AL139" s="25" t="str">
        <f t="shared" si="74"/>
        <v xml:space="preserve"> </v>
      </c>
      <c r="AM139" s="1" t="str">
        <f t="shared" si="75"/>
        <v xml:space="preserve"> </v>
      </c>
      <c r="AN139" s="1" t="str">
        <f t="shared" si="76"/>
        <v xml:space="preserve"> </v>
      </c>
      <c r="AO139" t="s">
        <v>1001</v>
      </c>
      <c r="AP139" t="s">
        <v>1242</v>
      </c>
      <c r="AQ139" s="22">
        <v>14.766189596747692</v>
      </c>
      <c r="AR139" s="21">
        <v>13.624676633869981</v>
      </c>
      <c r="AS139">
        <v>21.940528593642217</v>
      </c>
      <c r="AT139">
        <v>-14.766189596747692</v>
      </c>
      <c r="AU139">
        <v>-13.624676633869981</v>
      </c>
      <c r="AV139" t="s">
        <v>2151</v>
      </c>
    </row>
    <row r="140" spans="1:48" x14ac:dyDescent="0.25">
      <c r="A140" s="14">
        <v>1.4299999999999969E-9</v>
      </c>
      <c r="B140" t="s">
        <v>1057</v>
      </c>
      <c r="C140" s="4">
        <v>9</v>
      </c>
      <c r="D140" s="4">
        <v>0</v>
      </c>
      <c r="E140" s="4">
        <v>4</v>
      </c>
      <c r="F140" s="4">
        <v>13</v>
      </c>
      <c r="G140" s="4">
        <v>22</v>
      </c>
      <c r="H140" s="4">
        <v>22.28</v>
      </c>
      <c r="I140" s="34">
        <v>1637.1763295753472</v>
      </c>
      <c r="J140" s="35">
        <v>9.9464285714285712</v>
      </c>
      <c r="K140" s="35">
        <v>12.174863387978142</v>
      </c>
      <c r="L140" s="35">
        <v>26.339362318840578</v>
      </c>
      <c r="M140" s="35">
        <v>23.653953028301455</v>
      </c>
      <c r="N140" s="4">
        <v>1.83</v>
      </c>
      <c r="O140" s="4">
        <v>-36.961763692731651</v>
      </c>
      <c r="P140" s="35">
        <v>3.0251346499102336</v>
      </c>
      <c r="Q140" s="36" t="str">
        <f t="shared" si="53"/>
        <v xml:space="preserve"> </v>
      </c>
      <c r="R140" s="36" t="str">
        <f t="shared" si="54"/>
        <v xml:space="preserve"> </v>
      </c>
      <c r="S140" s="37" t="str">
        <f t="shared" si="55"/>
        <v/>
      </c>
      <c r="T140" s="37" t="str">
        <f t="shared" si="56"/>
        <v/>
      </c>
      <c r="U140" s="37" t="str">
        <f t="shared" si="57"/>
        <v/>
      </c>
      <c r="V140" s="37">
        <f t="shared" si="58"/>
        <v>-0.37538378016471241</v>
      </c>
      <c r="W140" s="37" t="str">
        <f t="shared" si="59"/>
        <v/>
      </c>
      <c r="X140" s="37" t="str">
        <f t="shared" si="60"/>
        <v/>
      </c>
      <c r="Y140" s="1" t="str">
        <f t="shared" si="61"/>
        <v xml:space="preserve"> </v>
      </c>
      <c r="Z140" s="1">
        <f t="shared" si="62"/>
        <v>18</v>
      </c>
      <c r="AA140" s="1" t="str">
        <f t="shared" si="63"/>
        <v xml:space="preserve"> </v>
      </c>
      <c r="AB140" s="1" t="str">
        <f t="shared" si="64"/>
        <v xml:space="preserve"> </v>
      </c>
      <c r="AC140" s="1" t="str">
        <f t="shared" si="65"/>
        <v xml:space="preserve"> </v>
      </c>
      <c r="AD140" s="1" t="str">
        <f t="shared" si="66"/>
        <v xml:space="preserve"> </v>
      </c>
      <c r="AE140" s="1" t="str">
        <f t="shared" si="67"/>
        <v xml:space="preserve"> </v>
      </c>
      <c r="AF140" s="1" t="str">
        <f t="shared" si="68"/>
        <v xml:space="preserve"> </v>
      </c>
      <c r="AG140" s="38">
        <f t="shared" si="69"/>
        <v>3.0251346513402337</v>
      </c>
      <c r="AH140" s="38" t="str">
        <f t="shared" si="70"/>
        <v xml:space="preserve"> </v>
      </c>
      <c r="AI140" s="1">
        <f t="shared" si="71"/>
        <v>71</v>
      </c>
      <c r="AJ140" s="1" t="str">
        <f t="shared" si="72"/>
        <v xml:space="preserve"> </v>
      </c>
      <c r="AK140" s="25" t="str">
        <f t="shared" si="73"/>
        <v xml:space="preserve"> </v>
      </c>
      <c r="AL140" s="25" t="str">
        <f t="shared" si="74"/>
        <v xml:space="preserve"> </v>
      </c>
      <c r="AM140" s="1" t="str">
        <f t="shared" si="75"/>
        <v xml:space="preserve"> </v>
      </c>
      <c r="AN140" s="1" t="str">
        <f t="shared" si="76"/>
        <v xml:space="preserve"> </v>
      </c>
      <c r="AO140" t="s">
        <v>1057</v>
      </c>
      <c r="AP140" t="s">
        <v>1254</v>
      </c>
      <c r="AQ140" s="22">
        <v>37.538378016471242</v>
      </c>
      <c r="AR140" s="21">
        <v>-125.28016864354812</v>
      </c>
      <c r="AS140">
        <v>-1.2567324955116699</v>
      </c>
      <c r="AT140">
        <v>-37.538378016471242</v>
      </c>
      <c r="AU140">
        <v>125.28016864354812</v>
      </c>
      <c r="AV140" t="s">
        <v>2152</v>
      </c>
    </row>
    <row r="141" spans="1:48" x14ac:dyDescent="0.25">
      <c r="A141" s="14">
        <v>1.4399999999999969E-9</v>
      </c>
      <c r="B141" t="s">
        <v>1043</v>
      </c>
      <c r="C141" s="4">
        <v>12</v>
      </c>
      <c r="D141" s="4">
        <v>0</v>
      </c>
      <c r="E141" s="4">
        <v>0</v>
      </c>
      <c r="F141" s="4">
        <v>12</v>
      </c>
      <c r="G141" s="4">
        <v>125</v>
      </c>
      <c r="H141" s="4">
        <v>107.82</v>
      </c>
      <c r="I141" s="34">
        <v>2142.3630121560227</v>
      </c>
      <c r="J141" s="35" t="s">
        <v>1238</v>
      </c>
      <c r="K141" s="35" t="s">
        <v>1238</v>
      </c>
      <c r="L141" s="35">
        <v>35.861560523606414</v>
      </c>
      <c r="M141" s="35">
        <v>35.647074949284502</v>
      </c>
      <c r="N141" s="4">
        <v>1.319</v>
      </c>
      <c r="O141" s="4">
        <v>36.260330578512395</v>
      </c>
      <c r="P141" s="35" t="s">
        <v>137</v>
      </c>
      <c r="Q141" s="36">
        <f t="shared" si="53"/>
        <v>100.00000000144</v>
      </c>
      <c r="R141" s="36" t="str">
        <f t="shared" si="54"/>
        <v xml:space="preserve"> </v>
      </c>
      <c r="S141" s="37">
        <f t="shared" si="55"/>
        <v>0.15933964158097569</v>
      </c>
      <c r="T141" s="37" t="str">
        <f t="shared" si="56"/>
        <v/>
      </c>
      <c r="U141" s="37" t="str">
        <f t="shared" si="57"/>
        <v xml:space="preserve"> </v>
      </c>
      <c r="V141" s="37" t="str">
        <f t="shared" si="58"/>
        <v xml:space="preserve"> </v>
      </c>
      <c r="W141" s="37" t="str">
        <f t="shared" si="59"/>
        <v/>
      </c>
      <c r="X141" s="37" t="str">
        <f t="shared" si="60"/>
        <v/>
      </c>
      <c r="Y141" s="1" t="str">
        <f t="shared" si="61"/>
        <v xml:space="preserve"> </v>
      </c>
      <c r="Z141" s="1" t="str">
        <f t="shared" si="62"/>
        <v xml:space="preserve"> </v>
      </c>
      <c r="AA141" s="1" t="str">
        <f t="shared" si="63"/>
        <v xml:space="preserve"> </v>
      </c>
      <c r="AB141" s="1" t="str">
        <f t="shared" si="64"/>
        <v xml:space="preserve"> </v>
      </c>
      <c r="AC141" s="1">
        <f t="shared" si="65"/>
        <v>81</v>
      </c>
      <c r="AD141" s="1" t="str">
        <f t="shared" si="66"/>
        <v xml:space="preserve"> </v>
      </c>
      <c r="AE141" s="1">
        <f t="shared" si="67"/>
        <v>6</v>
      </c>
      <c r="AF141" s="1" t="str">
        <f t="shared" si="68"/>
        <v xml:space="preserve"> </v>
      </c>
      <c r="AG141" s="38" t="str">
        <f t="shared" si="69"/>
        <v xml:space="preserve"> </v>
      </c>
      <c r="AH141" s="38" t="str">
        <f t="shared" si="70"/>
        <v xml:space="preserve"> </v>
      </c>
      <c r="AI141" s="1" t="str">
        <f t="shared" si="71"/>
        <v xml:space="preserve"> </v>
      </c>
      <c r="AJ141" s="1" t="str">
        <f t="shared" si="72"/>
        <v xml:space="preserve"> </v>
      </c>
      <c r="AK141" s="25" t="str">
        <f t="shared" si="73"/>
        <v xml:space="preserve"> </v>
      </c>
      <c r="AL141" s="25" t="str">
        <f t="shared" si="74"/>
        <v xml:space="preserve"> </v>
      </c>
      <c r="AM141" s="1" t="str">
        <f t="shared" si="75"/>
        <v xml:space="preserve"> </v>
      </c>
      <c r="AN141" s="1" t="str">
        <f t="shared" si="76"/>
        <v xml:space="preserve"> </v>
      </c>
      <c r="AO141" t="s">
        <v>1043</v>
      </c>
      <c r="AP141" t="s">
        <v>1293</v>
      </c>
      <c r="AQ141" s="22" t="e">
        <v>#VALUE!</v>
      </c>
      <c r="AR141" s="21">
        <v>-206.72338626816392</v>
      </c>
      <c r="AS141">
        <v>15.933964014097569</v>
      </c>
      <c r="AT141" t="e">
        <v>#VALUE!</v>
      </c>
      <c r="AU141">
        <v>206.72338626816392</v>
      </c>
      <c r="AV141" t="s">
        <v>2153</v>
      </c>
    </row>
    <row r="142" spans="1:48" x14ac:dyDescent="0.25">
      <c r="A142" s="14">
        <v>1.4499999999999969E-9</v>
      </c>
      <c r="B142" t="s">
        <v>1005</v>
      </c>
      <c r="C142" s="4">
        <v>7</v>
      </c>
      <c r="D142" s="4">
        <v>1</v>
      </c>
      <c r="E142" s="4">
        <v>4</v>
      </c>
      <c r="F142" s="4">
        <v>12</v>
      </c>
      <c r="G142" s="4">
        <v>76</v>
      </c>
      <c r="H142" s="4">
        <v>70</v>
      </c>
      <c r="I142" s="34">
        <v>18967.876243121646</v>
      </c>
      <c r="J142" s="35">
        <v>16.818837097549256</v>
      </c>
      <c r="K142" s="35">
        <v>15.425297487880123</v>
      </c>
      <c r="L142" s="35">
        <v>8.357499848132024</v>
      </c>
      <c r="M142" s="35">
        <v>8.0517973078423726</v>
      </c>
      <c r="N142" s="4">
        <v>4.5380000000000003</v>
      </c>
      <c r="O142" s="4">
        <v>10.145631067961167</v>
      </c>
      <c r="P142" s="35">
        <v>1.8785714285714286</v>
      </c>
      <c r="Q142" s="36" t="str">
        <f t="shared" si="53"/>
        <v xml:space="preserve"> </v>
      </c>
      <c r="R142" s="36" t="str">
        <f t="shared" si="54"/>
        <v xml:space="preserve"> </v>
      </c>
      <c r="S142" s="37" t="str">
        <f t="shared" si="55"/>
        <v/>
      </c>
      <c r="T142" s="37" t="str">
        <f t="shared" si="56"/>
        <v/>
      </c>
      <c r="U142" s="37" t="str">
        <f t="shared" si="57"/>
        <v/>
      </c>
      <c r="V142" s="37" t="str">
        <f t="shared" si="58"/>
        <v/>
      </c>
      <c r="W142" s="37" t="str">
        <f t="shared" si="59"/>
        <v/>
      </c>
      <c r="X142" s="37" t="str">
        <f t="shared" si="60"/>
        <v/>
      </c>
      <c r="Y142" s="1" t="str">
        <f t="shared" si="61"/>
        <v xml:space="preserve"> </v>
      </c>
      <c r="Z142" s="1" t="str">
        <f t="shared" si="62"/>
        <v xml:space="preserve"> </v>
      </c>
      <c r="AA142" s="1" t="str">
        <f t="shared" si="63"/>
        <v xml:space="preserve"> </v>
      </c>
      <c r="AB142" s="1" t="str">
        <f t="shared" si="64"/>
        <v xml:space="preserve"> </v>
      </c>
      <c r="AC142" s="1" t="str">
        <f t="shared" si="65"/>
        <v xml:space="preserve"> </v>
      </c>
      <c r="AD142" s="1" t="str">
        <f t="shared" si="66"/>
        <v xml:space="preserve"> </v>
      </c>
      <c r="AE142" s="1" t="str">
        <f t="shared" si="67"/>
        <v xml:space="preserve"> </v>
      </c>
      <c r="AF142" s="1" t="str">
        <f t="shared" si="68"/>
        <v xml:space="preserve"> </v>
      </c>
      <c r="AG142" s="38" t="str">
        <f t="shared" si="69"/>
        <v xml:space="preserve"> </v>
      </c>
      <c r="AH142" s="38" t="str">
        <f t="shared" si="70"/>
        <v xml:space="preserve"> </v>
      </c>
      <c r="AI142" s="1" t="str">
        <f t="shared" si="71"/>
        <v xml:space="preserve"> </v>
      </c>
      <c r="AJ142" s="1" t="str">
        <f t="shared" si="72"/>
        <v xml:space="preserve"> </v>
      </c>
      <c r="AK142" s="25" t="str">
        <f t="shared" si="73"/>
        <v xml:space="preserve"> </v>
      </c>
      <c r="AL142" s="25" t="str">
        <f t="shared" si="74"/>
        <v xml:space="preserve"> </v>
      </c>
      <c r="AM142" s="1" t="str">
        <f t="shared" si="75"/>
        <v xml:space="preserve"> </v>
      </c>
      <c r="AN142" s="1" t="str">
        <f t="shared" si="76"/>
        <v xml:space="preserve"> </v>
      </c>
      <c r="AO142" t="s">
        <v>1005</v>
      </c>
      <c r="AP142" t="s">
        <v>1239</v>
      </c>
      <c r="AQ142" s="22">
        <v>-5.6190005734678916</v>
      </c>
      <c r="AR142" s="21">
        <v>28.518429852842107</v>
      </c>
      <c r="AS142">
        <v>8.5714285714285623</v>
      </c>
      <c r="AT142">
        <v>5.6190005734678916</v>
      </c>
      <c r="AU142">
        <v>-28.518429852842107</v>
      </c>
      <c r="AV142" t="s">
        <v>2154</v>
      </c>
    </row>
    <row r="143" spans="1:48" x14ac:dyDescent="0.25">
      <c r="A143" s="14">
        <v>1.4599999999999968E-9</v>
      </c>
      <c r="B143" t="s">
        <v>1013</v>
      </c>
      <c r="C143" s="4">
        <v>0</v>
      </c>
      <c r="D143" s="4">
        <v>4</v>
      </c>
      <c r="E143" s="4">
        <v>7</v>
      </c>
      <c r="F143" s="4">
        <v>11</v>
      </c>
      <c r="G143" s="4">
        <v>44</v>
      </c>
      <c r="H143" s="4">
        <v>43.49</v>
      </c>
      <c r="I143" s="34">
        <v>1395.11063661399</v>
      </c>
      <c r="J143" s="35">
        <v>9.9519450800915337</v>
      </c>
      <c r="K143" s="35">
        <v>9.7358406089097826</v>
      </c>
      <c r="L143" s="35" t="s">
        <v>1238</v>
      </c>
      <c r="M143" s="35" t="s">
        <v>1238</v>
      </c>
      <c r="N143" s="4">
        <v>4.4670000000000005</v>
      </c>
      <c r="O143" s="4">
        <v>4.8591549295774827</v>
      </c>
      <c r="P143" s="35">
        <v>6.2106231317544269</v>
      </c>
      <c r="Q143" s="36" t="str">
        <f t="shared" si="53"/>
        <v xml:space="preserve"> </v>
      </c>
      <c r="R143" s="36" t="str">
        <f t="shared" si="54"/>
        <v xml:space="preserve"> </v>
      </c>
      <c r="S143" s="37" t="str">
        <f t="shared" si="55"/>
        <v/>
      </c>
      <c r="T143" s="37" t="str">
        <f t="shared" si="56"/>
        <v/>
      </c>
      <c r="U143" s="37" t="str">
        <f t="shared" si="57"/>
        <v/>
      </c>
      <c r="V143" s="37">
        <f t="shared" si="58"/>
        <v>-0.37503735423273055</v>
      </c>
      <c r="W143" s="37" t="str">
        <f t="shared" si="59"/>
        <v xml:space="preserve"> </v>
      </c>
      <c r="X143" s="37" t="str">
        <f t="shared" si="60"/>
        <v xml:space="preserve"> </v>
      </c>
      <c r="Y143" s="1" t="str">
        <f t="shared" si="61"/>
        <v xml:space="preserve"> </v>
      </c>
      <c r="Z143" s="1">
        <f t="shared" si="62"/>
        <v>19</v>
      </c>
      <c r="AA143" s="1" t="str">
        <f t="shared" si="63"/>
        <v xml:space="preserve"> </v>
      </c>
      <c r="AB143" s="1" t="str">
        <f t="shared" si="64"/>
        <v xml:space="preserve"> </v>
      </c>
      <c r="AC143" s="1" t="str">
        <f t="shared" si="65"/>
        <v xml:space="preserve"> </v>
      </c>
      <c r="AD143" s="1" t="str">
        <f t="shared" si="66"/>
        <v xml:space="preserve"> </v>
      </c>
      <c r="AE143" s="1" t="str">
        <f t="shared" si="67"/>
        <v xml:space="preserve"> </v>
      </c>
      <c r="AF143" s="1" t="str">
        <f t="shared" si="68"/>
        <v xml:space="preserve"> </v>
      </c>
      <c r="AG143" s="38">
        <f t="shared" si="69"/>
        <v>6.210623133214427</v>
      </c>
      <c r="AH143" s="38" t="str">
        <f t="shared" si="70"/>
        <v xml:space="preserve"> </v>
      </c>
      <c r="AI143" s="1">
        <f t="shared" si="71"/>
        <v>16</v>
      </c>
      <c r="AJ143" s="1" t="str">
        <f t="shared" si="72"/>
        <v xml:space="preserve"> </v>
      </c>
      <c r="AK143" s="25" t="str">
        <f t="shared" si="73"/>
        <v xml:space="preserve"> </v>
      </c>
      <c r="AL143" s="25" t="str">
        <f t="shared" si="74"/>
        <v xml:space="preserve"> </v>
      </c>
      <c r="AM143" s="1" t="str">
        <f t="shared" si="75"/>
        <v xml:space="preserve"> </v>
      </c>
      <c r="AN143" s="1" t="str">
        <f t="shared" si="76"/>
        <v xml:space="preserve"> </v>
      </c>
      <c r="AO143" t="s">
        <v>1013</v>
      </c>
      <c r="AP143" t="s">
        <v>1246</v>
      </c>
      <c r="AQ143" s="22">
        <v>37.503735423273056</v>
      </c>
      <c r="AR143" s="21" t="e">
        <v>#VALUE!</v>
      </c>
      <c r="AS143">
        <v>1.1726833754886146</v>
      </c>
      <c r="AT143">
        <v>-37.503735423273056</v>
      </c>
      <c r="AU143" t="e">
        <v>#VALUE!</v>
      </c>
      <c r="AV143" t="s">
        <v>2155</v>
      </c>
    </row>
    <row r="144" spans="1:48" x14ac:dyDescent="0.25">
      <c r="A144" s="14">
        <v>1.4699999999999968E-9</v>
      </c>
      <c r="B144" t="s">
        <v>1079</v>
      </c>
      <c r="C144" s="4">
        <v>5</v>
      </c>
      <c r="D144" s="4">
        <v>0</v>
      </c>
      <c r="E144" s="4">
        <v>3</v>
      </c>
      <c r="F144" s="4">
        <v>8</v>
      </c>
      <c r="G144" s="4">
        <v>30</v>
      </c>
      <c r="H144" s="4">
        <v>20.96</v>
      </c>
      <c r="I144" s="34">
        <v>1009.5123700741614</v>
      </c>
      <c r="J144" s="35">
        <v>6.3611532625189682</v>
      </c>
      <c r="K144" s="35">
        <v>8.2228324833267958</v>
      </c>
      <c r="L144" s="35">
        <v>5.3168357588357589</v>
      </c>
      <c r="M144" s="35">
        <v>6.5073740458015275</v>
      </c>
      <c r="N144" s="4">
        <v>3.2949999999999999</v>
      </c>
      <c r="O144" s="4">
        <v>63.930348258706445</v>
      </c>
      <c r="P144" s="35">
        <v>12.800572519083969</v>
      </c>
      <c r="Q144" s="36" t="str">
        <f t="shared" si="53"/>
        <v xml:space="preserve"> </v>
      </c>
      <c r="R144" s="36" t="str">
        <f t="shared" si="54"/>
        <v xml:space="preserve"> </v>
      </c>
      <c r="S144" s="37">
        <f t="shared" si="55"/>
        <v>0.43129771139366413</v>
      </c>
      <c r="T144" s="37" t="str">
        <f t="shared" si="56"/>
        <v/>
      </c>
      <c r="U144" s="37" t="str">
        <f t="shared" si="57"/>
        <v/>
      </c>
      <c r="V144" s="37">
        <f t="shared" si="58"/>
        <v>-0.60053204262272852</v>
      </c>
      <c r="W144" s="37" t="str">
        <f t="shared" si="59"/>
        <v/>
      </c>
      <c r="X144" s="37">
        <f t="shared" si="60"/>
        <v>-0.54525183947076994</v>
      </c>
      <c r="Y144" s="1" t="str">
        <f t="shared" si="61"/>
        <v xml:space="preserve"> </v>
      </c>
      <c r="Z144" s="1">
        <f t="shared" si="62"/>
        <v>10</v>
      </c>
      <c r="AA144" s="1" t="str">
        <f t="shared" si="63"/>
        <v xml:space="preserve"> </v>
      </c>
      <c r="AB144" s="1">
        <f t="shared" si="64"/>
        <v>21</v>
      </c>
      <c r="AC144" s="1">
        <f t="shared" si="65"/>
        <v>28</v>
      </c>
      <c r="AD144" s="1" t="str">
        <f t="shared" si="66"/>
        <v xml:space="preserve"> </v>
      </c>
      <c r="AE144" s="1" t="str">
        <f t="shared" si="67"/>
        <v xml:space="preserve"> </v>
      </c>
      <c r="AF144" s="1" t="str">
        <f t="shared" si="68"/>
        <v xml:space="preserve"> </v>
      </c>
      <c r="AG144" s="38">
        <f t="shared" si="69"/>
        <v>12.800572520553969</v>
      </c>
      <c r="AH144" s="38" t="str">
        <f t="shared" si="70"/>
        <v xml:space="preserve"> </v>
      </c>
      <c r="AI144" s="1">
        <f t="shared" si="71"/>
        <v>2</v>
      </c>
      <c r="AJ144" s="1" t="str">
        <f t="shared" si="72"/>
        <v xml:space="preserve"> </v>
      </c>
      <c r="AK144" s="25">
        <f t="shared" si="73"/>
        <v>63.930348260176444</v>
      </c>
      <c r="AL144" s="25" t="str">
        <f t="shared" si="74"/>
        <v xml:space="preserve"> </v>
      </c>
      <c r="AM144" s="1">
        <f t="shared" si="75"/>
        <v>6</v>
      </c>
      <c r="AN144" s="1" t="str">
        <f t="shared" si="76"/>
        <v xml:space="preserve"> </v>
      </c>
      <c r="AO144" t="s">
        <v>1079</v>
      </c>
      <c r="AP144" t="s">
        <v>1242</v>
      </c>
      <c r="AQ144" s="22">
        <v>60.05320426227285</v>
      </c>
      <c r="AR144" s="21">
        <v>54.525183947076997</v>
      </c>
      <c r="AS144">
        <v>43.12977099236641</v>
      </c>
      <c r="AT144">
        <v>-60.05320426227285</v>
      </c>
      <c r="AU144">
        <v>-54.525183947076997</v>
      </c>
      <c r="AV144" t="s">
        <v>2156</v>
      </c>
    </row>
    <row r="145" spans="1:48" x14ac:dyDescent="0.25">
      <c r="A145" s="14">
        <v>1.4799999999999968E-9</v>
      </c>
      <c r="B145" t="s">
        <v>1056</v>
      </c>
      <c r="C145" s="4">
        <v>1</v>
      </c>
      <c r="D145" s="4">
        <v>1</v>
      </c>
      <c r="E145" s="4">
        <v>4</v>
      </c>
      <c r="F145" s="4">
        <v>6</v>
      </c>
      <c r="G145" s="4">
        <v>50</v>
      </c>
      <c r="H145" s="4">
        <v>40.61</v>
      </c>
      <c r="I145" s="34">
        <v>1993.8965034085504</v>
      </c>
      <c r="J145" s="35">
        <v>5.7197183098591546</v>
      </c>
      <c r="K145" s="35">
        <v>5.7750284414106936</v>
      </c>
      <c r="L145" s="35">
        <v>4.3150978179082013</v>
      </c>
      <c r="M145" s="35">
        <v>4.3363062381852551</v>
      </c>
      <c r="N145" s="4">
        <v>7.1000000000000005</v>
      </c>
      <c r="O145" s="4">
        <v>-19.501133786848069</v>
      </c>
      <c r="P145" s="35">
        <v>1.1819748830337355</v>
      </c>
      <c r="Q145" s="36" t="str">
        <f t="shared" si="53"/>
        <v xml:space="preserve"> </v>
      </c>
      <c r="R145" s="36" t="str">
        <f t="shared" si="54"/>
        <v xml:space="preserve"> </v>
      </c>
      <c r="S145" s="37">
        <f t="shared" si="55"/>
        <v>0.23122383797347446</v>
      </c>
      <c r="T145" s="37" t="str">
        <f t="shared" si="56"/>
        <v/>
      </c>
      <c r="U145" s="37" t="str">
        <f t="shared" si="57"/>
        <v/>
      </c>
      <c r="V145" s="37">
        <f t="shared" si="58"/>
        <v>-0.64081290047269901</v>
      </c>
      <c r="W145" s="37" t="str">
        <f t="shared" si="59"/>
        <v/>
      </c>
      <c r="X145" s="37">
        <f t="shared" si="60"/>
        <v>-0.63093033446887303</v>
      </c>
      <c r="Y145" s="1" t="str">
        <f t="shared" si="61"/>
        <v xml:space="preserve"> </v>
      </c>
      <c r="Z145" s="1">
        <f t="shared" si="62"/>
        <v>7</v>
      </c>
      <c r="AA145" s="1" t="str">
        <f t="shared" si="63"/>
        <v xml:space="preserve"> </v>
      </c>
      <c r="AB145" s="1">
        <f t="shared" si="64"/>
        <v>15</v>
      </c>
      <c r="AC145" s="1">
        <f t="shared" si="65"/>
        <v>55</v>
      </c>
      <c r="AD145" s="1" t="str">
        <f t="shared" si="66"/>
        <v xml:space="preserve"> </v>
      </c>
      <c r="AE145" s="1" t="str">
        <f t="shared" si="67"/>
        <v xml:space="preserve"> </v>
      </c>
      <c r="AF145" s="1" t="str">
        <f t="shared" si="68"/>
        <v xml:space="preserve"> </v>
      </c>
      <c r="AG145" s="38" t="str">
        <f t="shared" si="69"/>
        <v xml:space="preserve"> </v>
      </c>
      <c r="AH145" s="38" t="str">
        <f t="shared" si="70"/>
        <v xml:space="preserve"> </v>
      </c>
      <c r="AI145" s="1" t="str">
        <f t="shared" si="71"/>
        <v xml:space="preserve"> </v>
      </c>
      <c r="AJ145" s="1" t="str">
        <f t="shared" si="72"/>
        <v xml:space="preserve"> </v>
      </c>
      <c r="AK145" s="25" t="str">
        <f t="shared" si="73"/>
        <v xml:space="preserve"> </v>
      </c>
      <c r="AL145" s="25" t="str">
        <f t="shared" si="74"/>
        <v xml:space="preserve"> </v>
      </c>
      <c r="AM145" s="1" t="str">
        <f t="shared" si="75"/>
        <v xml:space="preserve"> </v>
      </c>
      <c r="AN145" s="1" t="str">
        <f t="shared" si="76"/>
        <v xml:space="preserve"> </v>
      </c>
      <c r="AO145" t="s">
        <v>1056</v>
      </c>
      <c r="AP145" t="s">
        <v>1248</v>
      </c>
      <c r="AQ145" s="22">
        <v>64.081290047269903</v>
      </c>
      <c r="AR145" s="21">
        <v>63.093033446887304</v>
      </c>
      <c r="AS145">
        <v>23.122383649347444</v>
      </c>
      <c r="AT145">
        <v>-64.081290047269903</v>
      </c>
      <c r="AU145">
        <v>-63.093033446887304</v>
      </c>
      <c r="AV145" t="s">
        <v>2157</v>
      </c>
    </row>
    <row r="146" spans="1:48" x14ac:dyDescent="0.25">
      <c r="A146" s="14">
        <v>1.4899999999999967E-9</v>
      </c>
      <c r="B146" t="s">
        <v>1037</v>
      </c>
      <c r="C146" s="4">
        <v>21</v>
      </c>
      <c r="D146" s="4">
        <v>0</v>
      </c>
      <c r="E146" s="4">
        <v>4</v>
      </c>
      <c r="F146" s="4">
        <v>25</v>
      </c>
      <c r="G146" s="4">
        <v>9.25</v>
      </c>
      <c r="H146" s="4">
        <v>7.32</v>
      </c>
      <c r="I146" s="34">
        <v>4044.6947690428019</v>
      </c>
      <c r="J146" s="35">
        <v>27.543649171572564</v>
      </c>
      <c r="K146" s="35">
        <v>12.931290690879139</v>
      </c>
      <c r="L146" s="35">
        <v>6.9754518058768431</v>
      </c>
      <c r="M146" s="35">
        <v>4.6582814294008257</v>
      </c>
      <c r="N146" s="4">
        <v>0.42599999999999999</v>
      </c>
      <c r="O146" s="4">
        <v>85.217391304347814</v>
      </c>
      <c r="P146" s="35">
        <v>2.033136555405914</v>
      </c>
      <c r="Q146" s="36">
        <f t="shared" si="53"/>
        <v>84.000000001489994</v>
      </c>
      <c r="R146" s="36" t="str">
        <f t="shared" si="54"/>
        <v xml:space="preserve"> </v>
      </c>
      <c r="S146" s="37">
        <f t="shared" si="55"/>
        <v>0.26366120367579227</v>
      </c>
      <c r="T146" s="37" t="str">
        <f t="shared" si="56"/>
        <v/>
      </c>
      <c r="U146" s="37" t="str">
        <f t="shared" si="57"/>
        <v/>
      </c>
      <c r="V146" s="37" t="str">
        <f t="shared" si="58"/>
        <v/>
      </c>
      <c r="W146" s="37" t="str">
        <f t="shared" si="59"/>
        <v/>
      </c>
      <c r="X146" s="37">
        <f t="shared" si="60"/>
        <v>-0.40339065913192929</v>
      </c>
      <c r="Y146" s="1" t="str">
        <f t="shared" si="61"/>
        <v xml:space="preserve"> </v>
      </c>
      <c r="Z146" s="1" t="str">
        <f t="shared" si="62"/>
        <v xml:space="preserve"> </v>
      </c>
      <c r="AA146" s="1" t="str">
        <f t="shared" si="63"/>
        <v xml:space="preserve"> </v>
      </c>
      <c r="AB146" s="1">
        <f t="shared" si="64"/>
        <v>34</v>
      </c>
      <c r="AC146" s="1">
        <f t="shared" si="65"/>
        <v>45</v>
      </c>
      <c r="AD146" s="1" t="str">
        <f t="shared" si="66"/>
        <v xml:space="preserve"> </v>
      </c>
      <c r="AE146" s="1">
        <f t="shared" si="67"/>
        <v>28</v>
      </c>
      <c r="AF146" s="1" t="str">
        <f t="shared" si="68"/>
        <v xml:space="preserve"> </v>
      </c>
      <c r="AG146" s="38">
        <f t="shared" si="69"/>
        <v>2.0331365568959141</v>
      </c>
      <c r="AH146" s="38" t="str">
        <f t="shared" si="70"/>
        <v xml:space="preserve"> </v>
      </c>
      <c r="AI146" s="1">
        <f t="shared" si="71"/>
        <v>90</v>
      </c>
      <c r="AJ146" s="1" t="str">
        <f t="shared" si="72"/>
        <v xml:space="preserve"> </v>
      </c>
      <c r="AK146" s="25">
        <f t="shared" si="73"/>
        <v>85.217391305837808</v>
      </c>
      <c r="AL146" s="25" t="str">
        <f t="shared" si="74"/>
        <v xml:space="preserve"> </v>
      </c>
      <c r="AM146" s="1">
        <f t="shared" si="75"/>
        <v>2</v>
      </c>
      <c r="AN146" s="1" t="str">
        <f t="shared" si="76"/>
        <v xml:space="preserve"> </v>
      </c>
      <c r="AO146" t="s">
        <v>1037</v>
      </c>
      <c r="AP146" t="s">
        <v>1242</v>
      </c>
      <c r="AQ146" s="22">
        <v>-72.968718394425906</v>
      </c>
      <c r="AR146" s="21">
        <v>40.339065913192925</v>
      </c>
      <c r="AS146">
        <v>26.366120218579226</v>
      </c>
      <c r="AT146">
        <v>72.968718394425906</v>
      </c>
      <c r="AU146">
        <v>-40.339065913192925</v>
      </c>
      <c r="AV146" t="s">
        <v>2158</v>
      </c>
    </row>
    <row r="147" spans="1:48" x14ac:dyDescent="0.25">
      <c r="A147" s="14">
        <v>1.4999999999999967E-9</v>
      </c>
      <c r="B147" t="s">
        <v>1170</v>
      </c>
      <c r="C147" s="4">
        <v>10</v>
      </c>
      <c r="D147" s="4">
        <v>0</v>
      </c>
      <c r="E147" s="4">
        <v>0</v>
      </c>
      <c r="F147" s="4">
        <v>10</v>
      </c>
      <c r="G147" s="4">
        <v>21.125</v>
      </c>
      <c r="H147" s="4">
        <v>15.87</v>
      </c>
      <c r="I147" s="34">
        <v>1033.6263020295173</v>
      </c>
      <c r="J147" s="35" t="s">
        <v>1238</v>
      </c>
      <c r="K147" s="35" t="s">
        <v>1238</v>
      </c>
      <c r="L147" s="35" t="s">
        <v>1238</v>
      </c>
      <c r="M147" s="35" t="s">
        <v>1238</v>
      </c>
      <c r="N147" s="4">
        <v>-4.4999999999999998E-2</v>
      </c>
      <c r="O147" s="4">
        <v>42.307692307692307</v>
      </c>
      <c r="P147" s="35" t="s">
        <v>137</v>
      </c>
      <c r="Q147" s="36">
        <f t="shared" si="53"/>
        <v>100.0000000015</v>
      </c>
      <c r="R147" s="36" t="str">
        <f t="shared" si="54"/>
        <v xml:space="preserve"> </v>
      </c>
      <c r="S147" s="37">
        <f t="shared" si="55"/>
        <v>0.33112791580371781</v>
      </c>
      <c r="T147" s="37" t="str">
        <f t="shared" si="56"/>
        <v/>
      </c>
      <c r="U147" s="37" t="str">
        <f t="shared" si="57"/>
        <v xml:space="preserve"> </v>
      </c>
      <c r="V147" s="37" t="str">
        <f t="shared" si="58"/>
        <v xml:space="preserve"> </v>
      </c>
      <c r="W147" s="37" t="str">
        <f t="shared" si="59"/>
        <v xml:space="preserve"> </v>
      </c>
      <c r="X147" s="37" t="str">
        <f t="shared" si="60"/>
        <v xml:space="preserve"> </v>
      </c>
      <c r="Y147" s="1" t="str">
        <f t="shared" si="61"/>
        <v xml:space="preserve"> </v>
      </c>
      <c r="Z147" s="1" t="str">
        <f t="shared" si="62"/>
        <v xml:space="preserve"> </v>
      </c>
      <c r="AA147" s="1" t="str">
        <f t="shared" si="63"/>
        <v xml:space="preserve"> </v>
      </c>
      <c r="AB147" s="1" t="str">
        <f t="shared" si="64"/>
        <v xml:space="preserve"> </v>
      </c>
      <c r="AC147" s="1">
        <f t="shared" si="65"/>
        <v>36</v>
      </c>
      <c r="AD147" s="1" t="str">
        <f t="shared" si="66"/>
        <v xml:space="preserve"> </v>
      </c>
      <c r="AE147" s="1">
        <f t="shared" si="67"/>
        <v>5</v>
      </c>
      <c r="AF147" s="1" t="str">
        <f t="shared" si="68"/>
        <v xml:space="preserve"> </v>
      </c>
      <c r="AG147" s="38" t="str">
        <f t="shared" si="69"/>
        <v xml:space="preserve"> </v>
      </c>
      <c r="AH147" s="38" t="str">
        <f t="shared" si="70"/>
        <v xml:space="preserve"> </v>
      </c>
      <c r="AI147" s="1" t="str">
        <f t="shared" si="71"/>
        <v xml:space="preserve"> </v>
      </c>
      <c r="AJ147" s="1" t="str">
        <f t="shared" si="72"/>
        <v xml:space="preserve"> </v>
      </c>
      <c r="AK147" s="25" t="str">
        <f t="shared" si="73"/>
        <v xml:space="preserve"> </v>
      </c>
      <c r="AL147" s="25" t="str">
        <f t="shared" si="74"/>
        <v xml:space="preserve"> </v>
      </c>
      <c r="AM147" s="1" t="str">
        <f t="shared" si="75"/>
        <v xml:space="preserve"> </v>
      </c>
      <c r="AN147" s="1" t="str">
        <f t="shared" si="76"/>
        <v xml:space="preserve"> </v>
      </c>
      <c r="AO147" t="s">
        <v>1170</v>
      </c>
      <c r="AP147" t="s">
        <v>1242</v>
      </c>
      <c r="AQ147" s="22" t="e">
        <v>#VALUE!</v>
      </c>
      <c r="AR147" s="21" t="e">
        <v>#VALUE!</v>
      </c>
      <c r="AS147">
        <v>33.112791430371779</v>
      </c>
      <c r="AT147" t="e">
        <v>#VALUE!</v>
      </c>
      <c r="AU147" t="e">
        <v>#VALUE!</v>
      </c>
      <c r="AV147" t="s">
        <v>2159</v>
      </c>
    </row>
    <row r="148" spans="1:48" x14ac:dyDescent="0.25">
      <c r="A148" s="14">
        <v>1.5099999999999966E-9</v>
      </c>
      <c r="B148" t="s">
        <v>986</v>
      </c>
      <c r="C148" s="4">
        <v>6</v>
      </c>
      <c r="D148" s="4">
        <v>1</v>
      </c>
      <c r="E148" s="4">
        <v>11</v>
      </c>
      <c r="F148" s="4">
        <v>18</v>
      </c>
      <c r="G148" s="4">
        <v>8.5</v>
      </c>
      <c r="H148" s="4">
        <v>6.75</v>
      </c>
      <c r="I148" s="34">
        <v>1521.4321361731556</v>
      </c>
      <c r="J148" s="35" t="s">
        <v>1238</v>
      </c>
      <c r="K148" s="35">
        <v>24.107142857142854</v>
      </c>
      <c r="L148" s="35">
        <v>5.3780230196613026</v>
      </c>
      <c r="M148" s="35">
        <v>6.4582734757188875</v>
      </c>
      <c r="N148" s="4">
        <v>-0.214</v>
      </c>
      <c r="O148" s="4">
        <v>71.84210526315789</v>
      </c>
      <c r="P148" s="35" t="s">
        <v>137</v>
      </c>
      <c r="Q148" s="36" t="str">
        <f t="shared" si="53"/>
        <v xml:space="preserve"> </v>
      </c>
      <c r="R148" s="36" t="str">
        <f t="shared" si="54"/>
        <v xml:space="preserve"> </v>
      </c>
      <c r="S148" s="37">
        <f t="shared" si="55"/>
        <v>0.25925926076925931</v>
      </c>
      <c r="T148" s="37" t="str">
        <f t="shared" si="56"/>
        <v/>
      </c>
      <c r="U148" s="37" t="str">
        <f t="shared" si="57"/>
        <v xml:space="preserve"> </v>
      </c>
      <c r="V148" s="37" t="str">
        <f t="shared" si="58"/>
        <v xml:space="preserve"> </v>
      </c>
      <c r="W148" s="37" t="str">
        <f t="shared" si="59"/>
        <v/>
      </c>
      <c r="X148" s="37">
        <f t="shared" si="60"/>
        <v>-0.54001850228107062</v>
      </c>
      <c r="Y148" s="1" t="str">
        <f t="shared" si="61"/>
        <v xml:space="preserve"> </v>
      </c>
      <c r="Z148" s="1" t="str">
        <f t="shared" si="62"/>
        <v xml:space="preserve"> </v>
      </c>
      <c r="AA148" s="1" t="str">
        <f t="shared" si="63"/>
        <v xml:space="preserve"> </v>
      </c>
      <c r="AB148" s="1">
        <f t="shared" si="64"/>
        <v>22</v>
      </c>
      <c r="AC148" s="1">
        <f t="shared" si="65"/>
        <v>46</v>
      </c>
      <c r="AD148" s="1" t="str">
        <f t="shared" si="66"/>
        <v xml:space="preserve"> </v>
      </c>
      <c r="AE148" s="1" t="str">
        <f t="shared" si="67"/>
        <v xml:space="preserve"> </v>
      </c>
      <c r="AF148" s="1" t="str">
        <f t="shared" si="68"/>
        <v xml:space="preserve"> </v>
      </c>
      <c r="AG148" s="38" t="str">
        <f t="shared" si="69"/>
        <v xml:space="preserve"> </v>
      </c>
      <c r="AH148" s="38" t="str">
        <f t="shared" si="70"/>
        <v xml:space="preserve"> </v>
      </c>
      <c r="AI148" s="1" t="str">
        <f t="shared" si="71"/>
        <v xml:space="preserve"> </v>
      </c>
      <c r="AJ148" s="1" t="str">
        <f t="shared" si="72"/>
        <v xml:space="preserve"> </v>
      </c>
      <c r="AK148" s="25">
        <f t="shared" si="73"/>
        <v>71.842105264667893</v>
      </c>
      <c r="AL148" s="25" t="str">
        <f t="shared" si="74"/>
        <v xml:space="preserve"> </v>
      </c>
      <c r="AM148" s="1">
        <f t="shared" si="75"/>
        <v>4</v>
      </c>
      <c r="AN148" s="1" t="str">
        <f t="shared" si="76"/>
        <v xml:space="preserve"> </v>
      </c>
      <c r="AO148" t="s">
        <v>986</v>
      </c>
      <c r="AP148" t="s">
        <v>1295</v>
      </c>
      <c r="AQ148" s="22" t="e">
        <v>#VALUE!</v>
      </c>
      <c r="AR148" s="21">
        <v>54.00185022810706</v>
      </c>
      <c r="AS148">
        <v>25.925925925925931</v>
      </c>
      <c r="AT148" t="e">
        <v>#VALUE!</v>
      </c>
      <c r="AU148">
        <v>-54.00185022810706</v>
      </c>
      <c r="AV148" t="s">
        <v>2160</v>
      </c>
    </row>
    <row r="149" spans="1:48" x14ac:dyDescent="0.25">
      <c r="A149" s="14">
        <v>1.5199999999999966E-9</v>
      </c>
      <c r="B149" t="s">
        <v>970</v>
      </c>
      <c r="C149" s="4">
        <v>15</v>
      </c>
      <c r="D149" s="4">
        <v>0</v>
      </c>
      <c r="E149" s="4">
        <v>4</v>
      </c>
      <c r="F149" s="4">
        <v>19</v>
      </c>
      <c r="G149" s="4">
        <v>31.5</v>
      </c>
      <c r="H149" s="4">
        <v>23.9</v>
      </c>
      <c r="I149" s="34">
        <v>35051.626494205324</v>
      </c>
      <c r="J149" s="35">
        <v>8.0147551978537876</v>
      </c>
      <c r="K149" s="35">
        <v>7.6211734693877542</v>
      </c>
      <c r="L149" s="35" t="s">
        <v>1238</v>
      </c>
      <c r="M149" s="35" t="s">
        <v>1238</v>
      </c>
      <c r="N149" s="4">
        <v>3.1360000000000001</v>
      </c>
      <c r="O149" s="4">
        <v>5.5892255892255864</v>
      </c>
      <c r="P149" s="35">
        <v>4.5941422594142267</v>
      </c>
      <c r="Q149" s="36">
        <f t="shared" si="53"/>
        <v>78.947368422572623</v>
      </c>
      <c r="R149" s="36" t="str">
        <f t="shared" si="54"/>
        <v xml:space="preserve"> </v>
      </c>
      <c r="S149" s="37">
        <f t="shared" si="55"/>
        <v>0.31799163331916336</v>
      </c>
      <c r="T149" s="37" t="str">
        <f t="shared" si="56"/>
        <v/>
      </c>
      <c r="U149" s="37" t="str">
        <f t="shared" si="57"/>
        <v/>
      </c>
      <c r="V149" s="37">
        <f t="shared" si="58"/>
        <v>-0.49668908205212803</v>
      </c>
      <c r="W149" s="37" t="str">
        <f t="shared" si="59"/>
        <v xml:space="preserve"> </v>
      </c>
      <c r="X149" s="37" t="str">
        <f t="shared" si="60"/>
        <v xml:space="preserve"> </v>
      </c>
      <c r="Y149" s="1" t="str">
        <f t="shared" si="61"/>
        <v xml:space="preserve"> </v>
      </c>
      <c r="Z149" s="1">
        <f t="shared" si="62"/>
        <v>13</v>
      </c>
      <c r="AA149" s="1" t="str">
        <f t="shared" si="63"/>
        <v xml:space="preserve"> </v>
      </c>
      <c r="AB149" s="1" t="str">
        <f t="shared" si="64"/>
        <v xml:space="preserve"> </v>
      </c>
      <c r="AC149" s="1">
        <f t="shared" si="65"/>
        <v>38</v>
      </c>
      <c r="AD149" s="1" t="str">
        <f t="shared" si="66"/>
        <v xml:space="preserve"> </v>
      </c>
      <c r="AE149" s="1">
        <f t="shared" si="67"/>
        <v>37</v>
      </c>
      <c r="AF149" s="1" t="str">
        <f t="shared" si="68"/>
        <v xml:space="preserve"> </v>
      </c>
      <c r="AG149" s="38">
        <f t="shared" si="69"/>
        <v>4.5941422609342268</v>
      </c>
      <c r="AH149" s="38" t="str">
        <f t="shared" si="70"/>
        <v xml:space="preserve"> </v>
      </c>
      <c r="AI149" s="1">
        <f t="shared" si="71"/>
        <v>45</v>
      </c>
      <c r="AJ149" s="1" t="str">
        <f t="shared" si="72"/>
        <v xml:space="preserve"> </v>
      </c>
      <c r="AK149" s="25" t="str">
        <f t="shared" si="73"/>
        <v xml:space="preserve"> </v>
      </c>
      <c r="AL149" s="25" t="str">
        <f t="shared" si="74"/>
        <v xml:space="preserve"> </v>
      </c>
      <c r="AM149" s="1" t="str">
        <f t="shared" si="75"/>
        <v xml:space="preserve"> </v>
      </c>
      <c r="AN149" s="1" t="str">
        <f t="shared" si="76"/>
        <v xml:space="preserve"> </v>
      </c>
      <c r="AO149" t="s">
        <v>970</v>
      </c>
      <c r="AP149" t="s">
        <v>1246</v>
      </c>
      <c r="AQ149" s="22">
        <v>49.668908205212801</v>
      </c>
      <c r="AR149" s="21" t="e">
        <v>#VALUE!</v>
      </c>
      <c r="AS149">
        <v>31.799163179916334</v>
      </c>
      <c r="AT149">
        <v>-49.668908205212801</v>
      </c>
      <c r="AU149" t="e">
        <v>#VALUE!</v>
      </c>
      <c r="AV149" t="s">
        <v>2161</v>
      </c>
    </row>
    <row r="150" spans="1:48" x14ac:dyDescent="0.25">
      <c r="A150" s="14">
        <v>1.5299999999999966E-9</v>
      </c>
      <c r="B150" t="s">
        <v>1077</v>
      </c>
      <c r="C150" s="4">
        <v>6</v>
      </c>
      <c r="D150" s="4">
        <v>0</v>
      </c>
      <c r="E150" s="4">
        <v>2</v>
      </c>
      <c r="F150" s="4">
        <v>8</v>
      </c>
      <c r="G150" s="4">
        <v>35</v>
      </c>
      <c r="H150" s="4">
        <v>24.89</v>
      </c>
      <c r="I150" s="34">
        <v>2320.6090623182449</v>
      </c>
      <c r="J150" s="35">
        <v>34.762569832402235</v>
      </c>
      <c r="K150" s="35">
        <v>30.880893300248136</v>
      </c>
      <c r="L150" s="35">
        <v>11.443268750210796</v>
      </c>
      <c r="M150" s="35">
        <v>10.317936270091842</v>
      </c>
      <c r="N150" s="4">
        <v>0.71599999999999997</v>
      </c>
      <c r="O150" s="4">
        <v>-41.311475409836071</v>
      </c>
      <c r="P150" s="35">
        <v>2.4106066693451185</v>
      </c>
      <c r="Q150" s="36">
        <f t="shared" si="53"/>
        <v>75.000000001529997</v>
      </c>
      <c r="R150" s="36" t="str">
        <f t="shared" si="54"/>
        <v xml:space="preserve"> </v>
      </c>
      <c r="S150" s="37">
        <f t="shared" si="55"/>
        <v>0.40618722531465246</v>
      </c>
      <c r="T150" s="37" t="str">
        <f t="shared" si="56"/>
        <v/>
      </c>
      <c r="U150" s="37" t="str">
        <f t="shared" si="57"/>
        <v/>
      </c>
      <c r="V150" s="37" t="str">
        <f t="shared" si="58"/>
        <v/>
      </c>
      <c r="W150" s="37" t="str">
        <f t="shared" si="59"/>
        <v/>
      </c>
      <c r="X150" s="37" t="str">
        <f t="shared" si="60"/>
        <v/>
      </c>
      <c r="Y150" s="1" t="str">
        <f t="shared" si="61"/>
        <v xml:space="preserve"> </v>
      </c>
      <c r="Z150" s="1" t="str">
        <f t="shared" si="62"/>
        <v xml:space="preserve"> </v>
      </c>
      <c r="AA150" s="1" t="str">
        <f t="shared" si="63"/>
        <v xml:space="preserve"> </v>
      </c>
      <c r="AB150" s="1" t="str">
        <f t="shared" si="64"/>
        <v xml:space="preserve"> </v>
      </c>
      <c r="AC150" s="1">
        <f t="shared" si="65"/>
        <v>32</v>
      </c>
      <c r="AD150" s="1" t="str">
        <f t="shared" si="66"/>
        <v xml:space="preserve"> </v>
      </c>
      <c r="AE150" s="1">
        <f t="shared" si="67"/>
        <v>47</v>
      </c>
      <c r="AF150" s="1" t="str">
        <f t="shared" si="68"/>
        <v xml:space="preserve"> </v>
      </c>
      <c r="AG150" s="38">
        <f t="shared" si="69"/>
        <v>2.4106066708751186</v>
      </c>
      <c r="AH150" s="38" t="str">
        <f t="shared" si="70"/>
        <v xml:space="preserve"> </v>
      </c>
      <c r="AI150" s="1">
        <f t="shared" si="71"/>
        <v>80</v>
      </c>
      <c r="AJ150" s="1" t="str">
        <f t="shared" si="72"/>
        <v xml:space="preserve"> </v>
      </c>
      <c r="AK150" s="25" t="str">
        <f t="shared" si="73"/>
        <v xml:space="preserve"> </v>
      </c>
      <c r="AL150" s="25" t="str">
        <f t="shared" si="74"/>
        <v xml:space="preserve"> </v>
      </c>
      <c r="AM150" s="1" t="str">
        <f t="shared" si="75"/>
        <v xml:space="preserve"> </v>
      </c>
      <c r="AN150" s="1" t="str">
        <f t="shared" si="76"/>
        <v xml:space="preserve"> </v>
      </c>
      <c r="AO150" t="s">
        <v>1077</v>
      </c>
      <c r="AP150" t="s">
        <v>1239</v>
      </c>
      <c r="AQ150" s="22">
        <v>-118.30212527587366</v>
      </c>
      <c r="AR150" s="21">
        <v>2.1258949751821632</v>
      </c>
      <c r="AS150">
        <v>40.618722378465243</v>
      </c>
      <c r="AT150">
        <v>118.30212527587366</v>
      </c>
      <c r="AU150">
        <v>-2.1258949751821632</v>
      </c>
      <c r="AV150" t="s">
        <v>2162</v>
      </c>
    </row>
    <row r="151" spans="1:48" x14ac:dyDescent="0.25">
      <c r="A151" s="14">
        <v>1.5399999999999965E-9</v>
      </c>
      <c r="B151" t="s">
        <v>1156</v>
      </c>
      <c r="C151" s="4">
        <v>9</v>
      </c>
      <c r="D151" s="4">
        <v>1</v>
      </c>
      <c r="E151" s="4">
        <v>10</v>
      </c>
      <c r="F151" s="4">
        <v>20</v>
      </c>
      <c r="G151" s="4">
        <v>79.823997497558594</v>
      </c>
      <c r="H151" s="4">
        <v>66.06</v>
      </c>
      <c r="I151" s="34">
        <v>15075.805169358397</v>
      </c>
      <c r="J151" s="35">
        <v>8.3468819809480976</v>
      </c>
      <c r="K151" s="35">
        <v>7.5876112757214402</v>
      </c>
      <c r="L151" s="35">
        <v>4.4946309213951068</v>
      </c>
      <c r="M151" s="35">
        <v>4.3580619377745116</v>
      </c>
      <c r="N151" s="4">
        <v>6.5520000000000005</v>
      </c>
      <c r="O151" s="4">
        <v>8.2975206611570353</v>
      </c>
      <c r="P151" s="35">
        <v>3.1781773259702542</v>
      </c>
      <c r="Q151" s="36" t="str">
        <f t="shared" si="53"/>
        <v xml:space="preserve"> </v>
      </c>
      <c r="R151" s="36" t="str">
        <f t="shared" si="54"/>
        <v xml:space="preserve"> </v>
      </c>
      <c r="S151" s="37">
        <f t="shared" si="55"/>
        <v>0.20835600362232806</v>
      </c>
      <c r="T151" s="37" t="str">
        <f t="shared" si="56"/>
        <v/>
      </c>
      <c r="U151" s="37" t="str">
        <f t="shared" si="57"/>
        <v/>
      </c>
      <c r="V151" s="37">
        <f t="shared" si="58"/>
        <v>-0.47583217102394915</v>
      </c>
      <c r="W151" s="37" t="str">
        <f t="shared" si="59"/>
        <v/>
      </c>
      <c r="X151" s="37">
        <f t="shared" si="60"/>
        <v>-0.61557489520613162</v>
      </c>
      <c r="Y151" s="1" t="str">
        <f t="shared" si="61"/>
        <v xml:space="preserve"> </v>
      </c>
      <c r="Z151" s="1">
        <f t="shared" si="62"/>
        <v>14</v>
      </c>
      <c r="AA151" s="1" t="str">
        <f t="shared" si="63"/>
        <v xml:space="preserve"> </v>
      </c>
      <c r="AB151" s="1">
        <f t="shared" si="64"/>
        <v>16</v>
      </c>
      <c r="AC151" s="1">
        <f t="shared" si="65"/>
        <v>62</v>
      </c>
      <c r="AD151" s="1" t="str">
        <f t="shared" si="66"/>
        <v xml:space="preserve"> </v>
      </c>
      <c r="AE151" s="1" t="str">
        <f t="shared" si="67"/>
        <v xml:space="preserve"> </v>
      </c>
      <c r="AF151" s="1" t="str">
        <f t="shared" si="68"/>
        <v xml:space="preserve"> </v>
      </c>
      <c r="AG151" s="38">
        <f t="shared" si="69"/>
        <v>3.1781773275102543</v>
      </c>
      <c r="AH151" s="38" t="str">
        <f t="shared" si="70"/>
        <v xml:space="preserve"> </v>
      </c>
      <c r="AI151" s="1">
        <f t="shared" si="71"/>
        <v>69</v>
      </c>
      <c r="AJ151" s="1" t="str">
        <f t="shared" si="72"/>
        <v xml:space="preserve"> </v>
      </c>
      <c r="AK151" s="25" t="str">
        <f t="shared" si="73"/>
        <v xml:space="preserve"> </v>
      </c>
      <c r="AL151" s="25" t="str">
        <f t="shared" si="74"/>
        <v xml:space="preserve"> </v>
      </c>
      <c r="AM151" s="1" t="str">
        <f t="shared" si="75"/>
        <v xml:space="preserve"> </v>
      </c>
      <c r="AN151" s="1" t="str">
        <f t="shared" si="76"/>
        <v xml:space="preserve"> </v>
      </c>
      <c r="AO151" t="s">
        <v>1156</v>
      </c>
      <c r="AP151" t="s">
        <v>1248</v>
      </c>
      <c r="AQ151" s="22">
        <v>47.583217102394912</v>
      </c>
      <c r="AR151" s="21">
        <v>61.55748952061316</v>
      </c>
      <c r="AS151">
        <v>20.835600208232808</v>
      </c>
      <c r="AT151">
        <v>-47.583217102394912</v>
      </c>
      <c r="AU151">
        <v>-61.55748952061316</v>
      </c>
      <c r="AV151" t="s">
        <v>2163</v>
      </c>
    </row>
    <row r="152" spans="1:48" x14ac:dyDescent="0.25">
      <c r="A152" s="14">
        <v>1.5499999999999965E-9</v>
      </c>
      <c r="B152" t="s">
        <v>1026</v>
      </c>
      <c r="C152" s="4">
        <v>2</v>
      </c>
      <c r="D152" s="4">
        <v>0</v>
      </c>
      <c r="E152" s="4">
        <v>4</v>
      </c>
      <c r="F152" s="4">
        <v>6</v>
      </c>
      <c r="G152" s="4">
        <v>60</v>
      </c>
      <c r="H152" s="4">
        <v>56.14</v>
      </c>
      <c r="I152" s="34">
        <v>3643.0534330691726</v>
      </c>
      <c r="J152" s="35">
        <v>10.668947168377041</v>
      </c>
      <c r="K152" s="35">
        <v>10.926430517711172</v>
      </c>
      <c r="L152" s="35" t="s">
        <v>1238</v>
      </c>
      <c r="M152" s="35" t="s">
        <v>1238</v>
      </c>
      <c r="N152" s="4">
        <v>5.1379999999999999</v>
      </c>
      <c r="O152" s="4">
        <v>-4.4981412639405205</v>
      </c>
      <c r="P152" s="35">
        <v>5.2600641254007838</v>
      </c>
      <c r="Q152" s="36" t="str">
        <f t="shared" si="53"/>
        <v xml:space="preserve"> </v>
      </c>
      <c r="R152" s="36" t="str">
        <f t="shared" si="54"/>
        <v xml:space="preserve"> </v>
      </c>
      <c r="S152" s="37" t="str">
        <f t="shared" si="55"/>
        <v/>
      </c>
      <c r="T152" s="37" t="str">
        <f t="shared" si="56"/>
        <v/>
      </c>
      <c r="U152" s="37" t="str">
        <f t="shared" si="57"/>
        <v/>
      </c>
      <c r="V152" s="37">
        <f t="shared" si="58"/>
        <v>-0.33001102837287699</v>
      </c>
      <c r="W152" s="37" t="str">
        <f t="shared" si="59"/>
        <v xml:space="preserve"> </v>
      </c>
      <c r="X152" s="37" t="str">
        <f t="shared" si="60"/>
        <v xml:space="preserve"> </v>
      </c>
      <c r="Y152" s="1" t="str">
        <f t="shared" si="61"/>
        <v xml:space="preserve"> </v>
      </c>
      <c r="Z152" s="1">
        <f t="shared" si="62"/>
        <v>25</v>
      </c>
      <c r="AA152" s="1" t="str">
        <f t="shared" si="63"/>
        <v xml:space="preserve"> </v>
      </c>
      <c r="AB152" s="1" t="str">
        <f t="shared" si="64"/>
        <v xml:space="preserve"> </v>
      </c>
      <c r="AC152" s="1" t="str">
        <f t="shared" si="65"/>
        <v xml:space="preserve"> </v>
      </c>
      <c r="AD152" s="1" t="str">
        <f t="shared" si="66"/>
        <v xml:space="preserve"> </v>
      </c>
      <c r="AE152" s="1" t="str">
        <f t="shared" si="67"/>
        <v xml:space="preserve"> </v>
      </c>
      <c r="AF152" s="1" t="str">
        <f t="shared" si="68"/>
        <v xml:space="preserve"> </v>
      </c>
      <c r="AG152" s="38">
        <f t="shared" si="69"/>
        <v>5.260064126950784</v>
      </c>
      <c r="AH152" s="38" t="str">
        <f t="shared" si="70"/>
        <v xml:space="preserve"> </v>
      </c>
      <c r="AI152" s="1">
        <f t="shared" si="71"/>
        <v>31</v>
      </c>
      <c r="AJ152" s="1" t="str">
        <f t="shared" si="72"/>
        <v xml:space="preserve"> </v>
      </c>
      <c r="AK152" s="25" t="str">
        <f t="shared" si="73"/>
        <v xml:space="preserve"> </v>
      </c>
      <c r="AL152" s="25" t="str">
        <f t="shared" si="74"/>
        <v xml:space="preserve"> </v>
      </c>
      <c r="AM152" s="1" t="str">
        <f t="shared" si="75"/>
        <v xml:space="preserve"> </v>
      </c>
      <c r="AN152" s="1" t="str">
        <f t="shared" si="76"/>
        <v xml:space="preserve"> </v>
      </c>
      <c r="AO152" t="s">
        <v>1026</v>
      </c>
      <c r="AP152" t="s">
        <v>1246</v>
      </c>
      <c r="AQ152" s="22">
        <v>33.001102837287696</v>
      </c>
      <c r="AR152" s="21" t="e">
        <v>#VALUE!</v>
      </c>
      <c r="AS152">
        <v>6.875667972924826</v>
      </c>
      <c r="AT152">
        <v>-33.001102837287696</v>
      </c>
      <c r="AU152" t="e">
        <v>#VALUE!</v>
      </c>
      <c r="AV152" t="s">
        <v>2164</v>
      </c>
    </row>
    <row r="153" spans="1:48" x14ac:dyDescent="0.25">
      <c r="A153" s="14">
        <v>1.5599999999999965E-9</v>
      </c>
      <c r="B153" t="s">
        <v>1161</v>
      </c>
      <c r="C153" s="4">
        <v>6</v>
      </c>
      <c r="D153" s="4">
        <v>0</v>
      </c>
      <c r="E153" s="4">
        <v>3</v>
      </c>
      <c r="F153" s="4">
        <v>9</v>
      </c>
      <c r="G153" s="4">
        <v>18</v>
      </c>
      <c r="H153" s="4">
        <v>12.52</v>
      </c>
      <c r="I153" s="34">
        <v>756.22271943270562</v>
      </c>
      <c r="J153" s="35">
        <v>5.51298987230295</v>
      </c>
      <c r="K153" s="35">
        <v>5.0301325833668145</v>
      </c>
      <c r="L153" s="35">
        <v>3.8442256926952143</v>
      </c>
      <c r="M153" s="35">
        <v>3.6748316879364316</v>
      </c>
      <c r="N153" s="4">
        <v>2.2709999999999999</v>
      </c>
      <c r="O153" s="4">
        <v>2.297297297297284</v>
      </c>
      <c r="P153" s="35">
        <v>1.4376996805111821</v>
      </c>
      <c r="Q153" s="36" t="str">
        <f t="shared" ref="Q153:Q216" si="77">IF(ISERROR((IF(R153&lt;&gt;" ","",(IF((AND(C153&lt;&gt;0,F153&lt;&gt;0,(C153*100/F153)&gt;$Q$5))=TRUE,(IF(ISERROR(((C153*100/F153)+A153))=TRUE," ",(((C153*100/F153)+A153))))," ")))))=TRUE," ",((IF(R153&lt;&gt;" ","",(IF((AND(C153&lt;&gt;0,F153&lt;&gt;0,(C153*100/F153)&gt;$Q$5))=TRUE,(IF(ISERROR(((C153*100/F153)+A153))=TRUE," ",(((C153*100/F153)+A153))))," "))))))</f>
        <v xml:space="preserve"> </v>
      </c>
      <c r="R153" s="36" t="str">
        <f t="shared" ref="R153:R216" si="78">IF(ISERROR(IF((AND(D153&lt;&gt;0,F153&lt;&gt;0,(D153*100/F153)&gt;$R$5))=TRUE,(IF(ISERROR(((D153*100/F153)+A153))=TRUE," ",(((D153*100/F153)+A153))))," "))=TRUE," ",(IF((AND(D153&lt;&gt;0,F153&lt;&gt;0,(D153*100/F153)&gt;$R$5))=TRUE,(IF(ISERROR(((D153*100/F153)+A153))=TRUE," ",(((D153*100/F153)+A153))))," ")))</f>
        <v xml:space="preserve"> </v>
      </c>
      <c r="S153" s="37">
        <f t="shared" ref="S153:S216" si="79">IF(ISERROR((IF((G153/H153-1)&gt;($S$5/100),(G153/H153-1)+A153,"")))=TRUE," ",((IF((G153/H153-1)&gt;($S$5/100),(G153/H153-1)+A153,""))))</f>
        <v>0.43769968207118215</v>
      </c>
      <c r="T153" s="37" t="str">
        <f t="shared" ref="T153:T216" si="80">IF(ISERROR((IF((G153/H153-1)&lt;($T$5/100),(G153/H153-1)+A153,"")))=TRUE," ",((IF((G153/H153-1)&lt;($T$5/100),(G153/H153-1)+A153,""))))</f>
        <v/>
      </c>
      <c r="U153" s="37" t="str">
        <f t="shared" ref="U153:U216" si="81">IF(ISERROR((IF(((J153/$J$6-1))&gt;($U$5/100),((J153/$J$6-1)),"")))=TRUE," ",((IF(((J153/$J$6-1))&gt;($U$5/100),((J153/$J$6-1)),""))))</f>
        <v/>
      </c>
      <c r="V153" s="37">
        <f t="shared" ref="V153:V216" si="82">IF(ISERROR((IF(((J153/$J$6-1))&lt;($V$5/100),((J153/$J$6-1)),"")))=TRUE," ",((IF(((J153/$J$6-1))&lt;($V$5/100),((J153/$J$6-1)),""))))</f>
        <v>-0.65379504117491338</v>
      </c>
      <c r="W153" s="37" t="str">
        <f t="shared" ref="W153:W216" si="83">IF(ISERROR((IF(((L153/$L$6-1))&gt;($W$5/100),((L153/$L$6-1)),"")))=TRUE," ",((IF(((L153/$L$6-1))&gt;($W$5/100),((L153/$L$6-1)),""))))</f>
        <v/>
      </c>
      <c r="X153" s="37">
        <f t="shared" ref="X153:X216" si="84">IF(ISERROR((IF(((L153/$L$6-1))&lt;($X$5/100),((L153/$L$6-1)),"")))=TRUE," ",((IF(((L153/$L$6-1))&lt;($X$5/100),((L153/$L$6-1)),""))))</f>
        <v>-0.67120395631796759</v>
      </c>
      <c r="Y153" s="1" t="str">
        <f t="shared" ref="Y153:Y216" si="85">IF(ISERROR((RANK(U153,U$7:U$184,0)))=TRUE," ",((RANK(U153,U$7:U$184,0))))</f>
        <v xml:space="preserve"> </v>
      </c>
      <c r="Z153" s="1">
        <f t="shared" ref="Z153:Z216" si="86">IF(ISERROR((RANK(V153,V$7:V$184,1)))=TRUE," ",((RANK(V153,V$7:V$184,1))))</f>
        <v>5</v>
      </c>
      <c r="AA153" s="1" t="str">
        <f t="shared" ref="AA153:AA216" si="87">IF(ISERROR((RANK(W153,W$7:W$184,0)))=TRUE," ",((RANK(W153,W$7:W$184,0))))</f>
        <v xml:space="preserve"> </v>
      </c>
      <c r="AB153" s="1">
        <f t="shared" ref="AB153:AB216" si="88">IF(ISERROR((RANK(X153,X$7:X$184,1)))=TRUE," ",((RANK(X153,X$7:X$184,1))))</f>
        <v>10</v>
      </c>
      <c r="AC153" s="1">
        <f t="shared" ref="AC153:AC216" si="89">IF(ISERROR((RANK(S153,S$7:S$184,0)))=TRUE," ",((RANK(S153,S$7:S$184,0))))</f>
        <v>27</v>
      </c>
      <c r="AD153" s="1" t="str">
        <f t="shared" ref="AD153:AD216" si="90">IF(ISERROR((RANK(T153,T$7:T$184,1)))=TRUE," ",((RANK(T153,T$7:T$184,1))))</f>
        <v xml:space="preserve"> </v>
      </c>
      <c r="AE153" s="1" t="str">
        <f t="shared" ref="AE153:AE216" si="91">IF(ISERROR((RANK(Q153,Q$7:Q$184,0)))=TRUE," ",((RANK(Q153,Q$7:Q$184,0))))</f>
        <v xml:space="preserve"> </v>
      </c>
      <c r="AF153" s="1" t="str">
        <f t="shared" ref="AF153:AF216" si="92">IF(ISERROR((RANK(R153,R$7:R$184,0)))=TRUE," ",((RANK(R153,R$7:R$184,0))))</f>
        <v xml:space="preserve"> </v>
      </c>
      <c r="AG153" s="38" t="str">
        <f t="shared" ref="AG153:AG216" si="93">IF(ISERROR((IF((AND(P153&gt;$AG$6,P153&lt;$AG$5))=TRUE,P153+A153," ")))=TRUE," ",((IF((AND(P153&gt;$AG$6,P153&lt;$AG$5))=TRUE,P153+A153," "))))</f>
        <v xml:space="preserve"> </v>
      </c>
      <c r="AH153" s="38" t="str">
        <f t="shared" ref="AH153:AH216" si="94">IF(ISERROR(((IF(P153&lt;$AH$5,P153+A153," "))))=TRUE," ",((IF(P153&lt;$AH$5,P153+A153," "))))</f>
        <v xml:space="preserve"> </v>
      </c>
      <c r="AI153" s="1" t="str">
        <f t="shared" ref="AI153:AI216" si="95">IF(ISERROR((RANK(AG153,AG$7:AG$184,0)))=TRUE," ",((RANK(AG153,AG$7:AG$184,0))))</f>
        <v xml:space="preserve"> </v>
      </c>
      <c r="AJ153" s="1" t="str">
        <f t="shared" ref="AJ153:AJ216" si="96">IF(ISERROR((RANK(AH153,AH$7:AH$184,0)))=TRUE," ",((RANK(AH153,AH$7:AH$184,0))))</f>
        <v xml:space="preserve"> </v>
      </c>
      <c r="AK153" s="25" t="str">
        <f t="shared" ref="AK153:AK216" si="97">IF(ISERROR((IF((AND(O153&lt;$AK$5,O153&gt;$AK$6))=TRUE,O153+A153," ")))=TRUE," ",((IF((AND(O153&lt;$AK$5,O153&gt;$AK$6))=TRUE,O153+A153," "))))</f>
        <v xml:space="preserve"> </v>
      </c>
      <c r="AL153" s="25" t="str">
        <f t="shared" ref="AL153:AL216" si="98">IF(ISERROR((IF(O153&lt;$AL$5,O153+A153," ")))=TRUE," ",((IF(O153&lt;$AL$5,O153+A153," "))))</f>
        <v xml:space="preserve"> </v>
      </c>
      <c r="AM153" s="1" t="str">
        <f t="shared" ref="AM153:AM216" si="99">IF(ISERROR((RANK(AK153,AK$7:AK$184,0)))=TRUE," ",((RANK(AK153,AK$7:AK$184,0))))</f>
        <v xml:space="preserve"> </v>
      </c>
      <c r="AN153" s="1" t="str">
        <f t="shared" ref="AN153:AN216" si="100">IF(ISERROR((RANK(AL153,AL$7:AL$184,0)))=TRUE," ",((RANK(AL153,AL$7:AL$184,0))))</f>
        <v xml:space="preserve"> </v>
      </c>
      <c r="AO153" t="s">
        <v>1161</v>
      </c>
      <c r="AP153" t="s">
        <v>1248</v>
      </c>
      <c r="AQ153" s="22">
        <v>65.379504117491337</v>
      </c>
      <c r="AR153" s="21">
        <v>67.120395631796754</v>
      </c>
      <c r="AS153">
        <v>43.769968051118212</v>
      </c>
      <c r="AT153">
        <v>-65.379504117491337</v>
      </c>
      <c r="AU153">
        <v>-67.120395631796754</v>
      </c>
      <c r="AV153" t="s">
        <v>2165</v>
      </c>
    </row>
    <row r="154" spans="1:48" x14ac:dyDescent="0.25">
      <c r="A154" s="14">
        <v>1.5699999999999964E-9</v>
      </c>
      <c r="B154" t="s">
        <v>1006</v>
      </c>
      <c r="C154" s="4">
        <v>3</v>
      </c>
      <c r="D154" s="4">
        <v>1</v>
      </c>
      <c r="E154" s="4">
        <v>7</v>
      </c>
      <c r="F154" s="4">
        <v>11</v>
      </c>
      <c r="G154" s="4">
        <v>57</v>
      </c>
      <c r="H154" s="4">
        <v>55.09</v>
      </c>
      <c r="I154" s="34">
        <v>10514.943602964982</v>
      </c>
      <c r="J154" s="35">
        <v>19.215207534007675</v>
      </c>
      <c r="K154" s="35">
        <v>17.69675554127851</v>
      </c>
      <c r="L154" s="35">
        <v>13.982952985074625</v>
      </c>
      <c r="M154" s="35">
        <v>11.73482351880174</v>
      </c>
      <c r="N154" s="4">
        <v>3.113</v>
      </c>
      <c r="O154" s="4">
        <v>9.6126760563380333</v>
      </c>
      <c r="P154" s="35">
        <v>1.6300599019785804</v>
      </c>
      <c r="Q154" s="36" t="str">
        <f t="shared" si="77"/>
        <v xml:space="preserve"> </v>
      </c>
      <c r="R154" s="36" t="str">
        <f t="shared" si="78"/>
        <v xml:space="preserve"> </v>
      </c>
      <c r="S154" s="37" t="str">
        <f t="shared" si="79"/>
        <v/>
      </c>
      <c r="T154" s="37" t="str">
        <f t="shared" si="80"/>
        <v/>
      </c>
      <c r="U154" s="37" t="str">
        <f t="shared" si="81"/>
        <v/>
      </c>
      <c r="V154" s="37" t="str">
        <f t="shared" si="82"/>
        <v/>
      </c>
      <c r="W154" s="37" t="str">
        <f t="shared" si="83"/>
        <v/>
      </c>
      <c r="X154" s="37" t="str">
        <f t="shared" si="84"/>
        <v/>
      </c>
      <c r="Y154" s="1" t="str">
        <f t="shared" si="85"/>
        <v xml:space="preserve"> </v>
      </c>
      <c r="Z154" s="1" t="str">
        <f t="shared" si="86"/>
        <v xml:space="preserve"> </v>
      </c>
      <c r="AA154" s="1" t="str">
        <f t="shared" si="87"/>
        <v xml:space="preserve"> </v>
      </c>
      <c r="AB154" s="1" t="str">
        <f t="shared" si="88"/>
        <v xml:space="preserve"> </v>
      </c>
      <c r="AC154" s="1" t="str">
        <f t="shared" si="89"/>
        <v xml:space="preserve"> </v>
      </c>
      <c r="AD154" s="1" t="str">
        <f t="shared" si="90"/>
        <v xml:space="preserve"> </v>
      </c>
      <c r="AE154" s="1" t="str">
        <f t="shared" si="91"/>
        <v xml:space="preserve"> </v>
      </c>
      <c r="AF154" s="1" t="str">
        <f t="shared" si="92"/>
        <v xml:space="preserve"> </v>
      </c>
      <c r="AG154" s="38" t="str">
        <f t="shared" si="93"/>
        <v xml:space="preserve"> </v>
      </c>
      <c r="AH154" s="38" t="str">
        <f t="shared" si="94"/>
        <v xml:space="preserve"> </v>
      </c>
      <c r="AI154" s="1" t="str">
        <f t="shared" si="95"/>
        <v xml:space="preserve"> </v>
      </c>
      <c r="AJ154" s="1" t="str">
        <f t="shared" si="96"/>
        <v xml:space="preserve"> </v>
      </c>
      <c r="AK154" s="25" t="str">
        <f t="shared" si="97"/>
        <v xml:space="preserve"> </v>
      </c>
      <c r="AL154" s="25" t="str">
        <f t="shared" si="98"/>
        <v xml:space="preserve"> </v>
      </c>
      <c r="AM154" s="1" t="str">
        <f t="shared" si="99"/>
        <v xml:space="preserve"> </v>
      </c>
      <c r="AN154" s="1" t="str">
        <f t="shared" si="100"/>
        <v xml:space="preserve"> </v>
      </c>
      <c r="AO154" t="s">
        <v>1006</v>
      </c>
      <c r="AP154" t="s">
        <v>1239</v>
      </c>
      <c r="AQ154" s="22">
        <v>-20.667737239061946</v>
      </c>
      <c r="AR154" s="21">
        <v>-19.595985980236087</v>
      </c>
      <c r="AS154">
        <v>3.4670539117807264</v>
      </c>
      <c r="AT154">
        <v>20.667737239061946</v>
      </c>
      <c r="AU154">
        <v>19.595985980236087</v>
      </c>
      <c r="AV154" t="s">
        <v>2166</v>
      </c>
    </row>
    <row r="155" spans="1:48" x14ac:dyDescent="0.25">
      <c r="A155" s="14">
        <v>1.5799999999999964E-9</v>
      </c>
      <c r="B155" t="s">
        <v>1035</v>
      </c>
      <c r="C155" s="4">
        <v>3</v>
      </c>
      <c r="D155" s="4">
        <v>0</v>
      </c>
      <c r="E155" s="4">
        <v>1</v>
      </c>
      <c r="F155" s="4">
        <v>4</v>
      </c>
      <c r="G155" s="4">
        <v>38</v>
      </c>
      <c r="H155" s="4">
        <v>34.049999999999997</v>
      </c>
      <c r="I155" s="34">
        <v>1776.3942381330075</v>
      </c>
      <c r="J155" s="35" t="s">
        <v>1238</v>
      </c>
      <c r="K155" s="35">
        <v>34.638860630722277</v>
      </c>
      <c r="L155" s="35">
        <v>16.417598569650039</v>
      </c>
      <c r="M155" s="35">
        <v>14.288639618138426</v>
      </c>
      <c r="N155" s="4">
        <v>0.36</v>
      </c>
      <c r="O155" s="4">
        <v>-60.308710033076075</v>
      </c>
      <c r="P155" s="35">
        <v>2.3289280469897209</v>
      </c>
      <c r="Q155" s="36">
        <f t="shared" si="77"/>
        <v>75.000000001580005</v>
      </c>
      <c r="R155" s="36" t="str">
        <f t="shared" si="78"/>
        <v xml:space="preserve"> </v>
      </c>
      <c r="S155" s="37" t="str">
        <f t="shared" si="79"/>
        <v/>
      </c>
      <c r="T155" s="37" t="str">
        <f t="shared" si="80"/>
        <v/>
      </c>
      <c r="U155" s="37" t="str">
        <f t="shared" si="81"/>
        <v xml:space="preserve"> </v>
      </c>
      <c r="V155" s="37" t="str">
        <f t="shared" si="82"/>
        <v xml:space="preserve"> </v>
      </c>
      <c r="W155" s="37" t="str">
        <f t="shared" si="83"/>
        <v/>
      </c>
      <c r="X155" s="37" t="str">
        <f t="shared" si="84"/>
        <v/>
      </c>
      <c r="Y155" s="1" t="str">
        <f t="shared" si="85"/>
        <v xml:space="preserve"> </v>
      </c>
      <c r="Z155" s="1" t="str">
        <f t="shared" si="86"/>
        <v xml:space="preserve"> </v>
      </c>
      <c r="AA155" s="1" t="str">
        <f t="shared" si="87"/>
        <v xml:space="preserve"> </v>
      </c>
      <c r="AB155" s="1" t="str">
        <f t="shared" si="88"/>
        <v xml:space="preserve"> </v>
      </c>
      <c r="AC155" s="1" t="str">
        <f t="shared" si="89"/>
        <v xml:space="preserve"> </v>
      </c>
      <c r="AD155" s="1" t="str">
        <f t="shared" si="90"/>
        <v xml:space="preserve"> </v>
      </c>
      <c r="AE155" s="1">
        <f t="shared" si="91"/>
        <v>46</v>
      </c>
      <c r="AF155" s="1" t="str">
        <f t="shared" si="92"/>
        <v xml:space="preserve"> </v>
      </c>
      <c r="AG155" s="38">
        <f t="shared" si="93"/>
        <v>2.328928048569721</v>
      </c>
      <c r="AH155" s="38" t="str">
        <f t="shared" si="94"/>
        <v xml:space="preserve"> </v>
      </c>
      <c r="AI155" s="1">
        <f t="shared" si="95"/>
        <v>83</v>
      </c>
      <c r="AJ155" s="1" t="str">
        <f t="shared" si="96"/>
        <v xml:space="preserve"> </v>
      </c>
      <c r="AK155" s="25" t="str">
        <f t="shared" si="97"/>
        <v xml:space="preserve"> </v>
      </c>
      <c r="AL155" s="25">
        <f t="shared" si="98"/>
        <v>-60.308710031496076</v>
      </c>
      <c r="AM155" s="1" t="str">
        <f t="shared" si="99"/>
        <v xml:space="preserve"> </v>
      </c>
      <c r="AN155" s="1">
        <f t="shared" si="100"/>
        <v>3</v>
      </c>
      <c r="AO155" t="s">
        <v>1035</v>
      </c>
      <c r="AP155" t="s">
        <v>1244</v>
      </c>
      <c r="AQ155" s="22" t="e">
        <v>#VALUE!</v>
      </c>
      <c r="AR155" s="21">
        <v>-40.419472944007119</v>
      </c>
      <c r="AS155">
        <v>11.600587371512482</v>
      </c>
      <c r="AT155" t="e">
        <v>#VALUE!</v>
      </c>
      <c r="AU155">
        <v>40.419472944007119</v>
      </c>
      <c r="AV155" t="s">
        <v>2167</v>
      </c>
    </row>
    <row r="156" spans="1:48" x14ac:dyDescent="0.25">
      <c r="A156" s="14">
        <v>1.5899999999999964E-9</v>
      </c>
      <c r="B156" t="s">
        <v>1075</v>
      </c>
      <c r="C156" s="4">
        <v>6</v>
      </c>
      <c r="D156" s="4">
        <v>0</v>
      </c>
      <c r="E156" s="4">
        <v>6</v>
      </c>
      <c r="F156" s="4">
        <v>12</v>
      </c>
      <c r="G156" s="4">
        <v>11</v>
      </c>
      <c r="H156" s="4">
        <v>8.7799999999999994</v>
      </c>
      <c r="I156" s="34">
        <v>692.627399585332</v>
      </c>
      <c r="J156" s="35">
        <v>15.137931034482758</v>
      </c>
      <c r="K156" s="35">
        <v>17.918367346938773</v>
      </c>
      <c r="L156" s="35">
        <v>7.1960658520697214</v>
      </c>
      <c r="M156" s="35">
        <v>6.9135347079656926</v>
      </c>
      <c r="N156" s="4">
        <v>0.49</v>
      </c>
      <c r="O156" s="4">
        <v>6.5217391304347752</v>
      </c>
      <c r="P156" s="35">
        <v>6.83371298405467</v>
      </c>
      <c r="Q156" s="36" t="str">
        <f t="shared" si="77"/>
        <v xml:space="preserve"> </v>
      </c>
      <c r="R156" s="36" t="str">
        <f t="shared" si="78"/>
        <v xml:space="preserve"> </v>
      </c>
      <c r="S156" s="37">
        <f t="shared" si="79"/>
        <v>0.25284738200002288</v>
      </c>
      <c r="T156" s="37" t="str">
        <f t="shared" si="80"/>
        <v/>
      </c>
      <c r="U156" s="37" t="str">
        <f t="shared" si="81"/>
        <v/>
      </c>
      <c r="V156" s="37" t="str">
        <f t="shared" si="82"/>
        <v/>
      </c>
      <c r="W156" s="37" t="str">
        <f t="shared" si="83"/>
        <v/>
      </c>
      <c r="X156" s="37">
        <f t="shared" si="84"/>
        <v>-0.3845215730356738</v>
      </c>
      <c r="Y156" s="1" t="str">
        <f t="shared" si="85"/>
        <v xml:space="preserve"> </v>
      </c>
      <c r="Z156" s="1" t="str">
        <f t="shared" si="86"/>
        <v xml:space="preserve"> </v>
      </c>
      <c r="AA156" s="1" t="str">
        <f t="shared" si="87"/>
        <v xml:space="preserve"> </v>
      </c>
      <c r="AB156" s="1">
        <f t="shared" si="88"/>
        <v>36</v>
      </c>
      <c r="AC156" s="1">
        <f t="shared" si="89"/>
        <v>47</v>
      </c>
      <c r="AD156" s="1" t="str">
        <f t="shared" si="90"/>
        <v xml:space="preserve"> </v>
      </c>
      <c r="AE156" s="1" t="str">
        <f t="shared" si="91"/>
        <v xml:space="preserve"> </v>
      </c>
      <c r="AF156" s="1" t="str">
        <f t="shared" si="92"/>
        <v xml:space="preserve"> </v>
      </c>
      <c r="AG156" s="38">
        <f t="shared" si="93"/>
        <v>6.8337129856446701</v>
      </c>
      <c r="AH156" s="38" t="str">
        <f t="shared" si="94"/>
        <v xml:space="preserve"> </v>
      </c>
      <c r="AI156" s="1">
        <f t="shared" si="95"/>
        <v>12</v>
      </c>
      <c r="AJ156" s="1" t="str">
        <f t="shared" si="96"/>
        <v xml:space="preserve"> </v>
      </c>
      <c r="AK156" s="25" t="str">
        <f t="shared" si="97"/>
        <v xml:space="preserve"> </v>
      </c>
      <c r="AL156" s="25" t="str">
        <f t="shared" si="98"/>
        <v xml:space="preserve"> </v>
      </c>
      <c r="AM156" s="1" t="str">
        <f t="shared" si="99"/>
        <v xml:space="preserve"> </v>
      </c>
      <c r="AN156" s="1" t="str">
        <f t="shared" si="100"/>
        <v xml:space="preserve"> </v>
      </c>
      <c r="AO156" t="s">
        <v>1075</v>
      </c>
      <c r="AP156" t="s">
        <v>1244</v>
      </c>
      <c r="AQ156" s="22">
        <v>4.9367600542889356</v>
      </c>
      <c r="AR156" s="21">
        <v>38.452157303567382</v>
      </c>
      <c r="AS156">
        <v>25.284738041002285</v>
      </c>
      <c r="AT156">
        <v>-4.9367600542889356</v>
      </c>
      <c r="AU156">
        <v>-38.452157303567382</v>
      </c>
      <c r="AV156" t="s">
        <v>2168</v>
      </c>
    </row>
    <row r="157" spans="1:48" x14ac:dyDescent="0.25">
      <c r="A157" s="14">
        <v>1.5999999999999963E-9</v>
      </c>
      <c r="B157" t="s">
        <v>1185</v>
      </c>
      <c r="C157" s="4">
        <v>2</v>
      </c>
      <c r="D157" s="4">
        <v>1</v>
      </c>
      <c r="E157" s="4">
        <v>3</v>
      </c>
      <c r="F157" s="4">
        <v>6</v>
      </c>
      <c r="G157" s="4">
        <v>62</v>
      </c>
      <c r="H157" s="4">
        <v>54.25</v>
      </c>
      <c r="I157" s="34">
        <v>1022.3616507977135</v>
      </c>
      <c r="J157" s="35">
        <v>16.785272277227723</v>
      </c>
      <c r="K157" s="35">
        <v>15.941816044666471</v>
      </c>
      <c r="L157" s="35">
        <v>12.344185580774365</v>
      </c>
      <c r="M157" s="35">
        <v>10.856140618670487</v>
      </c>
      <c r="N157" s="4">
        <v>3.403</v>
      </c>
      <c r="O157" s="4">
        <v>10.487012987012985</v>
      </c>
      <c r="P157" s="35">
        <v>1.3640552995391706</v>
      </c>
      <c r="Q157" s="36" t="str">
        <f t="shared" si="77"/>
        <v xml:space="preserve"> </v>
      </c>
      <c r="R157" s="36" t="str">
        <f t="shared" si="78"/>
        <v xml:space="preserve"> </v>
      </c>
      <c r="S157" s="37" t="str">
        <f t="shared" si="79"/>
        <v/>
      </c>
      <c r="T157" s="37" t="str">
        <f t="shared" si="80"/>
        <v/>
      </c>
      <c r="U157" s="37" t="str">
        <f t="shared" si="81"/>
        <v/>
      </c>
      <c r="V157" s="37" t="str">
        <f t="shared" si="82"/>
        <v/>
      </c>
      <c r="W157" s="37" t="str">
        <f t="shared" si="83"/>
        <v/>
      </c>
      <c r="X157" s="37" t="str">
        <f t="shared" si="84"/>
        <v/>
      </c>
      <c r="Y157" s="1" t="str">
        <f t="shared" si="85"/>
        <v xml:space="preserve"> </v>
      </c>
      <c r="Z157" s="1" t="str">
        <f t="shared" si="86"/>
        <v xml:space="preserve"> </v>
      </c>
      <c r="AA157" s="1" t="str">
        <f t="shared" si="87"/>
        <v xml:space="preserve"> </v>
      </c>
      <c r="AB157" s="1" t="str">
        <f t="shared" si="88"/>
        <v xml:space="preserve"> </v>
      </c>
      <c r="AC157" s="1" t="str">
        <f t="shared" si="89"/>
        <v xml:space="preserve"> </v>
      </c>
      <c r="AD157" s="1" t="str">
        <f t="shared" si="90"/>
        <v xml:space="preserve"> </v>
      </c>
      <c r="AE157" s="1" t="str">
        <f t="shared" si="91"/>
        <v xml:space="preserve"> </v>
      </c>
      <c r="AF157" s="1" t="str">
        <f t="shared" si="92"/>
        <v xml:space="preserve"> </v>
      </c>
      <c r="AG157" s="38" t="str">
        <f t="shared" si="93"/>
        <v xml:space="preserve"> </v>
      </c>
      <c r="AH157" s="38" t="str">
        <f t="shared" si="94"/>
        <v xml:space="preserve"> </v>
      </c>
      <c r="AI157" s="1" t="str">
        <f t="shared" si="95"/>
        <v xml:space="preserve"> </v>
      </c>
      <c r="AJ157" s="1" t="str">
        <f t="shared" si="96"/>
        <v xml:space="preserve"> </v>
      </c>
      <c r="AK157" s="25" t="str">
        <f t="shared" si="97"/>
        <v xml:space="preserve"> </v>
      </c>
      <c r="AL157" s="25" t="str">
        <f t="shared" si="98"/>
        <v xml:space="preserve"> </v>
      </c>
      <c r="AM157" s="1" t="str">
        <f t="shared" si="99"/>
        <v xml:space="preserve"> </v>
      </c>
      <c r="AN157" s="1" t="str">
        <f t="shared" si="100"/>
        <v xml:space="preserve"> </v>
      </c>
      <c r="AO157" t="s">
        <v>1185</v>
      </c>
      <c r="AP157" t="s">
        <v>1248</v>
      </c>
      <c r="AQ157" s="22">
        <v>-5.408220080367987</v>
      </c>
      <c r="AR157" s="21">
        <v>-5.5796330883425505</v>
      </c>
      <c r="AS157">
        <v>14.285714285714279</v>
      </c>
      <c r="AT157">
        <v>5.408220080367987</v>
      </c>
      <c r="AU157">
        <v>5.5796330883425505</v>
      </c>
      <c r="AV157" t="s">
        <v>2169</v>
      </c>
    </row>
    <row r="158" spans="1:48" x14ac:dyDescent="0.25">
      <c r="A158" s="14">
        <v>1.6099999999999963E-9</v>
      </c>
      <c r="B158" t="s">
        <v>1028</v>
      </c>
      <c r="C158" s="4">
        <v>5</v>
      </c>
      <c r="D158" s="4">
        <v>2</v>
      </c>
      <c r="E158" s="4">
        <v>7</v>
      </c>
      <c r="F158" s="4">
        <v>14</v>
      </c>
      <c r="G158" s="4">
        <v>51.678901672363281</v>
      </c>
      <c r="H158" s="4">
        <v>43.1</v>
      </c>
      <c r="I158" s="34">
        <v>2471.4412548537489</v>
      </c>
      <c r="J158" s="35" t="s">
        <v>1238</v>
      </c>
      <c r="K158" s="35">
        <v>22.540153478143548</v>
      </c>
      <c r="L158" s="35">
        <v>8.932872493352205</v>
      </c>
      <c r="M158" s="35">
        <v>7.6400110479797982</v>
      </c>
      <c r="N158" s="4">
        <v>1.4390000000000001</v>
      </c>
      <c r="O158" s="4">
        <v>54.731182795698921</v>
      </c>
      <c r="P158" s="35">
        <v>4.4981882738126684</v>
      </c>
      <c r="Q158" s="36" t="str">
        <f t="shared" si="77"/>
        <v xml:space="preserve"> </v>
      </c>
      <c r="R158" s="36" t="str">
        <f t="shared" si="78"/>
        <v xml:space="preserve"> </v>
      </c>
      <c r="S158" s="37">
        <f t="shared" si="79"/>
        <v>0.19904644412422931</v>
      </c>
      <c r="T158" s="37" t="str">
        <f t="shared" si="80"/>
        <v/>
      </c>
      <c r="U158" s="37" t="str">
        <f t="shared" si="81"/>
        <v xml:space="preserve"> </v>
      </c>
      <c r="V158" s="37" t="str">
        <f t="shared" si="82"/>
        <v xml:space="preserve"> </v>
      </c>
      <c r="W158" s="37" t="str">
        <f t="shared" si="83"/>
        <v/>
      </c>
      <c r="X158" s="37" t="str">
        <f t="shared" si="84"/>
        <v/>
      </c>
      <c r="Y158" s="1" t="str">
        <f t="shared" si="85"/>
        <v xml:space="preserve"> </v>
      </c>
      <c r="Z158" s="1" t="str">
        <f t="shared" si="86"/>
        <v xml:space="preserve"> </v>
      </c>
      <c r="AA158" s="1" t="str">
        <f t="shared" si="87"/>
        <v xml:space="preserve"> </v>
      </c>
      <c r="AB158" s="1" t="str">
        <f t="shared" si="88"/>
        <v xml:space="preserve"> </v>
      </c>
      <c r="AC158" s="1">
        <f t="shared" si="89"/>
        <v>64</v>
      </c>
      <c r="AD158" s="1" t="str">
        <f t="shared" si="90"/>
        <v xml:space="preserve"> </v>
      </c>
      <c r="AE158" s="1" t="str">
        <f t="shared" si="91"/>
        <v xml:space="preserve"> </v>
      </c>
      <c r="AF158" s="1" t="str">
        <f t="shared" si="92"/>
        <v xml:space="preserve"> </v>
      </c>
      <c r="AG158" s="38">
        <f t="shared" si="93"/>
        <v>4.4981882754226685</v>
      </c>
      <c r="AH158" s="38" t="str">
        <f t="shared" si="94"/>
        <v xml:space="preserve"> </v>
      </c>
      <c r="AI158" s="1">
        <f t="shared" si="95"/>
        <v>46</v>
      </c>
      <c r="AJ158" s="1" t="str">
        <f t="shared" si="96"/>
        <v xml:space="preserve"> </v>
      </c>
      <c r="AK158" s="25">
        <f t="shared" si="97"/>
        <v>54.731182797308918</v>
      </c>
      <c r="AL158" s="25" t="str">
        <f t="shared" si="98"/>
        <v xml:space="preserve"> </v>
      </c>
      <c r="AM158" s="1">
        <f t="shared" si="99"/>
        <v>9</v>
      </c>
      <c r="AN158" s="1" t="str">
        <f t="shared" si="100"/>
        <v xml:space="preserve"> </v>
      </c>
      <c r="AO158" t="s">
        <v>1028</v>
      </c>
      <c r="AP158" t="s">
        <v>1242</v>
      </c>
      <c r="AQ158" s="22" t="e">
        <v>#VALUE!</v>
      </c>
      <c r="AR158" s="21">
        <v>23.597276296464265</v>
      </c>
      <c r="AS158">
        <v>19.90464425142293</v>
      </c>
      <c r="AT158" t="e">
        <v>#VALUE!</v>
      </c>
      <c r="AU158">
        <v>-23.597276296464265</v>
      </c>
      <c r="AV158" t="s">
        <v>2170</v>
      </c>
    </row>
    <row r="159" spans="1:48" x14ac:dyDescent="0.25">
      <c r="A159" s="14">
        <v>1.6199999999999963E-9</v>
      </c>
      <c r="B159" t="s">
        <v>1014</v>
      </c>
      <c r="C159" s="4">
        <v>1</v>
      </c>
      <c r="D159" s="4">
        <v>3</v>
      </c>
      <c r="E159" s="4">
        <v>9</v>
      </c>
      <c r="F159" s="4">
        <v>13</v>
      </c>
      <c r="G159" s="4">
        <v>72</v>
      </c>
      <c r="H159" s="4">
        <v>74.180000000000007</v>
      </c>
      <c r="I159" s="34">
        <v>18730.39748801379</v>
      </c>
      <c r="J159" s="35">
        <v>11.808341292581982</v>
      </c>
      <c r="K159" s="35">
        <v>11.035406129128235</v>
      </c>
      <c r="L159" s="35" t="s">
        <v>1238</v>
      </c>
      <c r="M159" s="35" t="s">
        <v>1238</v>
      </c>
      <c r="N159" s="4">
        <v>6.7220000000000004</v>
      </c>
      <c r="O159" s="4">
        <v>5.6918238993710704</v>
      </c>
      <c r="P159" s="35">
        <v>3.8797519547047719</v>
      </c>
      <c r="Q159" s="36" t="str">
        <f t="shared" si="77"/>
        <v xml:space="preserve"> </v>
      </c>
      <c r="R159" s="36" t="str">
        <f t="shared" si="78"/>
        <v xml:space="preserve"> </v>
      </c>
      <c r="S159" s="37" t="str">
        <f t="shared" si="79"/>
        <v/>
      </c>
      <c r="T159" s="37" t="str">
        <f t="shared" si="80"/>
        <v/>
      </c>
      <c r="U159" s="37" t="str">
        <f t="shared" si="81"/>
        <v/>
      </c>
      <c r="V159" s="37" t="str">
        <f t="shared" si="82"/>
        <v/>
      </c>
      <c r="W159" s="37" t="str">
        <f t="shared" si="83"/>
        <v xml:space="preserve"> </v>
      </c>
      <c r="X159" s="37" t="str">
        <f t="shared" si="84"/>
        <v xml:space="preserve"> </v>
      </c>
      <c r="Y159" s="1" t="str">
        <f t="shared" si="85"/>
        <v xml:space="preserve"> </v>
      </c>
      <c r="Z159" s="1" t="str">
        <f t="shared" si="86"/>
        <v xml:space="preserve"> </v>
      </c>
      <c r="AA159" s="1" t="str">
        <f t="shared" si="87"/>
        <v xml:space="preserve"> </v>
      </c>
      <c r="AB159" s="1" t="str">
        <f t="shared" si="88"/>
        <v xml:space="preserve"> </v>
      </c>
      <c r="AC159" s="1" t="str">
        <f t="shared" si="89"/>
        <v xml:space="preserve"> </v>
      </c>
      <c r="AD159" s="1" t="str">
        <f t="shared" si="90"/>
        <v xml:space="preserve"> </v>
      </c>
      <c r="AE159" s="1" t="str">
        <f t="shared" si="91"/>
        <v xml:space="preserve"> </v>
      </c>
      <c r="AF159" s="1" t="str">
        <f t="shared" si="92"/>
        <v xml:space="preserve"> </v>
      </c>
      <c r="AG159" s="38">
        <f t="shared" si="93"/>
        <v>3.879751956324772</v>
      </c>
      <c r="AH159" s="38" t="str">
        <f t="shared" si="94"/>
        <v xml:space="preserve"> </v>
      </c>
      <c r="AI159" s="1">
        <f t="shared" si="95"/>
        <v>60</v>
      </c>
      <c r="AJ159" s="1" t="str">
        <f t="shared" si="96"/>
        <v xml:space="preserve"> </v>
      </c>
      <c r="AK159" s="25" t="str">
        <f t="shared" si="97"/>
        <v xml:space="preserve"> </v>
      </c>
      <c r="AL159" s="25" t="str">
        <f t="shared" si="98"/>
        <v xml:space="preserve"> </v>
      </c>
      <c r="AM159" s="1" t="str">
        <f t="shared" si="99"/>
        <v xml:space="preserve"> </v>
      </c>
      <c r="AN159" s="1" t="str">
        <f t="shared" si="100"/>
        <v xml:space="preserve"> </v>
      </c>
      <c r="AO159" t="s">
        <v>1014</v>
      </c>
      <c r="AP159" t="s">
        <v>1246</v>
      </c>
      <c r="AQ159" s="22">
        <v>25.845931052233485</v>
      </c>
      <c r="AR159" s="21" t="e">
        <v>#VALUE!</v>
      </c>
      <c r="AS159">
        <v>-2.9387975195470539</v>
      </c>
      <c r="AT159">
        <v>-25.845931052233485</v>
      </c>
      <c r="AU159" t="e">
        <v>#VALUE!</v>
      </c>
      <c r="AV159" t="s">
        <v>2171</v>
      </c>
    </row>
    <row r="160" spans="1:48" x14ac:dyDescent="0.25">
      <c r="A160" s="14">
        <v>1.6299999999999962E-9</v>
      </c>
      <c r="B160" t="s">
        <v>1076</v>
      </c>
      <c r="C160" s="4">
        <v>4</v>
      </c>
      <c r="D160" s="4">
        <v>1</v>
      </c>
      <c r="E160" s="4">
        <v>2</v>
      </c>
      <c r="F160" s="4">
        <v>7</v>
      </c>
      <c r="G160" s="4">
        <v>37.5</v>
      </c>
      <c r="H160" s="4">
        <v>31.92</v>
      </c>
      <c r="I160" s="34">
        <v>1501.2076348197852</v>
      </c>
      <c r="J160" s="35">
        <v>14.920294633211084</v>
      </c>
      <c r="K160" s="35">
        <v>11.921426481126474</v>
      </c>
      <c r="L160" s="35">
        <v>8.8846310832025122</v>
      </c>
      <c r="M160" s="35">
        <v>8.2139303338171263</v>
      </c>
      <c r="N160" s="4">
        <v>1.61</v>
      </c>
      <c r="O160" s="4">
        <v>-39.925373134328353</v>
      </c>
      <c r="P160" s="35">
        <v>5.5782955840117951</v>
      </c>
      <c r="Q160" s="36" t="str">
        <f t="shared" si="77"/>
        <v xml:space="preserve"> </v>
      </c>
      <c r="R160" s="36" t="str">
        <f t="shared" si="78"/>
        <v xml:space="preserve"> </v>
      </c>
      <c r="S160" s="37">
        <f t="shared" si="79"/>
        <v>0.17481203170518786</v>
      </c>
      <c r="T160" s="37" t="str">
        <f t="shared" si="80"/>
        <v/>
      </c>
      <c r="U160" s="37" t="str">
        <f t="shared" si="81"/>
        <v/>
      </c>
      <c r="V160" s="37" t="str">
        <f t="shared" si="82"/>
        <v/>
      </c>
      <c r="W160" s="37" t="str">
        <f t="shared" si="83"/>
        <v/>
      </c>
      <c r="X160" s="37" t="str">
        <f t="shared" si="84"/>
        <v/>
      </c>
      <c r="Y160" s="1" t="str">
        <f t="shared" si="85"/>
        <v xml:space="preserve"> </v>
      </c>
      <c r="Z160" s="1" t="str">
        <f t="shared" si="86"/>
        <v xml:space="preserve"> </v>
      </c>
      <c r="AA160" s="1" t="str">
        <f t="shared" si="87"/>
        <v xml:space="preserve"> </v>
      </c>
      <c r="AB160" s="1" t="str">
        <f t="shared" si="88"/>
        <v xml:space="preserve"> </v>
      </c>
      <c r="AC160" s="1">
        <f t="shared" si="89"/>
        <v>74</v>
      </c>
      <c r="AD160" s="1" t="str">
        <f t="shared" si="90"/>
        <v xml:space="preserve"> </v>
      </c>
      <c r="AE160" s="1" t="str">
        <f t="shared" si="91"/>
        <v xml:space="preserve"> </v>
      </c>
      <c r="AF160" s="1" t="str">
        <f t="shared" si="92"/>
        <v xml:space="preserve"> </v>
      </c>
      <c r="AG160" s="38">
        <f t="shared" si="93"/>
        <v>5.5782955856417953</v>
      </c>
      <c r="AH160" s="38" t="str">
        <f t="shared" si="94"/>
        <v xml:space="preserve"> </v>
      </c>
      <c r="AI160" s="1">
        <f t="shared" si="95"/>
        <v>26</v>
      </c>
      <c r="AJ160" s="1" t="str">
        <f t="shared" si="96"/>
        <v xml:space="preserve"> </v>
      </c>
      <c r="AK160" s="25" t="str">
        <f t="shared" si="97"/>
        <v xml:space="preserve"> </v>
      </c>
      <c r="AL160" s="25" t="str">
        <f t="shared" si="98"/>
        <v xml:space="preserve"> </v>
      </c>
      <c r="AM160" s="1" t="str">
        <f t="shared" si="99"/>
        <v xml:space="preserve"> </v>
      </c>
      <c r="AN160" s="1" t="str">
        <f t="shared" si="100"/>
        <v xml:space="preserve"> </v>
      </c>
      <c r="AO160" t="s">
        <v>1076</v>
      </c>
      <c r="AP160" t="s">
        <v>1244</v>
      </c>
      <c r="AQ160" s="22">
        <v>6.3034739987429145</v>
      </c>
      <c r="AR160" s="21">
        <v>24.009884349862421</v>
      </c>
      <c r="AS160">
        <v>17.481203007518786</v>
      </c>
      <c r="AT160">
        <v>-6.3034739987429145</v>
      </c>
      <c r="AU160">
        <v>-24.009884349862421</v>
      </c>
      <c r="AV160" t="s">
        <v>2172</v>
      </c>
    </row>
    <row r="161" spans="1:48" x14ac:dyDescent="0.25">
      <c r="A161" s="14">
        <v>1.6399999999999962E-9</v>
      </c>
      <c r="B161" t="s">
        <v>1040</v>
      </c>
      <c r="C161" s="4">
        <v>1</v>
      </c>
      <c r="D161" s="4">
        <v>0</v>
      </c>
      <c r="E161" s="4">
        <v>0</v>
      </c>
      <c r="F161" s="4">
        <v>1</v>
      </c>
      <c r="G161" s="4">
        <v>14.621199607849121</v>
      </c>
      <c r="H161" s="4">
        <v>12.64</v>
      </c>
      <c r="I161" s="34">
        <v>3121.4940695840478</v>
      </c>
      <c r="J161" s="35" t="s">
        <v>1238</v>
      </c>
      <c r="K161" s="35" t="s">
        <v>1238</v>
      </c>
      <c r="L161" s="35" t="s">
        <v>1238</v>
      </c>
      <c r="M161" s="35" t="s">
        <v>1238</v>
      </c>
      <c r="N161" s="4">
        <v>-0.08</v>
      </c>
      <c r="O161" s="4">
        <v>11.111111111111107</v>
      </c>
      <c r="P161" s="35" t="s">
        <v>137</v>
      </c>
      <c r="Q161" s="36">
        <f t="shared" si="77"/>
        <v>100.00000000164</v>
      </c>
      <c r="R161" s="36" t="str">
        <f t="shared" si="78"/>
        <v xml:space="preserve"> </v>
      </c>
      <c r="S161" s="37">
        <f t="shared" si="79"/>
        <v>0.15674047694451895</v>
      </c>
      <c r="T161" s="37" t="str">
        <f t="shared" si="80"/>
        <v/>
      </c>
      <c r="U161" s="37" t="str">
        <f t="shared" si="81"/>
        <v xml:space="preserve"> </v>
      </c>
      <c r="V161" s="37" t="str">
        <f t="shared" si="82"/>
        <v xml:space="preserve"> </v>
      </c>
      <c r="W161" s="37" t="str">
        <f t="shared" si="83"/>
        <v xml:space="preserve"> </v>
      </c>
      <c r="X161" s="37" t="str">
        <f t="shared" si="84"/>
        <v xml:space="preserve"> </v>
      </c>
      <c r="Y161" s="1" t="str">
        <f t="shared" si="85"/>
        <v xml:space="preserve"> </v>
      </c>
      <c r="Z161" s="1" t="str">
        <f t="shared" si="86"/>
        <v xml:space="preserve"> </v>
      </c>
      <c r="AA161" s="1" t="str">
        <f t="shared" si="87"/>
        <v xml:space="preserve"> </v>
      </c>
      <c r="AB161" s="1" t="str">
        <f t="shared" si="88"/>
        <v xml:space="preserve"> </v>
      </c>
      <c r="AC161" s="1">
        <f t="shared" si="89"/>
        <v>82</v>
      </c>
      <c r="AD161" s="1" t="str">
        <f t="shared" si="90"/>
        <v xml:space="preserve"> </v>
      </c>
      <c r="AE161" s="1">
        <f t="shared" si="91"/>
        <v>4</v>
      </c>
      <c r="AF161" s="1" t="str">
        <f t="shared" si="92"/>
        <v xml:space="preserve"> </v>
      </c>
      <c r="AG161" s="38" t="str">
        <f t="shared" si="93"/>
        <v xml:space="preserve"> </v>
      </c>
      <c r="AH161" s="38" t="str">
        <f t="shared" si="94"/>
        <v xml:space="preserve"> </v>
      </c>
      <c r="AI161" s="1" t="str">
        <f t="shared" si="95"/>
        <v xml:space="preserve"> </v>
      </c>
      <c r="AJ161" s="1" t="str">
        <f t="shared" si="96"/>
        <v xml:space="preserve"> </v>
      </c>
      <c r="AK161" s="25" t="str">
        <f t="shared" si="97"/>
        <v xml:space="preserve"> </v>
      </c>
      <c r="AL161" s="25" t="str">
        <f t="shared" si="98"/>
        <v xml:space="preserve"> </v>
      </c>
      <c r="AM161" s="1" t="str">
        <f t="shared" si="99"/>
        <v xml:space="preserve"> </v>
      </c>
      <c r="AN161" s="1" t="str">
        <f t="shared" si="100"/>
        <v xml:space="preserve"> </v>
      </c>
      <c r="AO161" t="s">
        <v>1040</v>
      </c>
      <c r="AP161" t="s">
        <v>1242</v>
      </c>
      <c r="AQ161" s="22" t="e">
        <v>#VALUE!</v>
      </c>
      <c r="AR161" s="21" t="e">
        <v>#VALUE!</v>
      </c>
      <c r="AS161">
        <v>15.674047530451896</v>
      </c>
      <c r="AT161" t="e">
        <v>#VALUE!</v>
      </c>
      <c r="AU161" t="e">
        <v>#VALUE!</v>
      </c>
      <c r="AV161" t="s">
        <v>2173</v>
      </c>
    </row>
    <row r="162" spans="1:48" x14ac:dyDescent="0.25">
      <c r="A162" s="14">
        <v>1.6499999999999962E-9</v>
      </c>
      <c r="B162" t="s">
        <v>1087</v>
      </c>
      <c r="C162" s="4">
        <v>7</v>
      </c>
      <c r="D162" s="4">
        <v>1</v>
      </c>
      <c r="E162" s="4">
        <v>1</v>
      </c>
      <c r="F162" s="4">
        <v>9</v>
      </c>
      <c r="G162" s="4">
        <v>33</v>
      </c>
      <c r="H162" s="4">
        <v>32.58</v>
      </c>
      <c r="I162" s="34">
        <v>4749.9478557948878</v>
      </c>
      <c r="J162" s="35">
        <v>19.733494851605087</v>
      </c>
      <c r="K162" s="35">
        <v>16.554878048780488</v>
      </c>
      <c r="L162" s="35">
        <v>14.332091516709513</v>
      </c>
      <c r="M162" s="35">
        <v>11.280718154417931</v>
      </c>
      <c r="N162" s="4">
        <v>1.651</v>
      </c>
      <c r="O162" s="4">
        <v>49.411764705882355</v>
      </c>
      <c r="P162" s="35">
        <v>3.7845303867403319</v>
      </c>
      <c r="Q162" s="36">
        <f t="shared" si="77"/>
        <v>77.777777779427765</v>
      </c>
      <c r="R162" s="36" t="str">
        <f t="shared" si="78"/>
        <v xml:space="preserve"> </v>
      </c>
      <c r="S162" s="37" t="str">
        <f t="shared" si="79"/>
        <v/>
      </c>
      <c r="T162" s="37" t="str">
        <f t="shared" si="80"/>
        <v/>
      </c>
      <c r="U162" s="37" t="str">
        <f t="shared" si="81"/>
        <v/>
      </c>
      <c r="V162" s="37" t="str">
        <f t="shared" si="82"/>
        <v/>
      </c>
      <c r="W162" s="37" t="str">
        <f t="shared" si="83"/>
        <v/>
      </c>
      <c r="X162" s="37" t="str">
        <f t="shared" si="84"/>
        <v/>
      </c>
      <c r="Y162" s="1" t="str">
        <f t="shared" si="85"/>
        <v xml:space="preserve"> </v>
      </c>
      <c r="Z162" s="1" t="str">
        <f t="shared" si="86"/>
        <v xml:space="preserve"> </v>
      </c>
      <c r="AA162" s="1" t="str">
        <f t="shared" si="87"/>
        <v xml:space="preserve"> </v>
      </c>
      <c r="AB162" s="1" t="str">
        <f t="shared" si="88"/>
        <v xml:space="preserve"> </v>
      </c>
      <c r="AC162" s="1" t="str">
        <f t="shared" si="89"/>
        <v xml:space="preserve"> </v>
      </c>
      <c r="AD162" s="1" t="str">
        <f t="shared" si="90"/>
        <v xml:space="preserve"> </v>
      </c>
      <c r="AE162" s="1">
        <f t="shared" si="91"/>
        <v>39</v>
      </c>
      <c r="AF162" s="1" t="str">
        <f t="shared" si="92"/>
        <v xml:space="preserve"> </v>
      </c>
      <c r="AG162" s="38">
        <f t="shared" si="93"/>
        <v>3.7845303883903321</v>
      </c>
      <c r="AH162" s="38" t="str">
        <f t="shared" si="94"/>
        <v xml:space="preserve"> </v>
      </c>
      <c r="AI162" s="1">
        <f t="shared" si="95"/>
        <v>61</v>
      </c>
      <c r="AJ162" s="1" t="str">
        <f t="shared" si="96"/>
        <v xml:space="preserve"> </v>
      </c>
      <c r="AK162" s="25" t="str">
        <f t="shared" si="97"/>
        <v xml:space="preserve"> </v>
      </c>
      <c r="AL162" s="25" t="str">
        <f t="shared" si="98"/>
        <v xml:space="preserve"> </v>
      </c>
      <c r="AM162" s="1" t="str">
        <f t="shared" si="99"/>
        <v xml:space="preserve"> </v>
      </c>
      <c r="AN162" s="1" t="str">
        <f t="shared" si="100"/>
        <v xml:space="preserve"> </v>
      </c>
      <c r="AO162" t="s">
        <v>1087</v>
      </c>
      <c r="AP162" t="s">
        <v>1250</v>
      </c>
      <c r="AQ162" s="22">
        <v>-23.92248001212316</v>
      </c>
      <c r="AR162" s="21">
        <v>-22.582162575346999</v>
      </c>
      <c r="AS162">
        <v>1.2891344383057168</v>
      </c>
      <c r="AT162">
        <v>23.92248001212316</v>
      </c>
      <c r="AU162">
        <v>22.582162575346999</v>
      </c>
      <c r="AV162" t="s">
        <v>2174</v>
      </c>
    </row>
    <row r="163" spans="1:48" x14ac:dyDescent="0.25">
      <c r="A163" s="14">
        <v>1.6599999999999961E-9</v>
      </c>
      <c r="B163" t="s">
        <v>992</v>
      </c>
      <c r="C163" s="4">
        <v>17</v>
      </c>
      <c r="D163" s="4">
        <v>0</v>
      </c>
      <c r="E163" s="4">
        <v>8</v>
      </c>
      <c r="F163" s="4">
        <v>25</v>
      </c>
      <c r="G163" s="4">
        <v>72.638504028320313</v>
      </c>
      <c r="H163" s="4">
        <v>55.83</v>
      </c>
      <c r="I163" s="34">
        <v>24072.394579477957</v>
      </c>
      <c r="J163" s="35">
        <v>18.452065598355812</v>
      </c>
      <c r="K163" s="35">
        <v>17.433756584006716</v>
      </c>
      <c r="L163" s="35">
        <v>8.5020643924881103</v>
      </c>
      <c r="M163" s="35">
        <v>8.3375563905232504</v>
      </c>
      <c r="N163" s="4">
        <v>2.41</v>
      </c>
      <c r="O163" s="4">
        <v>11.059907834101393</v>
      </c>
      <c r="P163" s="35">
        <v>4.2984286820228732</v>
      </c>
      <c r="Q163" s="36" t="str">
        <f t="shared" si="77"/>
        <v xml:space="preserve"> </v>
      </c>
      <c r="R163" s="36" t="str">
        <f t="shared" si="78"/>
        <v xml:space="preserve"> </v>
      </c>
      <c r="S163" s="37">
        <f t="shared" si="79"/>
        <v>0.30106580908110547</v>
      </c>
      <c r="T163" s="37" t="str">
        <f t="shared" si="80"/>
        <v/>
      </c>
      <c r="U163" s="37" t="str">
        <f t="shared" si="81"/>
        <v/>
      </c>
      <c r="V163" s="37" t="str">
        <f t="shared" si="82"/>
        <v/>
      </c>
      <c r="W163" s="37" t="str">
        <f t="shared" si="83"/>
        <v/>
      </c>
      <c r="X163" s="37" t="str">
        <f t="shared" si="84"/>
        <v/>
      </c>
      <c r="Y163" s="1" t="str">
        <f t="shared" si="85"/>
        <v xml:space="preserve"> </v>
      </c>
      <c r="Z163" s="1" t="str">
        <f t="shared" si="86"/>
        <v xml:space="preserve"> </v>
      </c>
      <c r="AA163" s="1" t="str">
        <f t="shared" si="87"/>
        <v xml:space="preserve"> </v>
      </c>
      <c r="AB163" s="1" t="str">
        <f t="shared" si="88"/>
        <v xml:space="preserve"> </v>
      </c>
      <c r="AC163" s="1">
        <f t="shared" si="89"/>
        <v>40</v>
      </c>
      <c r="AD163" s="1" t="str">
        <f t="shared" si="90"/>
        <v xml:space="preserve"> </v>
      </c>
      <c r="AE163" s="1" t="str">
        <f t="shared" si="91"/>
        <v xml:space="preserve"> </v>
      </c>
      <c r="AF163" s="1" t="str">
        <f t="shared" si="92"/>
        <v xml:space="preserve"> </v>
      </c>
      <c r="AG163" s="38">
        <f t="shared" si="93"/>
        <v>4.2984286836828733</v>
      </c>
      <c r="AH163" s="38" t="str">
        <f t="shared" si="94"/>
        <v xml:space="preserve"> </v>
      </c>
      <c r="AI163" s="1">
        <f t="shared" si="95"/>
        <v>52</v>
      </c>
      <c r="AJ163" s="1" t="str">
        <f t="shared" si="96"/>
        <v xml:space="preserve"> </v>
      </c>
      <c r="AK163" s="25" t="str">
        <f t="shared" si="97"/>
        <v xml:space="preserve"> </v>
      </c>
      <c r="AL163" s="25" t="str">
        <f t="shared" si="98"/>
        <v xml:space="preserve"> </v>
      </c>
      <c r="AM163" s="1" t="str">
        <f t="shared" si="99"/>
        <v xml:space="preserve"> </v>
      </c>
      <c r="AN163" s="1" t="str">
        <f t="shared" si="100"/>
        <v xml:space="preserve"> </v>
      </c>
      <c r="AO163" t="s">
        <v>992</v>
      </c>
      <c r="AP163" t="s">
        <v>1242</v>
      </c>
      <c r="AQ163" s="22">
        <v>-15.875355454771034</v>
      </c>
      <c r="AR163" s="21">
        <v>27.281971485392521</v>
      </c>
      <c r="AS163">
        <v>30.106580742110545</v>
      </c>
      <c r="AT163">
        <v>15.875355454771034</v>
      </c>
      <c r="AU163">
        <v>-27.281971485392521</v>
      </c>
      <c r="AV163" t="s">
        <v>2175</v>
      </c>
    </row>
    <row r="164" spans="1:48" x14ac:dyDescent="0.25">
      <c r="A164" s="14">
        <v>1.6699999999999961E-9</v>
      </c>
      <c r="B164" t="s">
        <v>1109</v>
      </c>
      <c r="C164" s="4">
        <v>17</v>
      </c>
      <c r="D164" s="4">
        <v>0</v>
      </c>
      <c r="E164" s="4">
        <v>0</v>
      </c>
      <c r="F164" s="4">
        <v>17</v>
      </c>
      <c r="G164" s="4">
        <v>4.75</v>
      </c>
      <c r="H164" s="4">
        <v>2.16</v>
      </c>
      <c r="I164" s="34">
        <v>366.70540304714029</v>
      </c>
      <c r="J164" s="35" t="s">
        <v>1238</v>
      </c>
      <c r="K164" s="35">
        <v>17.41935483870968</v>
      </c>
      <c r="L164" s="35">
        <v>4.1137491289198609</v>
      </c>
      <c r="M164" s="35">
        <v>3.5225603952656432</v>
      </c>
      <c r="N164" s="4">
        <v>-5.7000000000000002E-2</v>
      </c>
      <c r="O164" s="4" t="s">
        <v>132</v>
      </c>
      <c r="P164" s="35" t="s">
        <v>137</v>
      </c>
      <c r="Q164" s="36">
        <f t="shared" si="77"/>
        <v>100.00000000167</v>
      </c>
      <c r="R164" s="36" t="str">
        <f t="shared" si="78"/>
        <v xml:space="preserve"> </v>
      </c>
      <c r="S164" s="37">
        <f t="shared" si="79"/>
        <v>1.1990740757440739</v>
      </c>
      <c r="T164" s="37" t="str">
        <f t="shared" si="80"/>
        <v/>
      </c>
      <c r="U164" s="37" t="str">
        <f t="shared" si="81"/>
        <v xml:space="preserve"> </v>
      </c>
      <c r="V164" s="37" t="str">
        <f t="shared" si="82"/>
        <v xml:space="preserve"> </v>
      </c>
      <c r="W164" s="37" t="str">
        <f t="shared" si="83"/>
        <v/>
      </c>
      <c r="X164" s="37">
        <f t="shared" si="84"/>
        <v>-0.64815165746916636</v>
      </c>
      <c r="Y164" s="1" t="str">
        <f t="shared" si="85"/>
        <v xml:space="preserve"> </v>
      </c>
      <c r="Z164" s="1" t="str">
        <f t="shared" si="86"/>
        <v xml:space="preserve"> </v>
      </c>
      <c r="AA164" s="1" t="str">
        <f t="shared" si="87"/>
        <v xml:space="preserve"> </v>
      </c>
      <c r="AB164" s="1">
        <f t="shared" si="88"/>
        <v>12</v>
      </c>
      <c r="AC164" s="1">
        <f t="shared" si="89"/>
        <v>4</v>
      </c>
      <c r="AD164" s="1" t="str">
        <f t="shared" si="90"/>
        <v xml:space="preserve"> </v>
      </c>
      <c r="AE164" s="1">
        <f t="shared" si="91"/>
        <v>3</v>
      </c>
      <c r="AF164" s="1" t="str">
        <f t="shared" si="92"/>
        <v xml:space="preserve"> </v>
      </c>
      <c r="AG164" s="38" t="str">
        <f t="shared" si="93"/>
        <v xml:space="preserve"> </v>
      </c>
      <c r="AH164" s="38" t="str">
        <f t="shared" si="94"/>
        <v xml:space="preserve"> </v>
      </c>
      <c r="AI164" s="1" t="str">
        <f t="shared" si="95"/>
        <v xml:space="preserve"> </v>
      </c>
      <c r="AJ164" s="1" t="str">
        <f t="shared" si="96"/>
        <v xml:space="preserve"> </v>
      </c>
      <c r="AK164" s="25" t="str">
        <f t="shared" si="97"/>
        <v xml:space="preserve"> </v>
      </c>
      <c r="AL164" s="25" t="str">
        <f t="shared" si="98"/>
        <v xml:space="preserve"> </v>
      </c>
      <c r="AM164" s="1" t="str">
        <f t="shared" si="99"/>
        <v xml:space="preserve"> </v>
      </c>
      <c r="AN164" s="1" t="str">
        <f t="shared" si="100"/>
        <v xml:space="preserve"> </v>
      </c>
      <c r="AO164" t="s">
        <v>1109</v>
      </c>
      <c r="AP164" t="s">
        <v>1295</v>
      </c>
      <c r="AQ164" s="22" t="e">
        <v>#VALUE!</v>
      </c>
      <c r="AR164" s="21">
        <v>64.815165746916634</v>
      </c>
      <c r="AS164">
        <v>119.90740740740739</v>
      </c>
      <c r="AT164" t="e">
        <v>#VALUE!</v>
      </c>
      <c r="AU164">
        <v>-64.815165746916634</v>
      </c>
      <c r="AV164" t="s">
        <v>2176</v>
      </c>
    </row>
    <row r="165" spans="1:48" x14ac:dyDescent="0.25">
      <c r="A165" s="14">
        <v>1.6799999999999961E-9</v>
      </c>
      <c r="B165" t="s">
        <v>1105</v>
      </c>
      <c r="C165" s="4">
        <v>3</v>
      </c>
      <c r="D165" s="4">
        <v>0</v>
      </c>
      <c r="E165" s="4">
        <v>5</v>
      </c>
      <c r="F165" s="4">
        <v>8</v>
      </c>
      <c r="G165" s="4">
        <v>36.25</v>
      </c>
      <c r="H165" s="4">
        <v>36.51</v>
      </c>
      <c r="I165" s="34">
        <v>2077.8037756653116</v>
      </c>
      <c r="J165" s="35">
        <v>21.350877192982455</v>
      </c>
      <c r="K165" s="35">
        <v>20.396648044692736</v>
      </c>
      <c r="L165" s="35">
        <v>23.666938679245284</v>
      </c>
      <c r="M165" s="35">
        <v>22.161621024734984</v>
      </c>
      <c r="N165" s="4">
        <v>1.71</v>
      </c>
      <c r="O165" s="4">
        <v>-7.915993537964459</v>
      </c>
      <c r="P165" s="35">
        <v>4.4645302656806356</v>
      </c>
      <c r="Q165" s="36" t="str">
        <f t="shared" si="77"/>
        <v xml:space="preserve"> </v>
      </c>
      <c r="R165" s="36" t="str">
        <f t="shared" si="78"/>
        <v xml:space="preserve"> </v>
      </c>
      <c r="S165" s="37" t="str">
        <f t="shared" si="79"/>
        <v/>
      </c>
      <c r="T165" s="37" t="str">
        <f t="shared" si="80"/>
        <v/>
      </c>
      <c r="U165" s="37" t="str">
        <f t="shared" si="81"/>
        <v/>
      </c>
      <c r="V165" s="37" t="str">
        <f t="shared" si="82"/>
        <v/>
      </c>
      <c r="W165" s="37" t="str">
        <f t="shared" si="83"/>
        <v/>
      </c>
      <c r="X165" s="37" t="str">
        <f t="shared" si="84"/>
        <v/>
      </c>
      <c r="Y165" s="1" t="str">
        <f t="shared" si="85"/>
        <v xml:space="preserve"> </v>
      </c>
      <c r="Z165" s="1" t="str">
        <f t="shared" si="86"/>
        <v xml:space="preserve"> </v>
      </c>
      <c r="AA165" s="1" t="str">
        <f t="shared" si="87"/>
        <v xml:space="preserve"> </v>
      </c>
      <c r="AB165" s="1" t="str">
        <f t="shared" si="88"/>
        <v xml:space="preserve"> </v>
      </c>
      <c r="AC165" s="1" t="str">
        <f t="shared" si="89"/>
        <v xml:space="preserve"> </v>
      </c>
      <c r="AD165" s="1" t="str">
        <f t="shared" si="90"/>
        <v xml:space="preserve"> </v>
      </c>
      <c r="AE165" s="1" t="str">
        <f t="shared" si="91"/>
        <v xml:space="preserve"> </v>
      </c>
      <c r="AF165" s="1" t="str">
        <f t="shared" si="92"/>
        <v xml:space="preserve"> </v>
      </c>
      <c r="AG165" s="38">
        <f t="shared" si="93"/>
        <v>4.4645302673606357</v>
      </c>
      <c r="AH165" s="38" t="str">
        <f t="shared" si="94"/>
        <v xml:space="preserve"> </v>
      </c>
      <c r="AI165" s="1">
        <f t="shared" si="95"/>
        <v>47</v>
      </c>
      <c r="AJ165" s="1" t="str">
        <f t="shared" si="96"/>
        <v xml:space="preserve"> </v>
      </c>
      <c r="AK165" s="25" t="str">
        <f t="shared" si="97"/>
        <v xml:space="preserve"> </v>
      </c>
      <c r="AL165" s="25" t="str">
        <f t="shared" si="98"/>
        <v xml:space="preserve"> </v>
      </c>
      <c r="AM165" s="1" t="str">
        <f t="shared" si="99"/>
        <v xml:space="preserve"> </v>
      </c>
      <c r="AN165" s="1" t="str">
        <f t="shared" si="100"/>
        <v xml:space="preserve"> </v>
      </c>
      <c r="AO165" t="s">
        <v>1105</v>
      </c>
      <c r="AP165" t="s">
        <v>1254</v>
      </c>
      <c r="AQ165" s="22">
        <v>-34.0793241179707</v>
      </c>
      <c r="AR165" s="21">
        <v>-102.42296956153427</v>
      </c>
      <c r="AS165">
        <v>-0.71213366201040573</v>
      </c>
      <c r="AT165">
        <v>34.0793241179707</v>
      </c>
      <c r="AU165">
        <v>102.42296956153427</v>
      </c>
      <c r="AV165" t="s">
        <v>2177</v>
      </c>
    </row>
    <row r="166" spans="1:48" x14ac:dyDescent="0.25">
      <c r="A166" s="14">
        <v>1.689999999999996E-9</v>
      </c>
      <c r="B166" t="s">
        <v>1058</v>
      </c>
      <c r="C166" s="4">
        <v>2</v>
      </c>
      <c r="D166" s="4">
        <v>0</v>
      </c>
      <c r="E166" s="4">
        <v>3</v>
      </c>
      <c r="F166" s="4">
        <v>5</v>
      </c>
      <c r="G166" s="4">
        <v>30</v>
      </c>
      <c r="H166" s="4">
        <v>26.96</v>
      </c>
      <c r="I166" s="34">
        <v>997.13451680955245</v>
      </c>
      <c r="J166" s="35">
        <v>15.274787535410765</v>
      </c>
      <c r="K166" s="35">
        <v>16.892230576441101</v>
      </c>
      <c r="L166" s="35">
        <v>9.9718133047210298</v>
      </c>
      <c r="M166" s="35">
        <v>8.6372955390334578</v>
      </c>
      <c r="N166" s="4">
        <v>1.5960000000000001</v>
      </c>
      <c r="O166" s="4">
        <v>-16.044187269857964</v>
      </c>
      <c r="P166" s="35">
        <v>4.896142433234421</v>
      </c>
      <c r="Q166" s="36" t="str">
        <f t="shared" si="77"/>
        <v xml:space="preserve"> </v>
      </c>
      <c r="R166" s="36" t="str">
        <f t="shared" si="78"/>
        <v xml:space="preserve"> </v>
      </c>
      <c r="S166" s="37" t="str">
        <f t="shared" si="79"/>
        <v/>
      </c>
      <c r="T166" s="37" t="str">
        <f t="shared" si="80"/>
        <v/>
      </c>
      <c r="U166" s="37" t="str">
        <f t="shared" si="81"/>
        <v/>
      </c>
      <c r="V166" s="37" t="str">
        <f t="shared" si="82"/>
        <v/>
      </c>
      <c r="W166" s="37" t="str">
        <f t="shared" si="83"/>
        <v/>
      </c>
      <c r="X166" s="37" t="str">
        <f t="shared" si="84"/>
        <v/>
      </c>
      <c r="Y166" s="1" t="str">
        <f t="shared" si="85"/>
        <v xml:space="preserve"> </v>
      </c>
      <c r="Z166" s="1" t="str">
        <f t="shared" si="86"/>
        <v xml:space="preserve"> </v>
      </c>
      <c r="AA166" s="1" t="str">
        <f t="shared" si="87"/>
        <v xml:space="preserve"> </v>
      </c>
      <c r="AB166" s="1" t="str">
        <f t="shared" si="88"/>
        <v xml:space="preserve"> </v>
      </c>
      <c r="AC166" s="1" t="str">
        <f t="shared" si="89"/>
        <v xml:space="preserve"> </v>
      </c>
      <c r="AD166" s="1" t="str">
        <f t="shared" si="90"/>
        <v xml:space="preserve"> </v>
      </c>
      <c r="AE166" s="1" t="str">
        <f t="shared" si="91"/>
        <v xml:space="preserve"> </v>
      </c>
      <c r="AF166" s="1" t="str">
        <f t="shared" si="92"/>
        <v xml:space="preserve"> </v>
      </c>
      <c r="AG166" s="38">
        <f t="shared" si="93"/>
        <v>4.8961424349244211</v>
      </c>
      <c r="AH166" s="38" t="str">
        <f t="shared" si="94"/>
        <v xml:space="preserve"> </v>
      </c>
      <c r="AI166" s="1">
        <f t="shared" si="95"/>
        <v>41</v>
      </c>
      <c r="AJ166" s="1" t="str">
        <f t="shared" si="96"/>
        <v xml:space="preserve"> </v>
      </c>
      <c r="AK166" s="25" t="str">
        <f t="shared" si="97"/>
        <v xml:space="preserve"> </v>
      </c>
      <c r="AL166" s="25" t="str">
        <f t="shared" si="98"/>
        <v xml:space="preserve"> </v>
      </c>
      <c r="AM166" s="1" t="str">
        <f t="shared" si="99"/>
        <v xml:space="preserve"> </v>
      </c>
      <c r="AN166" s="1" t="str">
        <f t="shared" si="100"/>
        <v xml:space="preserve"> </v>
      </c>
      <c r="AO166" t="s">
        <v>1058</v>
      </c>
      <c r="AP166" t="s">
        <v>1239</v>
      </c>
      <c r="AQ166" s="22">
        <v>4.0773280515790544</v>
      </c>
      <c r="AR166" s="21">
        <v>14.711231206890652</v>
      </c>
      <c r="AS166">
        <v>11.275964391691385</v>
      </c>
      <c r="AT166">
        <v>-4.0773280515790544</v>
      </c>
      <c r="AU166">
        <v>-14.711231206890652</v>
      </c>
      <c r="AV166" t="s">
        <v>2178</v>
      </c>
    </row>
    <row r="167" spans="1:48" x14ac:dyDescent="0.25">
      <c r="A167" s="14">
        <v>1.699999999999996E-9</v>
      </c>
      <c r="B167" t="s">
        <v>1002</v>
      </c>
      <c r="C167" s="4">
        <v>2</v>
      </c>
      <c r="D167" s="4">
        <v>0</v>
      </c>
      <c r="E167" s="4">
        <v>4</v>
      </c>
      <c r="F167" s="4">
        <v>6</v>
      </c>
      <c r="G167" s="4">
        <v>13</v>
      </c>
      <c r="H167" s="4">
        <v>13.02</v>
      </c>
      <c r="I167" s="34">
        <v>1501.039245095048</v>
      </c>
      <c r="J167" s="35" t="s">
        <v>1238</v>
      </c>
      <c r="K167" s="35">
        <v>14.629213483146067</v>
      </c>
      <c r="L167" s="35">
        <v>20.81663846153846</v>
      </c>
      <c r="M167" s="35">
        <v>16.808465838509317</v>
      </c>
      <c r="N167" s="4">
        <v>0.28000000000000003</v>
      </c>
      <c r="O167" s="4">
        <v>-85.13800424628451</v>
      </c>
      <c r="P167" s="35">
        <v>6.1443932411674353</v>
      </c>
      <c r="Q167" s="36" t="str">
        <f t="shared" si="77"/>
        <v xml:space="preserve"> </v>
      </c>
      <c r="R167" s="36" t="str">
        <f t="shared" si="78"/>
        <v xml:space="preserve"> </v>
      </c>
      <c r="S167" s="37" t="str">
        <f t="shared" si="79"/>
        <v/>
      </c>
      <c r="T167" s="37" t="str">
        <f t="shared" si="80"/>
        <v/>
      </c>
      <c r="U167" s="37" t="str">
        <f t="shared" si="81"/>
        <v xml:space="preserve"> </v>
      </c>
      <c r="V167" s="37" t="str">
        <f t="shared" si="82"/>
        <v xml:space="preserve"> </v>
      </c>
      <c r="W167" s="37" t="str">
        <f t="shared" si="83"/>
        <v/>
      </c>
      <c r="X167" s="37" t="str">
        <f t="shared" si="84"/>
        <v/>
      </c>
      <c r="Y167" s="1" t="str">
        <f t="shared" si="85"/>
        <v xml:space="preserve"> </v>
      </c>
      <c r="Z167" s="1" t="str">
        <f t="shared" si="86"/>
        <v xml:space="preserve"> </v>
      </c>
      <c r="AA167" s="1" t="str">
        <f t="shared" si="87"/>
        <v xml:space="preserve"> </v>
      </c>
      <c r="AB167" s="1" t="str">
        <f t="shared" si="88"/>
        <v xml:space="preserve"> </v>
      </c>
      <c r="AC167" s="1" t="str">
        <f t="shared" si="89"/>
        <v xml:space="preserve"> </v>
      </c>
      <c r="AD167" s="1" t="str">
        <f t="shared" si="90"/>
        <v xml:space="preserve"> </v>
      </c>
      <c r="AE167" s="1" t="str">
        <f t="shared" si="91"/>
        <v xml:space="preserve"> </v>
      </c>
      <c r="AF167" s="1" t="str">
        <f t="shared" si="92"/>
        <v xml:space="preserve"> </v>
      </c>
      <c r="AG167" s="38">
        <f t="shared" si="93"/>
        <v>6.1443932428674355</v>
      </c>
      <c r="AH167" s="38" t="str">
        <f t="shared" si="94"/>
        <v xml:space="preserve"> </v>
      </c>
      <c r="AI167" s="1">
        <f t="shared" si="95"/>
        <v>17</v>
      </c>
      <c r="AJ167" s="1" t="str">
        <f t="shared" si="96"/>
        <v xml:space="preserve"> </v>
      </c>
      <c r="AK167" s="25" t="str">
        <f t="shared" si="97"/>
        <v xml:space="preserve"> </v>
      </c>
      <c r="AL167" s="25">
        <f t="shared" si="98"/>
        <v>-85.138004244584508</v>
      </c>
      <c r="AM167" s="1" t="str">
        <f t="shared" si="99"/>
        <v xml:space="preserve"> </v>
      </c>
      <c r="AN167" s="1">
        <f t="shared" si="100"/>
        <v>8</v>
      </c>
      <c r="AO167" t="s">
        <v>1002</v>
      </c>
      <c r="AP167" t="s">
        <v>1254</v>
      </c>
      <c r="AQ167" s="22" t="e">
        <v>#VALUE!</v>
      </c>
      <c r="AR167" s="21">
        <v>-78.044394789796996</v>
      </c>
      <c r="AS167">
        <v>-0.1536098310291778</v>
      </c>
      <c r="AT167" t="e">
        <v>#VALUE!</v>
      </c>
      <c r="AU167">
        <v>78.044394789796996</v>
      </c>
      <c r="AV167" t="s">
        <v>2179</v>
      </c>
    </row>
    <row r="168" spans="1:48" x14ac:dyDescent="0.25">
      <c r="A168" s="14">
        <v>1.709999999999996E-9</v>
      </c>
      <c r="B168" t="s">
        <v>1010</v>
      </c>
      <c r="C168" s="4">
        <v>10</v>
      </c>
      <c r="D168" s="4">
        <v>0</v>
      </c>
      <c r="E168" s="4">
        <v>0</v>
      </c>
      <c r="F168" s="4">
        <v>10</v>
      </c>
      <c r="G168" s="4">
        <v>4.75</v>
      </c>
      <c r="H168" s="4">
        <v>1.41</v>
      </c>
      <c r="I168" s="34">
        <v>382.26468938498897</v>
      </c>
      <c r="J168" s="35" t="s">
        <v>1238</v>
      </c>
      <c r="K168" s="35" t="s">
        <v>1238</v>
      </c>
      <c r="L168" s="35" t="s">
        <v>1238</v>
      </c>
      <c r="M168" s="35" t="s">
        <v>1238</v>
      </c>
      <c r="N168" s="4">
        <v>-8.6000000000000007E-2</v>
      </c>
      <c r="O168" s="4">
        <v>-68.627450980392155</v>
      </c>
      <c r="P168" s="35" t="s">
        <v>137</v>
      </c>
      <c r="Q168" s="36">
        <f t="shared" si="77"/>
        <v>100.00000000171001</v>
      </c>
      <c r="R168" s="36" t="str">
        <f t="shared" si="78"/>
        <v xml:space="preserve"> </v>
      </c>
      <c r="S168" s="37">
        <f t="shared" si="79"/>
        <v>2.368794327951135</v>
      </c>
      <c r="T168" s="37" t="str">
        <f t="shared" si="80"/>
        <v/>
      </c>
      <c r="U168" s="37" t="str">
        <f t="shared" si="81"/>
        <v xml:space="preserve"> </v>
      </c>
      <c r="V168" s="37" t="str">
        <f t="shared" si="82"/>
        <v xml:space="preserve"> </v>
      </c>
      <c r="W168" s="37" t="str">
        <f t="shared" si="83"/>
        <v xml:space="preserve"> </v>
      </c>
      <c r="X168" s="37" t="str">
        <f t="shared" si="84"/>
        <v xml:space="preserve"> </v>
      </c>
      <c r="Y168" s="1" t="str">
        <f t="shared" si="85"/>
        <v xml:space="preserve"> </v>
      </c>
      <c r="Z168" s="1" t="str">
        <f t="shared" si="86"/>
        <v xml:space="preserve"> </v>
      </c>
      <c r="AA168" s="1" t="str">
        <f t="shared" si="87"/>
        <v xml:space="preserve"> </v>
      </c>
      <c r="AB168" s="1" t="str">
        <f t="shared" si="88"/>
        <v xml:space="preserve"> </v>
      </c>
      <c r="AC168" s="1">
        <f t="shared" si="89"/>
        <v>1</v>
      </c>
      <c r="AD168" s="1" t="str">
        <f t="shared" si="90"/>
        <v xml:space="preserve"> </v>
      </c>
      <c r="AE168" s="1">
        <f t="shared" si="91"/>
        <v>2</v>
      </c>
      <c r="AF168" s="1" t="str">
        <f t="shared" si="92"/>
        <v xml:space="preserve"> </v>
      </c>
      <c r="AG168" s="38" t="str">
        <f t="shared" si="93"/>
        <v xml:space="preserve"> </v>
      </c>
      <c r="AH168" s="38" t="str">
        <f t="shared" si="94"/>
        <v xml:space="preserve"> </v>
      </c>
      <c r="AI168" s="1" t="str">
        <f t="shared" si="95"/>
        <v xml:space="preserve"> </v>
      </c>
      <c r="AJ168" s="1" t="str">
        <f t="shared" si="96"/>
        <v xml:space="preserve"> </v>
      </c>
      <c r="AK168" s="25" t="str">
        <f t="shared" si="97"/>
        <v xml:space="preserve"> </v>
      </c>
      <c r="AL168" s="25">
        <f t="shared" si="98"/>
        <v>-68.627450978682148</v>
      </c>
      <c r="AM168" s="1" t="str">
        <f t="shared" si="99"/>
        <v xml:space="preserve"> </v>
      </c>
      <c r="AN168" s="1">
        <f t="shared" si="100"/>
        <v>5</v>
      </c>
      <c r="AO168" t="s">
        <v>1010</v>
      </c>
      <c r="AP168" t="s">
        <v>1295</v>
      </c>
      <c r="AQ168" s="22" t="e">
        <v>#VALUE!</v>
      </c>
      <c r="AR168" s="21" t="e">
        <v>#VALUE!</v>
      </c>
      <c r="AS168">
        <v>236.87943262411349</v>
      </c>
      <c r="AT168" t="e">
        <v>#VALUE!</v>
      </c>
      <c r="AU168" t="e">
        <v>#VALUE!</v>
      </c>
      <c r="AV168" t="s">
        <v>2180</v>
      </c>
    </row>
    <row r="169" spans="1:48" x14ac:dyDescent="0.25">
      <c r="A169" s="14">
        <v>1.7199999999999959E-9</v>
      </c>
      <c r="B169" t="s">
        <v>1119</v>
      </c>
      <c r="C169" s="4">
        <v>13</v>
      </c>
      <c r="D169" s="4">
        <v>0</v>
      </c>
      <c r="E169" s="4">
        <v>4</v>
      </c>
      <c r="F169" s="4">
        <v>17</v>
      </c>
      <c r="G169" s="4">
        <v>3.8499999046325684</v>
      </c>
      <c r="H169" s="4">
        <v>2.5299999999999998</v>
      </c>
      <c r="I169" s="34">
        <v>1184.8878647831791</v>
      </c>
      <c r="J169" s="35">
        <v>39.666115894853476</v>
      </c>
      <c r="K169" s="35">
        <v>17.962014744839312</v>
      </c>
      <c r="L169" s="35">
        <v>6.4606394666060538</v>
      </c>
      <c r="M169" s="35">
        <v>4.8664790460597889</v>
      </c>
      <c r="N169" s="4">
        <v>0.106</v>
      </c>
      <c r="O169" s="4">
        <v>140.90909090909091</v>
      </c>
      <c r="P169" s="35">
        <v>1.0504347533576575</v>
      </c>
      <c r="Q169" s="36">
        <f t="shared" si="77"/>
        <v>76.470588237014113</v>
      </c>
      <c r="R169" s="36" t="str">
        <f t="shared" si="78"/>
        <v xml:space="preserve"> </v>
      </c>
      <c r="S169" s="37">
        <f t="shared" si="79"/>
        <v>0.52173909446014577</v>
      </c>
      <c r="T169" s="37" t="str">
        <f t="shared" si="80"/>
        <v/>
      </c>
      <c r="U169" s="37" t="str">
        <f t="shared" si="81"/>
        <v/>
      </c>
      <c r="V169" s="37" t="str">
        <f t="shared" si="82"/>
        <v/>
      </c>
      <c r="W169" s="37" t="str">
        <f t="shared" si="83"/>
        <v/>
      </c>
      <c r="X169" s="37">
        <f t="shared" si="84"/>
        <v>-0.44742248086200376</v>
      </c>
      <c r="Y169" s="1" t="str">
        <f t="shared" si="85"/>
        <v xml:space="preserve"> </v>
      </c>
      <c r="Z169" s="1" t="str">
        <f t="shared" si="86"/>
        <v xml:space="preserve"> </v>
      </c>
      <c r="AA169" s="1" t="str">
        <f t="shared" si="87"/>
        <v xml:space="preserve"> </v>
      </c>
      <c r="AB169" s="1">
        <f t="shared" si="88"/>
        <v>30</v>
      </c>
      <c r="AC169" s="1">
        <f t="shared" si="89"/>
        <v>19</v>
      </c>
      <c r="AD169" s="1" t="str">
        <f t="shared" si="90"/>
        <v xml:space="preserve"> </v>
      </c>
      <c r="AE169" s="1">
        <f t="shared" si="91"/>
        <v>44</v>
      </c>
      <c r="AF169" s="1" t="str">
        <f t="shared" si="92"/>
        <v xml:space="preserve"> </v>
      </c>
      <c r="AG169" s="38" t="str">
        <f t="shared" si="93"/>
        <v xml:space="preserve"> </v>
      </c>
      <c r="AH169" s="38" t="str">
        <f t="shared" si="94"/>
        <v xml:space="preserve"> </v>
      </c>
      <c r="AI169" s="1" t="str">
        <f t="shared" si="95"/>
        <v xml:space="preserve"> </v>
      </c>
      <c r="AJ169" s="1" t="str">
        <f t="shared" si="96"/>
        <v xml:space="preserve"> </v>
      </c>
      <c r="AK169" s="25" t="str">
        <f t="shared" si="97"/>
        <v xml:space="preserve"> </v>
      </c>
      <c r="AL169" s="25" t="str">
        <f t="shared" si="98"/>
        <v xml:space="preserve"> </v>
      </c>
      <c r="AM169" s="1" t="str">
        <f t="shared" si="99"/>
        <v xml:space="preserve"> </v>
      </c>
      <c r="AN169" s="1" t="str">
        <f t="shared" si="100"/>
        <v xml:space="preserve"> </v>
      </c>
      <c r="AO169" t="s">
        <v>1119</v>
      </c>
      <c r="AP169" t="s">
        <v>1242</v>
      </c>
      <c r="AQ169" s="22">
        <v>-149.09543348013293</v>
      </c>
      <c r="AR169" s="21">
        <v>44.742248086200377</v>
      </c>
      <c r="AS169">
        <v>52.173909274014576</v>
      </c>
      <c r="AT169">
        <v>149.09543348013293</v>
      </c>
      <c r="AU169">
        <v>-44.742248086200377</v>
      </c>
      <c r="AV169" t="s">
        <v>2181</v>
      </c>
    </row>
    <row r="170" spans="1:48" x14ac:dyDescent="0.25">
      <c r="A170" s="14">
        <v>1.7299999999999959E-9</v>
      </c>
      <c r="B170" t="s">
        <v>1126</v>
      </c>
      <c r="C170" s="4">
        <v>4</v>
      </c>
      <c r="D170" s="4">
        <v>0</v>
      </c>
      <c r="E170" s="4">
        <v>2</v>
      </c>
      <c r="F170" s="4">
        <v>6</v>
      </c>
      <c r="G170" s="4">
        <v>96</v>
      </c>
      <c r="H170" s="4">
        <v>83.93</v>
      </c>
      <c r="I170" s="34">
        <v>6326.5298210512392</v>
      </c>
      <c r="J170" s="35" t="s">
        <v>1238</v>
      </c>
      <c r="K170" s="35" t="s">
        <v>1238</v>
      </c>
      <c r="L170" s="35" t="s">
        <v>1238</v>
      </c>
      <c r="M170" s="35" t="s">
        <v>1238</v>
      </c>
      <c r="N170" s="4">
        <v>7.5999999999999998E-2</v>
      </c>
      <c r="O170" s="4" t="s">
        <v>132</v>
      </c>
      <c r="P170" s="35" t="s">
        <v>137</v>
      </c>
      <c r="Q170" s="36" t="str">
        <f t="shared" si="77"/>
        <v xml:space="preserve"> </v>
      </c>
      <c r="R170" s="36" t="str">
        <f t="shared" si="78"/>
        <v xml:space="preserve"> </v>
      </c>
      <c r="S170" s="37" t="str">
        <f t="shared" si="79"/>
        <v/>
      </c>
      <c r="T170" s="37" t="str">
        <f t="shared" si="80"/>
        <v/>
      </c>
      <c r="U170" s="37" t="str">
        <f t="shared" si="81"/>
        <v xml:space="preserve"> </v>
      </c>
      <c r="V170" s="37" t="str">
        <f t="shared" si="82"/>
        <v xml:space="preserve"> </v>
      </c>
      <c r="W170" s="37" t="str">
        <f t="shared" si="83"/>
        <v xml:space="preserve"> </v>
      </c>
      <c r="X170" s="37" t="str">
        <f t="shared" si="84"/>
        <v xml:space="preserve"> </v>
      </c>
      <c r="Y170" s="1" t="str">
        <f t="shared" si="85"/>
        <v xml:space="preserve"> </v>
      </c>
      <c r="Z170" s="1" t="str">
        <f t="shared" si="86"/>
        <v xml:space="preserve"> </v>
      </c>
      <c r="AA170" s="1" t="str">
        <f t="shared" si="87"/>
        <v xml:space="preserve"> </v>
      </c>
      <c r="AB170" s="1" t="str">
        <f t="shared" si="88"/>
        <v xml:space="preserve"> </v>
      </c>
      <c r="AC170" s="1" t="str">
        <f t="shared" si="89"/>
        <v xml:space="preserve"> </v>
      </c>
      <c r="AD170" s="1" t="str">
        <f t="shared" si="90"/>
        <v xml:space="preserve"> </v>
      </c>
      <c r="AE170" s="1" t="str">
        <f t="shared" si="91"/>
        <v xml:space="preserve"> </v>
      </c>
      <c r="AF170" s="1" t="str">
        <f t="shared" si="92"/>
        <v xml:space="preserve"> </v>
      </c>
      <c r="AG170" s="38" t="str">
        <f t="shared" si="93"/>
        <v xml:space="preserve"> </v>
      </c>
      <c r="AH170" s="38" t="str">
        <f t="shared" si="94"/>
        <v xml:space="preserve"> </v>
      </c>
      <c r="AI170" s="1" t="str">
        <f t="shared" si="95"/>
        <v xml:space="preserve"> </v>
      </c>
      <c r="AJ170" s="1" t="str">
        <f t="shared" si="96"/>
        <v xml:space="preserve"> </v>
      </c>
      <c r="AK170" s="25" t="str">
        <f t="shared" si="97"/>
        <v xml:space="preserve"> </v>
      </c>
      <c r="AL170" s="25" t="str">
        <f t="shared" si="98"/>
        <v xml:space="preserve"> </v>
      </c>
      <c r="AM170" s="1" t="str">
        <f t="shared" si="99"/>
        <v xml:space="preserve"> </v>
      </c>
      <c r="AN170" s="1" t="str">
        <f t="shared" si="100"/>
        <v xml:space="preserve"> </v>
      </c>
      <c r="AO170" t="s">
        <v>1126</v>
      </c>
      <c r="AP170" t="s">
        <v>1246</v>
      </c>
      <c r="AQ170" s="22" t="e">
        <v>#VALUE!</v>
      </c>
      <c r="AR170" s="21" t="e">
        <v>#VALUE!</v>
      </c>
      <c r="AS170">
        <v>14.381031812224453</v>
      </c>
      <c r="AT170" t="e">
        <v>#VALUE!</v>
      </c>
      <c r="AU170" t="e">
        <v>#VALUE!</v>
      </c>
      <c r="AV170" t="s">
        <v>2182</v>
      </c>
    </row>
    <row r="171" spans="1:48" x14ac:dyDescent="0.25">
      <c r="A171" s="14">
        <v>1.7399999999999959E-9</v>
      </c>
      <c r="B171" t="s">
        <v>1018</v>
      </c>
      <c r="C171" s="4">
        <v>10</v>
      </c>
      <c r="D171" s="4">
        <v>0</v>
      </c>
      <c r="E171" s="4">
        <v>4</v>
      </c>
      <c r="F171" s="4">
        <v>14</v>
      </c>
      <c r="G171" s="4">
        <v>15.5</v>
      </c>
      <c r="H171" s="4">
        <v>13.58</v>
      </c>
      <c r="I171" s="34">
        <v>1609.2970965744414</v>
      </c>
      <c r="J171" s="35" t="s">
        <v>1238</v>
      </c>
      <c r="K171" s="35" t="s">
        <v>1238</v>
      </c>
      <c r="L171" s="35">
        <v>22.273576352818964</v>
      </c>
      <c r="M171" s="35">
        <v>18.078436632889272</v>
      </c>
      <c r="N171" s="4">
        <v>0.30299999999999999</v>
      </c>
      <c r="O171" s="4">
        <v>8.2142857142857011</v>
      </c>
      <c r="P171" s="35">
        <v>1.4727540500736378</v>
      </c>
      <c r="Q171" s="36">
        <f t="shared" si="77"/>
        <v>71.428571430311436</v>
      </c>
      <c r="R171" s="36" t="str">
        <f t="shared" si="78"/>
        <v xml:space="preserve"> </v>
      </c>
      <c r="S171" s="37" t="str">
        <f t="shared" si="79"/>
        <v/>
      </c>
      <c r="T171" s="37" t="str">
        <f t="shared" si="80"/>
        <v/>
      </c>
      <c r="U171" s="37" t="str">
        <f t="shared" si="81"/>
        <v xml:space="preserve"> </v>
      </c>
      <c r="V171" s="37" t="str">
        <f t="shared" si="82"/>
        <v xml:space="preserve"> </v>
      </c>
      <c r="W171" s="37" t="str">
        <f t="shared" si="83"/>
        <v/>
      </c>
      <c r="X171" s="37" t="str">
        <f t="shared" si="84"/>
        <v/>
      </c>
      <c r="Y171" s="1" t="str">
        <f t="shared" si="85"/>
        <v xml:space="preserve"> </v>
      </c>
      <c r="Z171" s="1" t="str">
        <f t="shared" si="86"/>
        <v xml:space="preserve"> </v>
      </c>
      <c r="AA171" s="1" t="str">
        <f t="shared" si="87"/>
        <v xml:space="preserve"> </v>
      </c>
      <c r="AB171" s="1" t="str">
        <f t="shared" si="88"/>
        <v xml:space="preserve"> </v>
      </c>
      <c r="AC171" s="1" t="str">
        <f t="shared" si="89"/>
        <v xml:space="preserve"> </v>
      </c>
      <c r="AD171" s="1" t="str">
        <f t="shared" si="90"/>
        <v xml:space="preserve"> </v>
      </c>
      <c r="AE171" s="1">
        <f t="shared" si="91"/>
        <v>53</v>
      </c>
      <c r="AF171" s="1" t="str">
        <f t="shared" si="92"/>
        <v xml:space="preserve"> </v>
      </c>
      <c r="AG171" s="38" t="str">
        <f t="shared" si="93"/>
        <v xml:space="preserve"> </v>
      </c>
      <c r="AH171" s="38" t="str">
        <f t="shared" si="94"/>
        <v xml:space="preserve"> </v>
      </c>
      <c r="AI171" s="1" t="str">
        <f t="shared" si="95"/>
        <v xml:space="preserve"> </v>
      </c>
      <c r="AJ171" s="1" t="str">
        <f t="shared" si="96"/>
        <v xml:space="preserve"> </v>
      </c>
      <c r="AK171" s="25" t="str">
        <f t="shared" si="97"/>
        <v xml:space="preserve"> </v>
      </c>
      <c r="AL171" s="25" t="str">
        <f t="shared" si="98"/>
        <v xml:space="preserve"> </v>
      </c>
      <c r="AM171" s="1" t="str">
        <f t="shared" si="99"/>
        <v xml:space="preserve"> </v>
      </c>
      <c r="AN171" s="1" t="str">
        <f t="shared" si="100"/>
        <v xml:space="preserve"> </v>
      </c>
      <c r="AO171" t="s">
        <v>1018</v>
      </c>
      <c r="AP171" t="s">
        <v>1242</v>
      </c>
      <c r="AQ171" s="22" t="e">
        <v>#VALUE!</v>
      </c>
      <c r="AR171" s="21">
        <v>-90.505562599318012</v>
      </c>
      <c r="AS171">
        <v>14.138438880706916</v>
      </c>
      <c r="AT171" t="e">
        <v>#VALUE!</v>
      </c>
      <c r="AU171">
        <v>90.505562599318012</v>
      </c>
      <c r="AV171" t="s">
        <v>2183</v>
      </c>
    </row>
    <row r="172" spans="1:48" x14ac:dyDescent="0.25">
      <c r="A172" s="14">
        <v>1.7499999999999958E-9</v>
      </c>
      <c r="B172" t="s">
        <v>1166</v>
      </c>
      <c r="C172" s="4">
        <v>7</v>
      </c>
      <c r="D172" s="4">
        <v>2</v>
      </c>
      <c r="E172" s="4">
        <v>2</v>
      </c>
      <c r="F172" s="4">
        <v>11</v>
      </c>
      <c r="G172" s="4">
        <v>47.900398254394531</v>
      </c>
      <c r="H172" s="4">
        <v>42.48</v>
      </c>
      <c r="I172" s="34">
        <v>2605.1667295588859</v>
      </c>
      <c r="J172" s="35" t="s">
        <v>1238</v>
      </c>
      <c r="K172" s="35">
        <v>14.738909381427851</v>
      </c>
      <c r="L172" s="35">
        <v>20.8670478327744</v>
      </c>
      <c r="M172" s="35">
        <v>8.405705942102589</v>
      </c>
      <c r="N172" s="4">
        <v>2.169</v>
      </c>
      <c r="O172" s="4" t="s">
        <v>132</v>
      </c>
      <c r="P172" s="35">
        <v>2.6619792102420399</v>
      </c>
      <c r="Q172" s="36" t="str">
        <f t="shared" si="77"/>
        <v xml:space="preserve"> </v>
      </c>
      <c r="R172" s="36" t="str">
        <f t="shared" si="78"/>
        <v xml:space="preserve"> </v>
      </c>
      <c r="S172" s="37" t="str">
        <f t="shared" si="79"/>
        <v/>
      </c>
      <c r="T172" s="37" t="str">
        <f t="shared" si="80"/>
        <v/>
      </c>
      <c r="U172" s="37" t="str">
        <f t="shared" si="81"/>
        <v xml:space="preserve"> </v>
      </c>
      <c r="V172" s="37" t="str">
        <f t="shared" si="82"/>
        <v xml:space="preserve"> </v>
      </c>
      <c r="W172" s="37" t="str">
        <f t="shared" si="83"/>
        <v/>
      </c>
      <c r="X172" s="37" t="str">
        <f t="shared" si="84"/>
        <v/>
      </c>
      <c r="Y172" s="1" t="str">
        <f t="shared" si="85"/>
        <v xml:space="preserve"> </v>
      </c>
      <c r="Z172" s="1" t="str">
        <f t="shared" si="86"/>
        <v xml:space="preserve"> </v>
      </c>
      <c r="AA172" s="1" t="str">
        <f t="shared" si="87"/>
        <v xml:space="preserve"> </v>
      </c>
      <c r="AB172" s="1" t="str">
        <f t="shared" si="88"/>
        <v xml:space="preserve"> </v>
      </c>
      <c r="AC172" s="1" t="str">
        <f t="shared" si="89"/>
        <v xml:space="preserve"> </v>
      </c>
      <c r="AD172" s="1" t="str">
        <f t="shared" si="90"/>
        <v xml:space="preserve"> </v>
      </c>
      <c r="AE172" s="1" t="str">
        <f t="shared" si="91"/>
        <v xml:space="preserve"> </v>
      </c>
      <c r="AF172" s="1" t="str">
        <f t="shared" si="92"/>
        <v xml:space="preserve"> </v>
      </c>
      <c r="AG172" s="38">
        <f t="shared" si="93"/>
        <v>2.66197921199204</v>
      </c>
      <c r="AH172" s="38" t="str">
        <f t="shared" si="94"/>
        <v xml:space="preserve"> </v>
      </c>
      <c r="AI172" s="1">
        <f t="shared" si="95"/>
        <v>78</v>
      </c>
      <c r="AJ172" s="1" t="str">
        <f t="shared" si="96"/>
        <v xml:space="preserve"> </v>
      </c>
      <c r="AK172" s="25" t="str">
        <f t="shared" si="97"/>
        <v xml:space="preserve"> </v>
      </c>
      <c r="AL172" s="25" t="str">
        <f t="shared" si="98"/>
        <v xml:space="preserve"> </v>
      </c>
      <c r="AM172" s="1" t="str">
        <f t="shared" si="99"/>
        <v xml:space="preserve"> </v>
      </c>
      <c r="AN172" s="1" t="str">
        <f t="shared" si="100"/>
        <v xml:space="preserve"> </v>
      </c>
      <c r="AO172" t="s">
        <v>1166</v>
      </c>
      <c r="AP172" t="s">
        <v>1242</v>
      </c>
      <c r="AQ172" s="22" t="e">
        <v>#VALUE!</v>
      </c>
      <c r="AR172" s="21">
        <v>-78.475545381667033</v>
      </c>
      <c r="AS172">
        <v>12.759882896408969</v>
      </c>
      <c r="AT172" t="e">
        <v>#VALUE!</v>
      </c>
      <c r="AU172">
        <v>78.475545381667033</v>
      </c>
      <c r="AV172" t="s">
        <v>2184</v>
      </c>
    </row>
    <row r="173" spans="1:48" x14ac:dyDescent="0.25">
      <c r="A173" s="14">
        <v>1.7599999999999958E-9</v>
      </c>
      <c r="B173" t="s">
        <v>1183</v>
      </c>
      <c r="C173" s="4">
        <v>10</v>
      </c>
      <c r="D173" s="4">
        <v>2</v>
      </c>
      <c r="E173" s="4">
        <v>1</v>
      </c>
      <c r="F173" s="4">
        <v>13</v>
      </c>
      <c r="G173" s="4">
        <v>70.410499572753906</v>
      </c>
      <c r="H173" s="4">
        <v>59.79</v>
      </c>
      <c r="I173" s="34">
        <v>12176.166660806277</v>
      </c>
      <c r="J173" s="35">
        <v>16.326373694039866</v>
      </c>
      <c r="K173" s="35">
        <v>15.63428975009516</v>
      </c>
      <c r="L173" s="35">
        <v>13.610560137768514</v>
      </c>
      <c r="M173" s="35">
        <v>12.949969168941266</v>
      </c>
      <c r="N173" s="4">
        <v>2.8780000000000001</v>
      </c>
      <c r="O173" s="4">
        <v>4.2753623188405756</v>
      </c>
      <c r="P173" s="35">
        <v>1.5779360657771868</v>
      </c>
      <c r="Q173" s="36">
        <f t="shared" si="77"/>
        <v>76.92307692483692</v>
      </c>
      <c r="R173" s="36" t="str">
        <f t="shared" si="78"/>
        <v xml:space="preserve"> </v>
      </c>
      <c r="S173" s="37">
        <f t="shared" si="79"/>
        <v>0.1776300330821928</v>
      </c>
      <c r="T173" s="37" t="str">
        <f t="shared" si="80"/>
        <v/>
      </c>
      <c r="U173" s="37" t="str">
        <f t="shared" si="81"/>
        <v/>
      </c>
      <c r="V173" s="37" t="str">
        <f t="shared" si="82"/>
        <v/>
      </c>
      <c r="W173" s="37" t="str">
        <f t="shared" si="83"/>
        <v/>
      </c>
      <c r="X173" s="37" t="str">
        <f t="shared" si="84"/>
        <v/>
      </c>
      <c r="Y173" s="1" t="str">
        <f t="shared" si="85"/>
        <v xml:space="preserve"> </v>
      </c>
      <c r="Z173" s="1" t="str">
        <f t="shared" si="86"/>
        <v xml:space="preserve"> </v>
      </c>
      <c r="AA173" s="1" t="str">
        <f t="shared" si="87"/>
        <v xml:space="preserve"> </v>
      </c>
      <c r="AB173" s="1" t="str">
        <f t="shared" si="88"/>
        <v xml:space="preserve"> </v>
      </c>
      <c r="AC173" s="1">
        <f t="shared" si="89"/>
        <v>73</v>
      </c>
      <c r="AD173" s="1" t="str">
        <f t="shared" si="90"/>
        <v xml:space="preserve"> </v>
      </c>
      <c r="AE173" s="1">
        <f t="shared" si="91"/>
        <v>43</v>
      </c>
      <c r="AF173" s="1" t="str">
        <f t="shared" si="92"/>
        <v xml:space="preserve"> </v>
      </c>
      <c r="AG173" s="38" t="str">
        <f t="shared" si="93"/>
        <v xml:space="preserve"> </v>
      </c>
      <c r="AH173" s="38" t="str">
        <f t="shared" si="94"/>
        <v xml:space="preserve"> </v>
      </c>
      <c r="AI173" s="1" t="str">
        <f t="shared" si="95"/>
        <v xml:space="preserve"> </v>
      </c>
      <c r="AJ173" s="1" t="str">
        <f t="shared" si="96"/>
        <v xml:space="preserve"> </v>
      </c>
      <c r="AK173" s="25" t="str">
        <f t="shared" si="97"/>
        <v xml:space="preserve"> </v>
      </c>
      <c r="AL173" s="25" t="str">
        <f t="shared" si="98"/>
        <v xml:space="preserve"> </v>
      </c>
      <c r="AM173" s="1" t="str">
        <f t="shared" si="99"/>
        <v xml:space="preserve"> </v>
      </c>
      <c r="AN173" s="1" t="str">
        <f t="shared" si="100"/>
        <v xml:space="preserve"> </v>
      </c>
      <c r="AO173" t="s">
        <v>1183</v>
      </c>
      <c r="AP173" t="s">
        <v>1293</v>
      </c>
      <c r="AQ173" s="22">
        <v>-2.5264269195349742</v>
      </c>
      <c r="AR173" s="21">
        <v>-16.410915573927753</v>
      </c>
      <c r="AS173">
        <v>17.763003132219279</v>
      </c>
      <c r="AT173">
        <v>2.5264269195349742</v>
      </c>
      <c r="AU173">
        <v>16.410915573927753</v>
      </c>
      <c r="AV173" t="s">
        <v>2185</v>
      </c>
    </row>
    <row r="174" spans="1:48" x14ac:dyDescent="0.25">
      <c r="A174" s="14">
        <v>1.7699999999999957E-9</v>
      </c>
      <c r="B174" t="s">
        <v>1095</v>
      </c>
      <c r="C174" s="4">
        <v>6</v>
      </c>
      <c r="D174" s="4">
        <v>1</v>
      </c>
      <c r="E174" s="4">
        <v>4</v>
      </c>
      <c r="F174" s="4">
        <v>11</v>
      </c>
      <c r="G174" s="4">
        <v>33.147499084472656</v>
      </c>
      <c r="H174" s="4">
        <v>33.72</v>
      </c>
      <c r="I174" s="34">
        <v>5324.8458856057705</v>
      </c>
      <c r="J174" s="35" t="s">
        <v>1238</v>
      </c>
      <c r="K174" s="35">
        <v>36.148547088935082</v>
      </c>
      <c r="L174" s="35">
        <v>12.787424123115049</v>
      </c>
      <c r="M174" s="35">
        <v>9.7660484016615499</v>
      </c>
      <c r="N174" s="4">
        <v>0.70200000000000007</v>
      </c>
      <c r="O174" s="4">
        <v>-9.9999999999999929</v>
      </c>
      <c r="P174" s="35">
        <v>0.80390033348599377</v>
      </c>
      <c r="Q174" s="36" t="str">
        <f t="shared" si="77"/>
        <v xml:space="preserve"> </v>
      </c>
      <c r="R174" s="36" t="str">
        <f t="shared" si="78"/>
        <v xml:space="preserve"> </v>
      </c>
      <c r="S174" s="37" t="str">
        <f t="shared" si="79"/>
        <v/>
      </c>
      <c r="T174" s="37" t="str">
        <f t="shared" si="80"/>
        <v/>
      </c>
      <c r="U174" s="37" t="str">
        <f t="shared" si="81"/>
        <v xml:space="preserve"> </v>
      </c>
      <c r="V174" s="37" t="str">
        <f t="shared" si="82"/>
        <v xml:space="preserve"> </v>
      </c>
      <c r="W174" s="37" t="str">
        <f t="shared" si="83"/>
        <v/>
      </c>
      <c r="X174" s="37" t="str">
        <f t="shared" si="84"/>
        <v/>
      </c>
      <c r="Y174" s="1" t="str">
        <f t="shared" si="85"/>
        <v xml:space="preserve"> </v>
      </c>
      <c r="Z174" s="1" t="str">
        <f t="shared" si="86"/>
        <v xml:space="preserve"> </v>
      </c>
      <c r="AA174" s="1" t="str">
        <f t="shared" si="87"/>
        <v xml:space="preserve"> </v>
      </c>
      <c r="AB174" s="1" t="str">
        <f t="shared" si="88"/>
        <v xml:space="preserve"> </v>
      </c>
      <c r="AC174" s="1" t="str">
        <f t="shared" si="89"/>
        <v xml:space="preserve"> </v>
      </c>
      <c r="AD174" s="1" t="str">
        <f t="shared" si="90"/>
        <v xml:space="preserve"> </v>
      </c>
      <c r="AE174" s="1" t="str">
        <f t="shared" si="91"/>
        <v xml:space="preserve"> </v>
      </c>
      <c r="AF174" s="1" t="str">
        <f t="shared" si="92"/>
        <v xml:space="preserve"> </v>
      </c>
      <c r="AG174" s="38" t="str">
        <f t="shared" si="93"/>
        <v xml:space="preserve"> </v>
      </c>
      <c r="AH174" s="38" t="str">
        <f t="shared" si="94"/>
        <v xml:space="preserve"> </v>
      </c>
      <c r="AI174" s="1" t="str">
        <f t="shared" si="95"/>
        <v xml:space="preserve"> </v>
      </c>
      <c r="AJ174" s="1" t="str">
        <f t="shared" si="96"/>
        <v xml:space="preserve"> </v>
      </c>
      <c r="AK174" s="25" t="str">
        <f t="shared" si="97"/>
        <v xml:space="preserve"> </v>
      </c>
      <c r="AL174" s="25" t="str">
        <f t="shared" si="98"/>
        <v xml:space="preserve"> </v>
      </c>
      <c r="AM174" s="1" t="str">
        <f t="shared" si="99"/>
        <v xml:space="preserve"> </v>
      </c>
      <c r="AN174" s="1" t="str">
        <f t="shared" si="100"/>
        <v xml:space="preserve"> </v>
      </c>
      <c r="AO174" t="s">
        <v>1095</v>
      </c>
      <c r="AP174" t="s">
        <v>1242</v>
      </c>
      <c r="AQ174" s="22" t="e">
        <v>#VALUE!</v>
      </c>
      <c r="AR174" s="21">
        <v>-9.370645655735089</v>
      </c>
      <c r="AS174">
        <v>-1.6978081717892723</v>
      </c>
      <c r="AT174" t="e">
        <v>#VALUE!</v>
      </c>
      <c r="AU174">
        <v>9.370645655735089</v>
      </c>
      <c r="AV174" t="s">
        <v>2186</v>
      </c>
    </row>
    <row r="175" spans="1:48" x14ac:dyDescent="0.25">
      <c r="A175" s="14">
        <v>1.7799999999999957E-9</v>
      </c>
      <c r="B175" t="s">
        <v>1114</v>
      </c>
      <c r="C175" s="4">
        <v>6</v>
      </c>
      <c r="D175" s="4">
        <v>1</v>
      </c>
      <c r="E175" s="4">
        <v>2</v>
      </c>
      <c r="F175" s="4">
        <v>9</v>
      </c>
      <c r="G175" s="4">
        <v>106</v>
      </c>
      <c r="H175" s="4">
        <v>100.47</v>
      </c>
      <c r="I175" s="34">
        <v>2839.3847300380148</v>
      </c>
      <c r="J175" s="35">
        <v>30.856879606879605</v>
      </c>
      <c r="K175" s="35">
        <v>24.789045151739451</v>
      </c>
      <c r="L175" s="35">
        <v>16.463915102040819</v>
      </c>
      <c r="M175" s="35">
        <v>14.390507313592581</v>
      </c>
      <c r="N175" s="4">
        <v>3.2560000000000002</v>
      </c>
      <c r="O175" s="4">
        <v>-12.941176470588234</v>
      </c>
      <c r="P175" s="35">
        <v>2.2991937891908032</v>
      </c>
      <c r="Q175" s="36" t="str">
        <f t="shared" si="77"/>
        <v xml:space="preserve"> </v>
      </c>
      <c r="R175" s="36" t="str">
        <f t="shared" si="78"/>
        <v xml:space="preserve"> </v>
      </c>
      <c r="S175" s="37" t="str">
        <f t="shared" si="79"/>
        <v/>
      </c>
      <c r="T175" s="37" t="str">
        <f t="shared" si="80"/>
        <v/>
      </c>
      <c r="U175" s="37" t="str">
        <f t="shared" si="81"/>
        <v/>
      </c>
      <c r="V175" s="37" t="str">
        <f t="shared" si="82"/>
        <v/>
      </c>
      <c r="W175" s="37" t="str">
        <f t="shared" si="83"/>
        <v/>
      </c>
      <c r="X175" s="37" t="str">
        <f t="shared" si="84"/>
        <v/>
      </c>
      <c r="Y175" s="1" t="str">
        <f t="shared" si="85"/>
        <v xml:space="preserve"> </v>
      </c>
      <c r="Z175" s="1" t="str">
        <f t="shared" si="86"/>
        <v xml:space="preserve"> </v>
      </c>
      <c r="AA175" s="1" t="str">
        <f t="shared" si="87"/>
        <v xml:space="preserve"> </v>
      </c>
      <c r="AB175" s="1" t="str">
        <f t="shared" si="88"/>
        <v xml:space="preserve"> </v>
      </c>
      <c r="AC175" s="1" t="str">
        <f t="shared" si="89"/>
        <v xml:space="preserve"> </v>
      </c>
      <c r="AD175" s="1" t="str">
        <f t="shared" si="90"/>
        <v xml:space="preserve"> </v>
      </c>
      <c r="AE175" s="1" t="str">
        <f t="shared" si="91"/>
        <v xml:space="preserve"> </v>
      </c>
      <c r="AF175" s="1" t="str">
        <f t="shared" si="92"/>
        <v xml:space="preserve"> </v>
      </c>
      <c r="AG175" s="38">
        <f t="shared" si="93"/>
        <v>2.2991937909708033</v>
      </c>
      <c r="AH175" s="38" t="str">
        <f t="shared" si="94"/>
        <v xml:space="preserve"> </v>
      </c>
      <c r="AI175" s="1">
        <f t="shared" si="95"/>
        <v>84</v>
      </c>
      <c r="AJ175" s="1" t="str">
        <f t="shared" si="96"/>
        <v xml:space="preserve"> </v>
      </c>
      <c r="AK175" s="25" t="str">
        <f t="shared" si="97"/>
        <v xml:space="preserve"> </v>
      </c>
      <c r="AL175" s="25" t="str">
        <f t="shared" si="98"/>
        <v xml:space="preserve"> </v>
      </c>
      <c r="AM175" s="1" t="str">
        <f t="shared" si="99"/>
        <v xml:space="preserve"> </v>
      </c>
      <c r="AN175" s="1" t="str">
        <f t="shared" si="100"/>
        <v xml:space="preserve"> </v>
      </c>
      <c r="AO175" t="s">
        <v>1114</v>
      </c>
      <c r="AP175" t="s">
        <v>1239</v>
      </c>
      <c r="AQ175" s="22">
        <v>-93.775156153295498</v>
      </c>
      <c r="AR175" s="21">
        <v>-40.815617546965697</v>
      </c>
      <c r="AS175">
        <v>5.5041305862446599</v>
      </c>
      <c r="AT175">
        <v>93.775156153295498</v>
      </c>
      <c r="AU175">
        <v>40.815617546965697</v>
      </c>
      <c r="AV175" t="s">
        <v>2187</v>
      </c>
    </row>
    <row r="176" spans="1:48" x14ac:dyDescent="0.25">
      <c r="A176" s="14">
        <v>1.7899999999999957E-9</v>
      </c>
      <c r="B176" t="s">
        <v>1157</v>
      </c>
      <c r="C176" s="4">
        <v>15</v>
      </c>
      <c r="D176" s="4">
        <v>0</v>
      </c>
      <c r="E176" s="4">
        <v>5</v>
      </c>
      <c r="F176" s="4">
        <v>20</v>
      </c>
      <c r="G176" s="4">
        <v>3</v>
      </c>
      <c r="H176" s="4">
        <v>1.7</v>
      </c>
      <c r="I176" s="34">
        <v>351.8212018500048</v>
      </c>
      <c r="J176" s="35" t="s">
        <v>1238</v>
      </c>
      <c r="K176" s="35" t="s">
        <v>1238</v>
      </c>
      <c r="L176" s="35">
        <v>4.9272789927242444</v>
      </c>
      <c r="M176" s="35">
        <v>5.0921597194118435</v>
      </c>
      <c r="N176" s="4">
        <v>-0.129</v>
      </c>
      <c r="O176" s="4">
        <v>-24.038461538461529</v>
      </c>
      <c r="P176" s="35">
        <v>0</v>
      </c>
      <c r="Q176" s="36">
        <f t="shared" si="77"/>
        <v>75.000000001789999</v>
      </c>
      <c r="R176" s="36" t="str">
        <f t="shared" si="78"/>
        <v xml:space="preserve"> </v>
      </c>
      <c r="S176" s="37">
        <f t="shared" si="79"/>
        <v>0.76470588414294116</v>
      </c>
      <c r="T176" s="37" t="str">
        <f t="shared" si="80"/>
        <v/>
      </c>
      <c r="U176" s="37" t="str">
        <f t="shared" si="81"/>
        <v xml:space="preserve"> </v>
      </c>
      <c r="V176" s="37" t="str">
        <f t="shared" si="82"/>
        <v xml:space="preserve"> </v>
      </c>
      <c r="W176" s="37" t="str">
        <f t="shared" si="83"/>
        <v/>
      </c>
      <c r="X176" s="37">
        <f t="shared" si="84"/>
        <v>-0.5785705709204918</v>
      </c>
      <c r="Y176" s="1" t="str">
        <f t="shared" si="85"/>
        <v xml:space="preserve"> </v>
      </c>
      <c r="Z176" s="1" t="str">
        <f t="shared" si="86"/>
        <v xml:space="preserve"> </v>
      </c>
      <c r="AA176" s="1" t="str">
        <f t="shared" si="87"/>
        <v xml:space="preserve"> </v>
      </c>
      <c r="AB176" s="1">
        <f t="shared" si="88"/>
        <v>18</v>
      </c>
      <c r="AC176" s="1">
        <f t="shared" si="89"/>
        <v>13</v>
      </c>
      <c r="AD176" s="1" t="str">
        <f t="shared" si="90"/>
        <v xml:space="preserve"> </v>
      </c>
      <c r="AE176" s="1">
        <f t="shared" si="91"/>
        <v>45</v>
      </c>
      <c r="AF176" s="1" t="str">
        <f t="shared" si="92"/>
        <v xml:space="preserve"> </v>
      </c>
      <c r="AG176" s="38" t="str">
        <f t="shared" si="93"/>
        <v xml:space="preserve"> </v>
      </c>
      <c r="AH176" s="38" t="str">
        <f t="shared" si="94"/>
        <v xml:space="preserve"> </v>
      </c>
      <c r="AI176" s="1" t="str">
        <f t="shared" si="95"/>
        <v xml:space="preserve"> </v>
      </c>
      <c r="AJ176" s="1" t="str">
        <f t="shared" si="96"/>
        <v xml:space="preserve"> </v>
      </c>
      <c r="AK176" s="25" t="str">
        <f t="shared" si="97"/>
        <v xml:space="preserve"> </v>
      </c>
      <c r="AL176" s="25" t="str">
        <f t="shared" si="98"/>
        <v xml:space="preserve"> </v>
      </c>
      <c r="AM176" s="1" t="str">
        <f t="shared" si="99"/>
        <v xml:space="preserve"> </v>
      </c>
      <c r="AN176" s="1" t="str">
        <f t="shared" si="100"/>
        <v xml:space="preserve"> </v>
      </c>
      <c r="AO176" t="s">
        <v>1157</v>
      </c>
      <c r="AP176" t="s">
        <v>1295</v>
      </c>
      <c r="AQ176" s="22" t="e">
        <v>#VALUE!</v>
      </c>
      <c r="AR176" s="21">
        <v>57.857057092049182</v>
      </c>
      <c r="AS176">
        <v>76.470588235294116</v>
      </c>
      <c r="AT176" t="e">
        <v>#VALUE!</v>
      </c>
      <c r="AU176">
        <v>-57.857057092049182</v>
      </c>
      <c r="AV176" t="s">
        <v>2188</v>
      </c>
    </row>
    <row r="177" spans="1:48" x14ac:dyDescent="0.25">
      <c r="A177" s="14">
        <v>1.7999999999999956E-9</v>
      </c>
      <c r="B177" t="s">
        <v>1090</v>
      </c>
      <c r="C177" s="4">
        <v>3</v>
      </c>
      <c r="D177" s="4">
        <v>0</v>
      </c>
      <c r="E177" s="4">
        <v>12</v>
      </c>
      <c r="F177" s="4">
        <v>15</v>
      </c>
      <c r="G177" s="4">
        <v>4</v>
      </c>
      <c r="H177" s="4">
        <v>2.59</v>
      </c>
      <c r="I177" s="34">
        <v>321.36072030491454</v>
      </c>
      <c r="J177" s="35">
        <v>2.9199549041713642</v>
      </c>
      <c r="K177" s="35">
        <v>12.392344497607656</v>
      </c>
      <c r="L177" s="35">
        <v>4.1923701124799138</v>
      </c>
      <c r="M177" s="35">
        <v>4.4367476965023114</v>
      </c>
      <c r="N177" s="4">
        <v>0.88700000000000001</v>
      </c>
      <c r="O177" s="4">
        <v>13.717948717948717</v>
      </c>
      <c r="P177" s="35">
        <v>9.2664092664092674</v>
      </c>
      <c r="Q177" s="36" t="str">
        <f t="shared" si="77"/>
        <v xml:space="preserve"> </v>
      </c>
      <c r="R177" s="36" t="str">
        <f t="shared" si="78"/>
        <v xml:space="preserve"> </v>
      </c>
      <c r="S177" s="37">
        <f t="shared" si="79"/>
        <v>0.54440154620154446</v>
      </c>
      <c r="T177" s="37" t="str">
        <f t="shared" si="80"/>
        <v/>
      </c>
      <c r="U177" s="37" t="str">
        <f t="shared" si="81"/>
        <v/>
      </c>
      <c r="V177" s="37">
        <f t="shared" si="82"/>
        <v>-0.81663255496831333</v>
      </c>
      <c r="W177" s="37" t="str">
        <f t="shared" si="83"/>
        <v/>
      </c>
      <c r="X177" s="37">
        <f t="shared" si="84"/>
        <v>-0.6414272166034658</v>
      </c>
      <c r="Y177" s="1" t="str">
        <f t="shared" si="85"/>
        <v xml:space="preserve"> </v>
      </c>
      <c r="Z177" s="1">
        <f t="shared" si="86"/>
        <v>2</v>
      </c>
      <c r="AA177" s="1" t="str">
        <f t="shared" si="87"/>
        <v xml:space="preserve"> </v>
      </c>
      <c r="AB177" s="1">
        <f t="shared" si="88"/>
        <v>13</v>
      </c>
      <c r="AC177" s="1">
        <f t="shared" si="89"/>
        <v>17</v>
      </c>
      <c r="AD177" s="1" t="str">
        <f t="shared" si="90"/>
        <v xml:space="preserve"> </v>
      </c>
      <c r="AE177" s="1" t="str">
        <f t="shared" si="91"/>
        <v xml:space="preserve"> </v>
      </c>
      <c r="AF177" s="1" t="str">
        <f t="shared" si="92"/>
        <v xml:space="preserve"> </v>
      </c>
      <c r="AG177" s="38">
        <f t="shared" si="93"/>
        <v>9.2664092682092676</v>
      </c>
      <c r="AH177" s="38" t="str">
        <f t="shared" si="94"/>
        <v xml:space="preserve"> </v>
      </c>
      <c r="AI177" s="1">
        <f t="shared" si="95"/>
        <v>5</v>
      </c>
      <c r="AJ177" s="1" t="str">
        <f t="shared" si="96"/>
        <v xml:space="preserve"> </v>
      </c>
      <c r="AK177" s="25" t="str">
        <f t="shared" si="97"/>
        <v xml:space="preserve"> </v>
      </c>
      <c r="AL177" s="25" t="str">
        <f t="shared" si="98"/>
        <v xml:space="preserve"> </v>
      </c>
      <c r="AM177" s="1" t="str">
        <f t="shared" si="99"/>
        <v xml:space="preserve"> </v>
      </c>
      <c r="AN177" s="1" t="str">
        <f t="shared" si="100"/>
        <v xml:space="preserve"> </v>
      </c>
      <c r="AO177" t="s">
        <v>1090</v>
      </c>
      <c r="AP177" t="s">
        <v>1295</v>
      </c>
      <c r="AQ177" s="22">
        <v>81.66325549683134</v>
      </c>
      <c r="AR177" s="21">
        <v>64.142721660346581</v>
      </c>
      <c r="AS177">
        <v>54.440154440154444</v>
      </c>
      <c r="AT177">
        <v>-81.66325549683134</v>
      </c>
      <c r="AU177">
        <v>-64.142721660346581</v>
      </c>
      <c r="AV177" t="s">
        <v>2189</v>
      </c>
    </row>
    <row r="178" spans="1:48" x14ac:dyDescent="0.25">
      <c r="A178" s="14">
        <v>1.8099999999999956E-9</v>
      </c>
      <c r="B178" t="s">
        <v>1033</v>
      </c>
      <c r="C178" s="4">
        <v>14</v>
      </c>
      <c r="D178" s="4">
        <v>0</v>
      </c>
      <c r="E178" s="4">
        <v>0</v>
      </c>
      <c r="F178" s="4">
        <v>14</v>
      </c>
      <c r="G178" s="4">
        <v>54</v>
      </c>
      <c r="H178" s="4">
        <v>45.81</v>
      </c>
      <c r="I178" s="34">
        <v>5109.340717322927</v>
      </c>
      <c r="J178" s="35">
        <v>23.94668060637742</v>
      </c>
      <c r="K178" s="35">
        <v>28.757062146892657</v>
      </c>
      <c r="L178" s="35">
        <v>8.4419217177814083</v>
      </c>
      <c r="M178" s="35">
        <v>9.1614564015312627</v>
      </c>
      <c r="N178" s="4">
        <v>1.913</v>
      </c>
      <c r="O178" s="4">
        <v>-10.607476635514022</v>
      </c>
      <c r="P178" s="35">
        <v>2.6173324601615366</v>
      </c>
      <c r="Q178" s="36">
        <f t="shared" si="77"/>
        <v>100.00000000180999</v>
      </c>
      <c r="R178" s="36" t="str">
        <f t="shared" si="78"/>
        <v xml:space="preserve"> </v>
      </c>
      <c r="S178" s="37">
        <f t="shared" si="79"/>
        <v>0.17878192715381144</v>
      </c>
      <c r="T178" s="37" t="str">
        <f t="shared" si="80"/>
        <v/>
      </c>
      <c r="U178" s="37" t="str">
        <f t="shared" si="81"/>
        <v/>
      </c>
      <c r="V178" s="37" t="str">
        <f t="shared" si="82"/>
        <v/>
      </c>
      <c r="W178" s="37" t="str">
        <f t="shared" si="83"/>
        <v/>
      </c>
      <c r="X178" s="37" t="str">
        <f t="shared" si="84"/>
        <v/>
      </c>
      <c r="Y178" s="1" t="str">
        <f t="shared" si="85"/>
        <v xml:space="preserve"> </v>
      </c>
      <c r="Z178" s="1" t="str">
        <f t="shared" si="86"/>
        <v xml:space="preserve"> </v>
      </c>
      <c r="AA178" s="1" t="str">
        <f t="shared" si="87"/>
        <v xml:space="preserve"> </v>
      </c>
      <c r="AB178" s="1" t="str">
        <f t="shared" si="88"/>
        <v xml:space="preserve"> </v>
      </c>
      <c r="AC178" s="1">
        <f t="shared" si="89"/>
        <v>72</v>
      </c>
      <c r="AD178" s="1" t="str">
        <f t="shared" si="90"/>
        <v xml:space="preserve"> </v>
      </c>
      <c r="AE178" s="1">
        <f t="shared" si="91"/>
        <v>1</v>
      </c>
      <c r="AF178" s="1" t="str">
        <f t="shared" si="92"/>
        <v xml:space="preserve"> </v>
      </c>
      <c r="AG178" s="38">
        <f t="shared" si="93"/>
        <v>2.6173324619715368</v>
      </c>
      <c r="AH178" s="38" t="str">
        <f t="shared" si="94"/>
        <v xml:space="preserve"> </v>
      </c>
      <c r="AI178" s="1">
        <f t="shared" si="95"/>
        <v>79</v>
      </c>
      <c r="AJ178" s="1" t="str">
        <f t="shared" si="96"/>
        <v xml:space="preserve"> </v>
      </c>
      <c r="AK178" s="25" t="str">
        <f t="shared" si="97"/>
        <v xml:space="preserve"> </v>
      </c>
      <c r="AL178" s="25" t="str">
        <f t="shared" si="98"/>
        <v xml:space="preserve"> </v>
      </c>
      <c r="AM178" s="1" t="str">
        <f t="shared" si="99"/>
        <v xml:space="preserve"> </v>
      </c>
      <c r="AN178" s="1" t="str">
        <f t="shared" si="100"/>
        <v xml:space="preserve"> </v>
      </c>
      <c r="AO178" t="s">
        <v>1033</v>
      </c>
      <c r="AP178" t="s">
        <v>1295</v>
      </c>
      <c r="AQ178" s="22">
        <v>-50.380460790964719</v>
      </c>
      <c r="AR178" s="21">
        <v>27.796370875043209</v>
      </c>
      <c r="AS178">
        <v>17.878192534381142</v>
      </c>
      <c r="AT178">
        <v>50.380460790964719</v>
      </c>
      <c r="AU178">
        <v>-27.796370875043209</v>
      </c>
      <c r="AV178" t="s">
        <v>2190</v>
      </c>
    </row>
    <row r="179" spans="1:48" x14ac:dyDescent="0.25">
      <c r="A179" s="14">
        <v>1.8199999999999956E-9</v>
      </c>
      <c r="B179" t="s">
        <v>1182</v>
      </c>
      <c r="C179" s="4">
        <v>0</v>
      </c>
      <c r="D179" s="4">
        <v>0</v>
      </c>
      <c r="E179" s="4">
        <v>8</v>
      </c>
      <c r="F179" s="4">
        <v>8</v>
      </c>
      <c r="G179" s="4">
        <v>36</v>
      </c>
      <c r="H179" s="4">
        <v>33.4</v>
      </c>
      <c r="I179" s="34">
        <v>17021.241563387695</v>
      </c>
      <c r="J179" s="35">
        <v>11.111111111111109</v>
      </c>
      <c r="K179" s="35">
        <v>9.8670605612998514</v>
      </c>
      <c r="L179" s="35" t="s">
        <v>1238</v>
      </c>
      <c r="M179" s="35" t="s">
        <v>1238</v>
      </c>
      <c r="N179" s="4">
        <v>3.0060000000000002</v>
      </c>
      <c r="O179" s="4">
        <v>-2.7184466019417357</v>
      </c>
      <c r="P179" s="35">
        <v>5.1437125748502996</v>
      </c>
      <c r="Q179" s="36" t="str">
        <f t="shared" si="77"/>
        <v xml:space="preserve"> </v>
      </c>
      <c r="R179" s="36" t="str">
        <f t="shared" si="78"/>
        <v xml:space="preserve"> </v>
      </c>
      <c r="S179" s="37" t="str">
        <f t="shared" si="79"/>
        <v/>
      </c>
      <c r="T179" s="37" t="str">
        <f t="shared" si="80"/>
        <v/>
      </c>
      <c r="U179" s="37" t="str">
        <f t="shared" si="81"/>
        <v/>
      </c>
      <c r="V179" s="37">
        <f t="shared" si="82"/>
        <v>-0.30224399938607427</v>
      </c>
      <c r="W179" s="37" t="str">
        <f t="shared" si="83"/>
        <v xml:space="preserve"> </v>
      </c>
      <c r="X179" s="37" t="str">
        <f t="shared" si="84"/>
        <v xml:space="preserve"> </v>
      </c>
      <c r="Y179" s="1" t="str">
        <f t="shared" si="85"/>
        <v xml:space="preserve"> </v>
      </c>
      <c r="Z179" s="1">
        <f t="shared" si="86"/>
        <v>29</v>
      </c>
      <c r="AA179" s="1" t="str">
        <f t="shared" si="87"/>
        <v xml:space="preserve"> </v>
      </c>
      <c r="AB179" s="1" t="str">
        <f t="shared" si="88"/>
        <v xml:space="preserve"> </v>
      </c>
      <c r="AC179" s="1" t="str">
        <f t="shared" si="89"/>
        <v xml:space="preserve"> </v>
      </c>
      <c r="AD179" s="1" t="str">
        <f t="shared" si="90"/>
        <v xml:space="preserve"> </v>
      </c>
      <c r="AE179" s="1" t="str">
        <f t="shared" si="91"/>
        <v xml:space="preserve"> </v>
      </c>
      <c r="AF179" s="1" t="str">
        <f t="shared" si="92"/>
        <v xml:space="preserve"> </v>
      </c>
      <c r="AG179" s="38">
        <f t="shared" si="93"/>
        <v>5.1437125766702998</v>
      </c>
      <c r="AH179" s="38" t="str">
        <f t="shared" si="94"/>
        <v xml:space="preserve"> </v>
      </c>
      <c r="AI179" s="1">
        <f t="shared" si="95"/>
        <v>35</v>
      </c>
      <c r="AJ179" s="1" t="str">
        <f t="shared" si="96"/>
        <v xml:space="preserve"> </v>
      </c>
      <c r="AK179" s="25" t="str">
        <f t="shared" si="97"/>
        <v xml:space="preserve"> </v>
      </c>
      <c r="AL179" s="25" t="str">
        <f t="shared" si="98"/>
        <v xml:space="preserve"> </v>
      </c>
      <c r="AM179" s="1" t="str">
        <f t="shared" si="99"/>
        <v xml:space="preserve"> </v>
      </c>
      <c r="AN179" s="1" t="str">
        <f t="shared" si="100"/>
        <v xml:space="preserve"> </v>
      </c>
      <c r="AO179" t="s">
        <v>1182</v>
      </c>
      <c r="AP179" t="s">
        <v>1246</v>
      </c>
      <c r="AQ179" s="22">
        <v>30.224399938607426</v>
      </c>
      <c r="AR179" s="21" t="e">
        <v>#VALUE!</v>
      </c>
      <c r="AS179">
        <v>7.7844311377245567</v>
      </c>
      <c r="AT179">
        <v>-30.224399938607426</v>
      </c>
      <c r="AU179" t="e">
        <v>#VALUE!</v>
      </c>
      <c r="AV179" t="s">
        <v>2191</v>
      </c>
    </row>
    <row r="180" spans="1:48" x14ac:dyDescent="0.25">
      <c r="A180" s="14">
        <v>1.8299999999999955E-9</v>
      </c>
      <c r="B180" t="s">
        <v>962</v>
      </c>
      <c r="C180" s="4">
        <v>20</v>
      </c>
      <c r="D180" s="4">
        <v>0</v>
      </c>
      <c r="E180" s="4">
        <v>2</v>
      </c>
      <c r="F180" s="4">
        <v>22</v>
      </c>
      <c r="G180" s="4">
        <v>57</v>
      </c>
      <c r="H180" s="4">
        <v>52.37</v>
      </c>
      <c r="I180" s="34">
        <v>20171.160502998682</v>
      </c>
      <c r="J180" s="35">
        <v>17.710517416300306</v>
      </c>
      <c r="K180" s="35">
        <v>20.585691823899371</v>
      </c>
      <c r="L180" s="35">
        <v>12.358198010812595</v>
      </c>
      <c r="M180" s="35">
        <v>11.164897989619996</v>
      </c>
      <c r="N180" s="4">
        <v>2.9569999999999999</v>
      </c>
      <c r="O180" s="4">
        <v>33.800904977375559</v>
      </c>
      <c r="P180" s="35">
        <v>4.8806568646171478</v>
      </c>
      <c r="Q180" s="36">
        <f t="shared" si="77"/>
        <v>90.909090910920909</v>
      </c>
      <c r="R180" s="36" t="str">
        <f t="shared" si="78"/>
        <v xml:space="preserve"> </v>
      </c>
      <c r="S180" s="37" t="str">
        <f t="shared" si="79"/>
        <v/>
      </c>
      <c r="T180" s="37" t="str">
        <f t="shared" si="80"/>
        <v/>
      </c>
      <c r="U180" s="37" t="str">
        <f t="shared" si="81"/>
        <v/>
      </c>
      <c r="V180" s="37" t="str">
        <f t="shared" si="82"/>
        <v/>
      </c>
      <c r="W180" s="37" t="str">
        <f t="shared" si="83"/>
        <v/>
      </c>
      <c r="X180" s="37" t="str">
        <f t="shared" si="84"/>
        <v/>
      </c>
      <c r="Y180" s="1" t="str">
        <f t="shared" si="85"/>
        <v xml:space="preserve"> </v>
      </c>
      <c r="Z180" s="1" t="str">
        <f t="shared" si="86"/>
        <v xml:space="preserve"> </v>
      </c>
      <c r="AA180" s="1" t="str">
        <f t="shared" si="87"/>
        <v xml:space="preserve"> </v>
      </c>
      <c r="AB180" s="1" t="str">
        <f t="shared" si="88"/>
        <v xml:space="preserve"> </v>
      </c>
      <c r="AC180" s="1" t="str">
        <f t="shared" si="89"/>
        <v xml:space="preserve"> </v>
      </c>
      <c r="AD180" s="1" t="str">
        <f t="shared" si="90"/>
        <v xml:space="preserve"> </v>
      </c>
      <c r="AE180" s="1">
        <f t="shared" si="91"/>
        <v>19</v>
      </c>
      <c r="AF180" s="1" t="str">
        <f t="shared" si="92"/>
        <v xml:space="preserve"> </v>
      </c>
      <c r="AG180" s="38">
        <f t="shared" si="93"/>
        <v>4.8806568664471479</v>
      </c>
      <c r="AH180" s="38" t="str">
        <f t="shared" si="94"/>
        <v xml:space="preserve"> </v>
      </c>
      <c r="AI180" s="1">
        <f t="shared" si="95"/>
        <v>43</v>
      </c>
      <c r="AJ180" s="1" t="str">
        <f t="shared" si="96"/>
        <v xml:space="preserve"> </v>
      </c>
      <c r="AK180" s="25" t="str">
        <f t="shared" si="97"/>
        <v xml:space="preserve"> </v>
      </c>
      <c r="AL180" s="25" t="str">
        <f t="shared" si="98"/>
        <v xml:space="preserve"> </v>
      </c>
      <c r="AM180" s="1" t="str">
        <f t="shared" si="99"/>
        <v xml:space="preserve"> </v>
      </c>
      <c r="AN180" s="1" t="str">
        <f t="shared" si="100"/>
        <v xml:space="preserve"> </v>
      </c>
      <c r="AO180" t="s">
        <v>962</v>
      </c>
      <c r="AP180" t="s">
        <v>1295</v>
      </c>
      <c r="AQ180" s="22">
        <v>-11.218578210808827</v>
      </c>
      <c r="AR180" s="21">
        <v>-5.699481191113831</v>
      </c>
      <c r="AS180">
        <v>8.8409394691617358</v>
      </c>
      <c r="AT180">
        <v>11.218578210808827</v>
      </c>
      <c r="AU180">
        <v>5.699481191113831</v>
      </c>
      <c r="AV180" t="s">
        <v>2192</v>
      </c>
    </row>
    <row r="181" spans="1:48" x14ac:dyDescent="0.25">
      <c r="A181" s="14">
        <v>1.8399999999999955E-9</v>
      </c>
      <c r="B181" t="s">
        <v>1072</v>
      </c>
      <c r="C181" s="4">
        <v>4</v>
      </c>
      <c r="D181" s="4">
        <v>0</v>
      </c>
      <c r="E181" s="4">
        <v>2</v>
      </c>
      <c r="F181" s="4">
        <v>6</v>
      </c>
      <c r="G181" s="4">
        <v>18.5</v>
      </c>
      <c r="H181" s="4">
        <v>12.41</v>
      </c>
      <c r="I181" s="34">
        <v>789.52408189676009</v>
      </c>
      <c r="J181" s="35">
        <v>17.779369627507162</v>
      </c>
      <c r="K181" s="35">
        <v>18.946564885496183</v>
      </c>
      <c r="L181" s="35">
        <v>6.8494429691794343</v>
      </c>
      <c r="M181" s="35">
        <v>7.466008438818565</v>
      </c>
      <c r="N181" s="4">
        <v>0.69800000000000006</v>
      </c>
      <c r="O181" s="4">
        <v>-4.3835616438356055</v>
      </c>
      <c r="P181" s="35">
        <v>6.1240934730056402</v>
      </c>
      <c r="Q181" s="36" t="str">
        <f t="shared" si="77"/>
        <v xml:space="preserve"> </v>
      </c>
      <c r="R181" s="36" t="str">
        <f t="shared" si="78"/>
        <v xml:space="preserve"> </v>
      </c>
      <c r="S181" s="37">
        <f t="shared" si="79"/>
        <v>0.4907332814532151</v>
      </c>
      <c r="T181" s="37" t="str">
        <f t="shared" si="80"/>
        <v/>
      </c>
      <c r="U181" s="37" t="str">
        <f t="shared" si="81"/>
        <v/>
      </c>
      <c r="V181" s="37" t="str">
        <f t="shared" si="82"/>
        <v/>
      </c>
      <c r="W181" s="37" t="str">
        <f t="shared" si="83"/>
        <v/>
      </c>
      <c r="X181" s="37">
        <f t="shared" si="84"/>
        <v>-0.41416817592908584</v>
      </c>
      <c r="Y181" s="1" t="str">
        <f t="shared" si="85"/>
        <v xml:space="preserve"> </v>
      </c>
      <c r="Z181" s="1" t="str">
        <f t="shared" si="86"/>
        <v xml:space="preserve"> </v>
      </c>
      <c r="AA181" s="1" t="str">
        <f t="shared" si="87"/>
        <v xml:space="preserve"> </v>
      </c>
      <c r="AB181" s="1">
        <f t="shared" si="88"/>
        <v>33</v>
      </c>
      <c r="AC181" s="1">
        <f t="shared" si="89"/>
        <v>21</v>
      </c>
      <c r="AD181" s="1" t="str">
        <f t="shared" si="90"/>
        <v xml:space="preserve"> </v>
      </c>
      <c r="AE181" s="1" t="str">
        <f t="shared" si="91"/>
        <v xml:space="preserve"> </v>
      </c>
      <c r="AF181" s="1" t="str">
        <f t="shared" si="92"/>
        <v xml:space="preserve"> </v>
      </c>
      <c r="AG181" s="38">
        <f t="shared" si="93"/>
        <v>6.1240934748456404</v>
      </c>
      <c r="AH181" s="38" t="str">
        <f t="shared" si="94"/>
        <v xml:space="preserve"> </v>
      </c>
      <c r="AI181" s="1">
        <f t="shared" si="95"/>
        <v>18</v>
      </c>
      <c r="AJ181" s="1" t="str">
        <f t="shared" si="96"/>
        <v xml:space="preserve"> </v>
      </c>
      <c r="AK181" s="25" t="str">
        <f t="shared" si="97"/>
        <v xml:space="preserve"> </v>
      </c>
      <c r="AL181" s="25" t="str">
        <f t="shared" si="98"/>
        <v xml:space="preserve"> </v>
      </c>
      <c r="AM181" s="1" t="str">
        <f t="shared" si="99"/>
        <v xml:space="preserve"> </v>
      </c>
      <c r="AN181" s="1" t="str">
        <f t="shared" si="100"/>
        <v xml:space="preserve"> </v>
      </c>
      <c r="AO181" t="s">
        <v>1072</v>
      </c>
      <c r="AP181" t="s">
        <v>1295</v>
      </c>
      <c r="AQ181" s="22">
        <v>-11.650956602534922</v>
      </c>
      <c r="AR181" s="21">
        <v>41.416817592908586</v>
      </c>
      <c r="AS181">
        <v>49.07332796132151</v>
      </c>
      <c r="AT181">
        <v>11.650956602534922</v>
      </c>
      <c r="AU181">
        <v>-41.416817592908586</v>
      </c>
      <c r="AV181" t="s">
        <v>2193</v>
      </c>
    </row>
    <row r="182" spans="1:48" x14ac:dyDescent="0.25">
      <c r="A182" s="14">
        <v>1.8499999999999955E-9</v>
      </c>
      <c r="B182" t="s">
        <v>988</v>
      </c>
      <c r="C182" s="4">
        <v>4</v>
      </c>
      <c r="D182" s="4">
        <v>2</v>
      </c>
      <c r="E182" s="4">
        <v>8</v>
      </c>
      <c r="F182" s="4">
        <v>14</v>
      </c>
      <c r="G182" s="4">
        <v>17.5</v>
      </c>
      <c r="H182" s="4">
        <v>13.78</v>
      </c>
      <c r="I182" s="34">
        <v>2417.0034703607198</v>
      </c>
      <c r="J182" s="35">
        <v>30.352422907488986</v>
      </c>
      <c r="K182" s="35" t="s">
        <v>1238</v>
      </c>
      <c r="L182" s="35">
        <v>13.500477787091366</v>
      </c>
      <c r="M182" s="35">
        <v>13.854683870967742</v>
      </c>
      <c r="N182" s="4">
        <v>0.29499999999999998</v>
      </c>
      <c r="O182" s="4">
        <v>-38.541666666666671</v>
      </c>
      <c r="P182" s="35">
        <v>5.6603773584905666</v>
      </c>
      <c r="Q182" s="36" t="str">
        <f t="shared" si="77"/>
        <v xml:space="preserve"> </v>
      </c>
      <c r="R182" s="36" t="str">
        <f t="shared" si="78"/>
        <v xml:space="preserve"> </v>
      </c>
      <c r="S182" s="37">
        <f t="shared" si="79"/>
        <v>0.26995646048570393</v>
      </c>
      <c r="T182" s="37" t="str">
        <f t="shared" si="80"/>
        <v/>
      </c>
      <c r="U182" s="37" t="str">
        <f t="shared" si="81"/>
        <v/>
      </c>
      <c r="V182" s="37" t="str">
        <f t="shared" si="82"/>
        <v/>
      </c>
      <c r="W182" s="37" t="str">
        <f t="shared" si="83"/>
        <v/>
      </c>
      <c r="X182" s="37" t="str">
        <f t="shared" si="84"/>
        <v/>
      </c>
      <c r="Y182" s="1" t="str">
        <f t="shared" si="85"/>
        <v xml:space="preserve"> </v>
      </c>
      <c r="Z182" s="1" t="str">
        <f t="shared" si="86"/>
        <v xml:space="preserve"> </v>
      </c>
      <c r="AA182" s="1" t="str">
        <f t="shared" si="87"/>
        <v xml:space="preserve"> </v>
      </c>
      <c r="AB182" s="1" t="str">
        <f t="shared" si="88"/>
        <v xml:space="preserve"> </v>
      </c>
      <c r="AC182" s="1">
        <f t="shared" si="89"/>
        <v>43</v>
      </c>
      <c r="AD182" s="1" t="str">
        <f t="shared" si="90"/>
        <v xml:space="preserve"> </v>
      </c>
      <c r="AE182" s="1" t="str">
        <f t="shared" si="91"/>
        <v xml:space="preserve"> </v>
      </c>
      <c r="AF182" s="1" t="str">
        <f t="shared" si="92"/>
        <v xml:space="preserve"> </v>
      </c>
      <c r="AG182" s="38">
        <f t="shared" si="93"/>
        <v>5.6603773603405667</v>
      </c>
      <c r="AH182" s="38" t="str">
        <f t="shared" si="94"/>
        <v xml:space="preserve"> </v>
      </c>
      <c r="AI182" s="1">
        <f t="shared" si="95"/>
        <v>23</v>
      </c>
      <c r="AJ182" s="1" t="str">
        <f t="shared" si="96"/>
        <v xml:space="preserve"> </v>
      </c>
      <c r="AK182" s="25" t="str">
        <f t="shared" si="97"/>
        <v xml:space="preserve"> </v>
      </c>
      <c r="AL182" s="25" t="str">
        <f t="shared" si="98"/>
        <v xml:space="preserve"> </v>
      </c>
      <c r="AM182" s="1" t="str">
        <f t="shared" si="99"/>
        <v xml:space="preserve"> </v>
      </c>
      <c r="AN182" s="1" t="str">
        <f t="shared" si="100"/>
        <v xml:space="preserve"> </v>
      </c>
      <c r="AO182" t="s">
        <v>988</v>
      </c>
      <c r="AP182" t="s">
        <v>1295</v>
      </c>
      <c r="AQ182" s="22">
        <v>-90.607266951848203</v>
      </c>
      <c r="AR182" s="21">
        <v>-15.469382888928497</v>
      </c>
      <c r="AS182">
        <v>26.995645863570395</v>
      </c>
      <c r="AT182">
        <v>90.607266951848203</v>
      </c>
      <c r="AU182">
        <v>15.469382888928497</v>
      </c>
      <c r="AV182" t="s">
        <v>2194</v>
      </c>
    </row>
    <row r="183" spans="1:48" x14ac:dyDescent="0.25">
      <c r="A183" s="14">
        <v>1.8599999999999954E-9</v>
      </c>
      <c r="B183" t="s">
        <v>1003</v>
      </c>
      <c r="C183" s="4">
        <v>2</v>
      </c>
      <c r="D183" s="4">
        <v>0</v>
      </c>
      <c r="E183" s="4">
        <v>10</v>
      </c>
      <c r="F183" s="4">
        <v>12</v>
      </c>
      <c r="G183" s="4">
        <v>10.298399925231934</v>
      </c>
      <c r="H183" s="4">
        <v>10.51</v>
      </c>
      <c r="I183" s="34">
        <v>1466.2454901074968</v>
      </c>
      <c r="J183" s="35">
        <v>21.204804699250477</v>
      </c>
      <c r="K183" s="35">
        <v>14.406907382186571</v>
      </c>
      <c r="L183" s="35">
        <v>9.0772716488730723</v>
      </c>
      <c r="M183" s="35">
        <v>8.3015179392824283</v>
      </c>
      <c r="N183" s="4">
        <v>0.54900000000000004</v>
      </c>
      <c r="O183" s="4">
        <v>-0.18181818181818196</v>
      </c>
      <c r="P183" s="35">
        <v>0</v>
      </c>
      <c r="Q183" s="36" t="str">
        <f t="shared" si="77"/>
        <v xml:space="preserve"> </v>
      </c>
      <c r="R183" s="36" t="str">
        <f t="shared" si="78"/>
        <v xml:space="preserve"> </v>
      </c>
      <c r="S183" s="37" t="str">
        <f t="shared" si="79"/>
        <v/>
      </c>
      <c r="T183" s="37" t="str">
        <f t="shared" si="80"/>
        <v/>
      </c>
      <c r="U183" s="37" t="str">
        <f t="shared" si="81"/>
        <v/>
      </c>
      <c r="V183" s="37" t="str">
        <f t="shared" si="82"/>
        <v/>
      </c>
      <c r="W183" s="37" t="str">
        <f t="shared" si="83"/>
        <v/>
      </c>
      <c r="X183" s="37" t="str">
        <f t="shared" si="84"/>
        <v/>
      </c>
      <c r="Y183" s="1" t="str">
        <f t="shared" si="85"/>
        <v xml:space="preserve"> </v>
      </c>
      <c r="Z183" s="1" t="str">
        <f t="shared" si="86"/>
        <v xml:space="preserve"> </v>
      </c>
      <c r="AA183" s="1" t="str">
        <f t="shared" si="87"/>
        <v xml:space="preserve"> </v>
      </c>
      <c r="AB183" s="1" t="str">
        <f t="shared" si="88"/>
        <v xml:space="preserve"> </v>
      </c>
      <c r="AC183" s="1" t="str">
        <f t="shared" si="89"/>
        <v xml:space="preserve"> </v>
      </c>
      <c r="AD183" s="1" t="str">
        <f t="shared" si="90"/>
        <v xml:space="preserve"> </v>
      </c>
      <c r="AE183" s="1" t="str">
        <f t="shared" si="91"/>
        <v xml:space="preserve"> </v>
      </c>
      <c r="AF183" s="1" t="str">
        <f t="shared" si="92"/>
        <v xml:space="preserve"> </v>
      </c>
      <c r="AG183" s="38" t="str">
        <f t="shared" si="93"/>
        <v xml:space="preserve"> </v>
      </c>
      <c r="AH183" s="38" t="str">
        <f t="shared" si="94"/>
        <v xml:space="preserve"> </v>
      </c>
      <c r="AI183" s="1" t="str">
        <f t="shared" si="95"/>
        <v xml:space="preserve"> </v>
      </c>
      <c r="AJ183" s="1" t="str">
        <f t="shared" si="96"/>
        <v xml:space="preserve"> </v>
      </c>
      <c r="AK183" s="25" t="str">
        <f t="shared" si="97"/>
        <v xml:space="preserve"> </v>
      </c>
      <c r="AL183" s="25" t="str">
        <f t="shared" si="98"/>
        <v xml:space="preserve"> </v>
      </c>
      <c r="AM183" s="1" t="str">
        <f t="shared" si="99"/>
        <v xml:space="preserve"> </v>
      </c>
      <c r="AN183" s="1" t="str">
        <f t="shared" si="100"/>
        <v xml:space="preserve"> </v>
      </c>
      <c r="AO183" t="s">
        <v>1003</v>
      </c>
      <c r="AP183" t="s">
        <v>1242</v>
      </c>
      <c r="AQ183" s="22">
        <v>-33.16201748673555</v>
      </c>
      <c r="AR183" s="21">
        <v>22.362232497227797</v>
      </c>
      <c r="AS183">
        <v>-2.0133213584021536</v>
      </c>
      <c r="AT183">
        <v>33.16201748673555</v>
      </c>
      <c r="AU183">
        <v>-22.362232497227797</v>
      </c>
      <c r="AV183" t="s">
        <v>2195</v>
      </c>
    </row>
    <row r="184" spans="1:48" x14ac:dyDescent="0.25">
      <c r="A184" s="14">
        <v>1.8699999999999954E-9</v>
      </c>
      <c r="B184" t="s">
        <v>1108</v>
      </c>
      <c r="C184" s="4">
        <v>0</v>
      </c>
      <c r="D184" s="4">
        <v>0</v>
      </c>
      <c r="E184" s="4">
        <v>3</v>
      </c>
      <c r="F184" s="4">
        <v>3</v>
      </c>
      <c r="G184" s="4">
        <v>38</v>
      </c>
      <c r="H184" s="4">
        <v>36.31</v>
      </c>
      <c r="I184" s="34">
        <v>18146.707408439717</v>
      </c>
      <c r="J184" s="35">
        <v>10.848521063639081</v>
      </c>
      <c r="K184" s="35">
        <v>10.100139082058414</v>
      </c>
      <c r="L184" s="35" t="s">
        <v>1238</v>
      </c>
      <c r="M184" s="35" t="s">
        <v>1238</v>
      </c>
      <c r="N184" s="4">
        <v>3.347</v>
      </c>
      <c r="O184" s="4">
        <v>4.5937499999999938</v>
      </c>
      <c r="P184" s="35">
        <v>5.2519966951253094</v>
      </c>
      <c r="Q184" s="36" t="str">
        <f t="shared" si="77"/>
        <v xml:space="preserve"> </v>
      </c>
      <c r="R184" s="36" t="str">
        <f t="shared" si="78"/>
        <v xml:space="preserve"> </v>
      </c>
      <c r="S184" s="37" t="str">
        <f t="shared" si="79"/>
        <v/>
      </c>
      <c r="T184" s="37" t="str">
        <f t="shared" si="80"/>
        <v/>
      </c>
      <c r="U184" s="37" t="str">
        <f t="shared" si="81"/>
        <v/>
      </c>
      <c r="V184" s="37">
        <f t="shared" si="82"/>
        <v>-0.31873413970533349</v>
      </c>
      <c r="W184" s="37" t="str">
        <f t="shared" si="83"/>
        <v xml:space="preserve"> </v>
      </c>
      <c r="X184" s="37" t="str">
        <f t="shared" si="84"/>
        <v xml:space="preserve"> </v>
      </c>
      <c r="Y184" s="1" t="str">
        <f t="shared" si="85"/>
        <v xml:space="preserve"> </v>
      </c>
      <c r="Z184" s="1">
        <f t="shared" si="86"/>
        <v>26</v>
      </c>
      <c r="AA184" s="1" t="str">
        <f t="shared" si="87"/>
        <v xml:space="preserve"> </v>
      </c>
      <c r="AB184" s="1" t="str">
        <f t="shared" si="88"/>
        <v xml:space="preserve"> </v>
      </c>
      <c r="AC184" s="1" t="str">
        <f t="shared" si="89"/>
        <v xml:space="preserve"> </v>
      </c>
      <c r="AD184" s="1" t="str">
        <f t="shared" si="90"/>
        <v xml:space="preserve"> </v>
      </c>
      <c r="AE184" s="1" t="str">
        <f t="shared" si="91"/>
        <v xml:space="preserve"> </v>
      </c>
      <c r="AF184" s="1" t="str">
        <f t="shared" si="92"/>
        <v xml:space="preserve"> </v>
      </c>
      <c r="AG184" s="38">
        <f t="shared" si="93"/>
        <v>5.2519966969953096</v>
      </c>
      <c r="AH184" s="38" t="str">
        <f t="shared" si="94"/>
        <v xml:space="preserve"> </v>
      </c>
      <c r="AI184" s="1">
        <f t="shared" si="95"/>
        <v>32</v>
      </c>
      <c r="AJ184" s="1" t="str">
        <f t="shared" si="96"/>
        <v xml:space="preserve"> </v>
      </c>
      <c r="AK184" s="25" t="str">
        <f t="shared" si="97"/>
        <v xml:space="preserve"> </v>
      </c>
      <c r="AL184" s="25" t="str">
        <f t="shared" si="98"/>
        <v xml:space="preserve"> </v>
      </c>
      <c r="AM184" s="1" t="str">
        <f t="shared" si="99"/>
        <v xml:space="preserve"> </v>
      </c>
      <c r="AN184" s="1" t="str">
        <f t="shared" si="100"/>
        <v xml:space="preserve"> </v>
      </c>
      <c r="AO184" t="s">
        <v>1108</v>
      </c>
      <c r="AP184" t="s">
        <v>1246</v>
      </c>
      <c r="AQ184" s="22">
        <v>31.873413970533349</v>
      </c>
      <c r="AR184" s="21" t="e">
        <v>#VALUE!</v>
      </c>
      <c r="AS184">
        <v>4.6543651886532533</v>
      </c>
      <c r="AT184">
        <v>-31.873413970533349</v>
      </c>
      <c r="AU184" t="e">
        <v>#VALUE!</v>
      </c>
      <c r="AV184" t="s">
        <v>2196</v>
      </c>
    </row>
    <row r="185" spans="1:48" x14ac:dyDescent="0.25">
      <c r="A185" s="14">
        <v>1.8799999999999956E-9</v>
      </c>
      <c r="B185" t="s">
        <v>1024</v>
      </c>
      <c r="C185" s="4">
        <v>12</v>
      </c>
      <c r="D185" s="4">
        <v>0</v>
      </c>
      <c r="E185" s="4">
        <v>0</v>
      </c>
      <c r="F185" s="4">
        <v>12</v>
      </c>
      <c r="G185" s="4">
        <v>30.75</v>
      </c>
      <c r="H185" s="4">
        <v>19.649999999999999</v>
      </c>
      <c r="I185" s="34">
        <v>2119.0155700699938</v>
      </c>
      <c r="J185" s="35">
        <v>6.929605838101323</v>
      </c>
      <c r="K185" s="35">
        <v>6.3795422167852553</v>
      </c>
      <c r="L185" s="35">
        <v>2.6428208955223882</v>
      </c>
      <c r="M185" s="35">
        <v>2.6103550910835831</v>
      </c>
      <c r="N185" s="4">
        <v>2.1339999999999999</v>
      </c>
      <c r="O185" s="4">
        <v>-17.733230531996917</v>
      </c>
      <c r="P185" s="35" t="s">
        <v>137</v>
      </c>
      <c r="Q185" s="36">
        <f t="shared" si="77"/>
        <v>100.00000000188</v>
      </c>
      <c r="R185" s="36" t="str">
        <f t="shared" si="78"/>
        <v xml:space="preserve"> </v>
      </c>
      <c r="S185" s="37">
        <f t="shared" si="79"/>
        <v>0.5648854980632062</v>
      </c>
      <c r="T185" s="37" t="str">
        <f t="shared" si="80"/>
        <v/>
      </c>
      <c r="U185" s="37" t="str">
        <f t="shared" si="81"/>
        <v/>
      </c>
      <c r="V185" s="37">
        <f t="shared" si="82"/>
        <v>-0.56483433501179581</v>
      </c>
      <c r="W185" s="37" t="str">
        <f t="shared" si="83"/>
        <v/>
      </c>
      <c r="X185" s="37">
        <f t="shared" si="84"/>
        <v>-0.77395992741551534</v>
      </c>
      <c r="Y185" s="1" t="str">
        <f t="shared" si="85"/>
        <v xml:space="preserve"> </v>
      </c>
      <c r="Z185" s="1" t="str">
        <f t="shared" si="86"/>
        <v xml:space="preserve"> </v>
      </c>
      <c r="AA185" s="1" t="str">
        <f t="shared" si="87"/>
        <v xml:space="preserve"> </v>
      </c>
      <c r="AB185" s="1" t="str">
        <f t="shared" si="88"/>
        <v xml:space="preserve"> </v>
      </c>
      <c r="AC185" s="1" t="str">
        <f t="shared" si="89"/>
        <v xml:space="preserve"> </v>
      </c>
      <c r="AD185" s="1" t="str">
        <f t="shared" si="90"/>
        <v xml:space="preserve"> </v>
      </c>
      <c r="AE185" s="1" t="str">
        <f t="shared" si="91"/>
        <v xml:space="preserve"> </v>
      </c>
      <c r="AF185" s="1" t="str">
        <f t="shared" si="92"/>
        <v xml:space="preserve"> </v>
      </c>
      <c r="AG185" s="38" t="str">
        <f t="shared" si="93"/>
        <v xml:space="preserve"> </v>
      </c>
      <c r="AH185" s="38" t="str">
        <f t="shared" si="94"/>
        <v xml:space="preserve"> </v>
      </c>
      <c r="AI185" s="1" t="str">
        <f t="shared" si="95"/>
        <v xml:space="preserve"> </v>
      </c>
      <c r="AJ185" s="1" t="str">
        <f t="shared" si="96"/>
        <v xml:space="preserve"> </v>
      </c>
      <c r="AK185" s="25" t="str">
        <f t="shared" si="97"/>
        <v xml:space="preserve"> </v>
      </c>
      <c r="AL185" s="25" t="str">
        <f t="shared" si="98"/>
        <v xml:space="preserve"> </v>
      </c>
      <c r="AM185" s="1" t="str">
        <f t="shared" si="99"/>
        <v xml:space="preserve"> </v>
      </c>
      <c r="AN185" s="1" t="str">
        <f t="shared" si="100"/>
        <v xml:space="preserve"> </v>
      </c>
      <c r="AO185" t="s">
        <v>1024</v>
      </c>
      <c r="AP185" t="s">
        <v>1295</v>
      </c>
      <c r="AQ185" s="22">
        <v>56.483433501179583</v>
      </c>
      <c r="AR185" s="21">
        <v>77.395992741551538</v>
      </c>
      <c r="AS185">
        <v>56.488549618320619</v>
      </c>
      <c r="AT185">
        <v>-56.483433501179583</v>
      </c>
      <c r="AU185">
        <v>-77.395992741551538</v>
      </c>
      <c r="AV185" t="s">
        <v>2197</v>
      </c>
    </row>
    <row r="186" spans="1:48" x14ac:dyDescent="0.25">
      <c r="A186" s="14">
        <v>1.8899999999999957E-9</v>
      </c>
      <c r="B186" t="s">
        <v>1180</v>
      </c>
      <c r="C186" s="4">
        <v>10</v>
      </c>
      <c r="D186" s="4">
        <v>0</v>
      </c>
      <c r="E186" s="4">
        <v>3</v>
      </c>
      <c r="F186" s="4">
        <v>13</v>
      </c>
      <c r="G186" s="4">
        <v>37</v>
      </c>
      <c r="H186" s="4">
        <v>33.07</v>
      </c>
      <c r="I186" s="34">
        <v>6338.5642480080724</v>
      </c>
      <c r="J186" s="35">
        <v>14.936766034327011</v>
      </c>
      <c r="K186" s="35">
        <v>14.132478632478634</v>
      </c>
      <c r="L186" s="35">
        <v>7.9884302251758825</v>
      </c>
      <c r="M186" s="35">
        <v>7.7832374729770253</v>
      </c>
      <c r="N186" s="4">
        <v>2.214</v>
      </c>
      <c r="O186" s="4">
        <v>12.959183673469388</v>
      </c>
      <c r="P186" s="35">
        <v>2.1560326579981854</v>
      </c>
      <c r="Q186" s="36">
        <f t="shared" si="77"/>
        <v>76.923076924966921</v>
      </c>
      <c r="R186" s="36" t="str">
        <f t="shared" si="78"/>
        <v xml:space="preserve"> </v>
      </c>
      <c r="S186" s="37" t="str">
        <f t="shared" si="79"/>
        <v/>
      </c>
      <c r="T186" s="37" t="str">
        <f t="shared" si="80"/>
        <v/>
      </c>
      <c r="U186" s="37" t="str">
        <f t="shared" si="81"/>
        <v/>
      </c>
      <c r="V186" s="37" t="str">
        <f t="shared" si="82"/>
        <v/>
      </c>
      <c r="W186" s="37" t="str">
        <f t="shared" si="83"/>
        <v/>
      </c>
      <c r="X186" s="37">
        <f t="shared" si="84"/>
        <v>-0.31675076771408439</v>
      </c>
      <c r="Y186" s="1" t="str">
        <f t="shared" si="85"/>
        <v xml:space="preserve"> </v>
      </c>
      <c r="Z186" s="1" t="str">
        <f t="shared" si="86"/>
        <v xml:space="preserve"> </v>
      </c>
      <c r="AA186" s="1" t="str">
        <f t="shared" si="87"/>
        <v xml:space="preserve"> </v>
      </c>
      <c r="AB186" s="1" t="str">
        <f t="shared" si="88"/>
        <v xml:space="preserve"> </v>
      </c>
      <c r="AC186" s="1" t="str">
        <f t="shared" si="89"/>
        <v xml:space="preserve"> </v>
      </c>
      <c r="AD186" s="1" t="str">
        <f t="shared" si="90"/>
        <v xml:space="preserve"> </v>
      </c>
      <c r="AE186" s="1" t="str">
        <f t="shared" si="91"/>
        <v xml:space="preserve"> </v>
      </c>
      <c r="AF186" s="1" t="str">
        <f t="shared" si="92"/>
        <v xml:space="preserve"> </v>
      </c>
      <c r="AG186" s="38">
        <f t="shared" si="93"/>
        <v>2.1560326598881856</v>
      </c>
      <c r="AH186" s="38" t="str">
        <f t="shared" si="94"/>
        <v xml:space="preserve"> </v>
      </c>
      <c r="AI186" s="1" t="str">
        <f t="shared" si="95"/>
        <v xml:space="preserve"> </v>
      </c>
      <c r="AJ186" s="1" t="str">
        <f t="shared" si="96"/>
        <v xml:space="preserve"> </v>
      </c>
      <c r="AK186" s="25" t="str">
        <f t="shared" si="97"/>
        <v xml:space="preserve"> </v>
      </c>
      <c r="AL186" s="25" t="str">
        <f t="shared" si="98"/>
        <v xml:space="preserve"> </v>
      </c>
      <c r="AM186" s="1" t="str">
        <f t="shared" si="99"/>
        <v xml:space="preserve"> </v>
      </c>
      <c r="AN186" s="1" t="str">
        <f t="shared" si="100"/>
        <v xml:space="preserve"> </v>
      </c>
      <c r="AO186" t="s">
        <v>1180</v>
      </c>
      <c r="AP186" t="s">
        <v>1262</v>
      </c>
      <c r="AQ186" s="22">
        <v>6.200036828038491</v>
      </c>
      <c r="AR186" s="21">
        <v>31.675076771408438</v>
      </c>
      <c r="AS186">
        <v>11.883882673117618</v>
      </c>
      <c r="AT186">
        <v>-6.200036828038491</v>
      </c>
      <c r="AU186">
        <v>-31.675076771408438</v>
      </c>
      <c r="AV186" t="s">
        <v>2198</v>
      </c>
    </row>
    <row r="187" spans="1:48" x14ac:dyDescent="0.25">
      <c r="A187" s="14">
        <v>1.8999999999999959E-9</v>
      </c>
      <c r="B187" t="s">
        <v>1029</v>
      </c>
      <c r="C187" s="4">
        <v>21</v>
      </c>
      <c r="D187" s="4">
        <v>1</v>
      </c>
      <c r="E187" s="4">
        <v>6</v>
      </c>
      <c r="F187" s="4">
        <v>28</v>
      </c>
      <c r="G187" s="4">
        <v>101.69390106201172</v>
      </c>
      <c r="H187" s="4">
        <v>85.49</v>
      </c>
      <c r="I187" s="34">
        <v>29888.283515219075</v>
      </c>
      <c r="J187" s="35">
        <v>23.837067439243221</v>
      </c>
      <c r="K187" s="35">
        <v>21.831097732785018</v>
      </c>
      <c r="L187" s="35">
        <v>17.702975087412586</v>
      </c>
      <c r="M187" s="35">
        <v>16.89936874165554</v>
      </c>
      <c r="N187" s="4">
        <v>2.9470000000000001</v>
      </c>
      <c r="O187" s="4">
        <v>8.3455882352941124</v>
      </c>
      <c r="P187" s="35">
        <v>3.2050362892744348</v>
      </c>
      <c r="Q187" s="36">
        <f t="shared" si="77"/>
        <v>75.000000001900005</v>
      </c>
      <c r="R187" s="36" t="str">
        <f t="shared" si="78"/>
        <v xml:space="preserve"> </v>
      </c>
      <c r="S187" s="37">
        <f t="shared" si="79"/>
        <v>0.18954148116086939</v>
      </c>
      <c r="T187" s="37" t="str">
        <f t="shared" si="80"/>
        <v/>
      </c>
      <c r="U187" s="37" t="str">
        <f t="shared" si="81"/>
        <v/>
      </c>
      <c r="V187" s="37" t="str">
        <f t="shared" si="82"/>
        <v/>
      </c>
      <c r="W187" s="37" t="str">
        <f t="shared" si="83"/>
        <v/>
      </c>
      <c r="X187" s="37" t="str">
        <f t="shared" si="84"/>
        <v/>
      </c>
      <c r="Y187" s="1" t="str">
        <f t="shared" si="85"/>
        <v xml:space="preserve"> </v>
      </c>
      <c r="Z187" s="1" t="str">
        <f t="shared" si="86"/>
        <v xml:space="preserve"> </v>
      </c>
      <c r="AA187" s="1" t="str">
        <f t="shared" si="87"/>
        <v xml:space="preserve"> </v>
      </c>
      <c r="AB187" s="1" t="str">
        <f t="shared" si="88"/>
        <v xml:space="preserve"> </v>
      </c>
      <c r="AC187" s="1" t="str">
        <f t="shared" si="89"/>
        <v xml:space="preserve"> </v>
      </c>
      <c r="AD187" s="1" t="str">
        <f t="shared" si="90"/>
        <v xml:space="preserve"> </v>
      </c>
      <c r="AE187" s="1" t="str">
        <f t="shared" si="91"/>
        <v xml:space="preserve"> </v>
      </c>
      <c r="AF187" s="1" t="str">
        <f t="shared" si="92"/>
        <v xml:space="preserve"> </v>
      </c>
      <c r="AG187" s="38">
        <f t="shared" si="93"/>
        <v>3.205036291174435</v>
      </c>
      <c r="AH187" s="38" t="str">
        <f t="shared" si="94"/>
        <v xml:space="preserve"> </v>
      </c>
      <c r="AI187" s="1" t="str">
        <f t="shared" si="95"/>
        <v xml:space="preserve"> </v>
      </c>
      <c r="AJ187" s="1" t="str">
        <f t="shared" si="96"/>
        <v xml:space="preserve"> </v>
      </c>
      <c r="AK187" s="25" t="str">
        <f t="shared" si="97"/>
        <v xml:space="preserve"> </v>
      </c>
      <c r="AL187" s="25" t="str">
        <f t="shared" si="98"/>
        <v xml:space="preserve"> </v>
      </c>
      <c r="AM187" s="1" t="str">
        <f t="shared" si="99"/>
        <v xml:space="preserve"> </v>
      </c>
      <c r="AN187" s="1" t="str">
        <f t="shared" si="100"/>
        <v xml:space="preserve"> </v>
      </c>
      <c r="AO187" t="s">
        <v>1029</v>
      </c>
      <c r="AP187" t="s">
        <v>1248</v>
      </c>
      <c r="AQ187" s="22">
        <v>-49.692111584937074</v>
      </c>
      <c r="AR187" s="21">
        <v>-51.413278913442959</v>
      </c>
      <c r="AS187">
        <v>18.954147926086939</v>
      </c>
      <c r="AT187">
        <v>49.692111584937074</v>
      </c>
      <c r="AU187">
        <v>51.413278913442959</v>
      </c>
      <c r="AV187" t="s">
        <v>2199</v>
      </c>
    </row>
    <row r="188" spans="1:48" x14ac:dyDescent="0.25">
      <c r="A188" s="14">
        <v>1.9099999999999961E-9</v>
      </c>
      <c r="B188" t="s">
        <v>964</v>
      </c>
      <c r="C188" s="4">
        <v>2</v>
      </c>
      <c r="D188" s="4">
        <v>3</v>
      </c>
      <c r="E188" s="4">
        <v>5</v>
      </c>
      <c r="F188" s="4">
        <v>10</v>
      </c>
      <c r="G188" s="4">
        <v>57.737548828125</v>
      </c>
      <c r="H188" s="4">
        <v>57.44</v>
      </c>
      <c r="I188" s="34">
        <v>4726.341729324774</v>
      </c>
      <c r="J188" s="35">
        <v>33.354145761973122</v>
      </c>
      <c r="K188" s="35">
        <v>28.703169261299578</v>
      </c>
      <c r="L188" s="35">
        <v>18.143117241379311</v>
      </c>
      <c r="M188" s="35">
        <v>18.671356987217251</v>
      </c>
      <c r="N188" s="4">
        <v>1.296</v>
      </c>
      <c r="O188" s="4">
        <v>19.999999999999996</v>
      </c>
      <c r="P188" s="35">
        <v>1.8738300313856608</v>
      </c>
      <c r="Q188" s="36" t="str">
        <f t="shared" si="77"/>
        <v xml:space="preserve"> </v>
      </c>
      <c r="R188" s="36" t="str">
        <f t="shared" si="78"/>
        <v xml:space="preserve"> </v>
      </c>
      <c r="S188" s="37" t="str">
        <f t="shared" si="79"/>
        <v/>
      </c>
      <c r="T188" s="37" t="str">
        <f t="shared" si="80"/>
        <v/>
      </c>
      <c r="U188" s="37" t="str">
        <f t="shared" si="81"/>
        <v/>
      </c>
      <c r="V188" s="37" t="str">
        <f t="shared" si="82"/>
        <v/>
      </c>
      <c r="W188" s="37" t="str">
        <f t="shared" si="83"/>
        <v/>
      </c>
      <c r="X188" s="37" t="str">
        <f t="shared" si="84"/>
        <v/>
      </c>
      <c r="Y188" s="1" t="str">
        <f t="shared" si="85"/>
        <v xml:space="preserve"> </v>
      </c>
      <c r="Z188" s="1" t="str">
        <f t="shared" si="86"/>
        <v xml:space="preserve"> </v>
      </c>
      <c r="AA188" s="1" t="str">
        <f t="shared" si="87"/>
        <v xml:space="preserve"> </v>
      </c>
      <c r="AB188" s="1" t="str">
        <f t="shared" si="88"/>
        <v xml:space="preserve"> </v>
      </c>
      <c r="AC188" s="1" t="str">
        <f t="shared" si="89"/>
        <v xml:space="preserve"> </v>
      </c>
      <c r="AD188" s="1" t="str">
        <f t="shared" si="90"/>
        <v xml:space="preserve"> </v>
      </c>
      <c r="AE188" s="1" t="str">
        <f t="shared" si="91"/>
        <v xml:space="preserve"> </v>
      </c>
      <c r="AF188" s="1" t="str">
        <f t="shared" si="92"/>
        <v xml:space="preserve"> </v>
      </c>
      <c r="AG188" s="38" t="str">
        <f t="shared" si="93"/>
        <v xml:space="preserve"> </v>
      </c>
      <c r="AH188" s="38" t="str">
        <f t="shared" si="94"/>
        <v xml:space="preserve"> </v>
      </c>
      <c r="AI188" s="1" t="str">
        <f t="shared" si="95"/>
        <v xml:space="preserve"> </v>
      </c>
      <c r="AJ188" s="1" t="str">
        <f t="shared" si="96"/>
        <v xml:space="preserve"> </v>
      </c>
      <c r="AK188" s="25" t="str">
        <f t="shared" si="97"/>
        <v xml:space="preserve"> </v>
      </c>
      <c r="AL188" s="25" t="str">
        <f t="shared" si="98"/>
        <v xml:space="preserve"> </v>
      </c>
      <c r="AM188" s="1" t="str">
        <f t="shared" si="99"/>
        <v xml:space="preserve"> </v>
      </c>
      <c r="AN188" s="1" t="str">
        <f t="shared" si="100"/>
        <v xml:space="preserve"> </v>
      </c>
      <c r="AO188" t="s">
        <v>964</v>
      </c>
      <c r="AP188" t="s">
        <v>1244</v>
      </c>
      <c r="AQ188" s="22">
        <v>-109.45749815691461</v>
      </c>
      <c r="AR188" s="21">
        <v>-55.177808117775015</v>
      </c>
      <c r="AS188">
        <v>0.51801676205607272</v>
      </c>
      <c r="AT188">
        <v>109.45749815691461</v>
      </c>
      <c r="AU188">
        <v>55.177808117775015</v>
      </c>
      <c r="AV188" t="s">
        <v>2200</v>
      </c>
    </row>
    <row r="189" spans="1:48" x14ac:dyDescent="0.25">
      <c r="A189" s="14">
        <v>1.9199999999999963E-9</v>
      </c>
      <c r="B189" t="s">
        <v>968</v>
      </c>
      <c r="C189" s="4">
        <v>0</v>
      </c>
      <c r="D189" s="4">
        <v>0</v>
      </c>
      <c r="E189" s="4">
        <v>2</v>
      </c>
      <c r="F189" s="4">
        <v>2</v>
      </c>
      <c r="G189" s="4">
        <v>29.75</v>
      </c>
      <c r="H189" s="4">
        <v>29.15</v>
      </c>
      <c r="I189" s="34">
        <v>1233.9837222761596</v>
      </c>
      <c r="J189" s="35">
        <v>25.021459227467808</v>
      </c>
      <c r="K189" s="35">
        <v>22.596899224806201</v>
      </c>
      <c r="L189" s="35">
        <v>14.966940092165899</v>
      </c>
      <c r="M189" s="35">
        <v>13.761974576271186</v>
      </c>
      <c r="N189" s="4">
        <v>1.29</v>
      </c>
      <c r="O189" s="4">
        <v>9.3220338983050937</v>
      </c>
      <c r="P189" s="35">
        <v>0.92624356775300176</v>
      </c>
      <c r="Q189" s="36" t="str">
        <f t="shared" si="77"/>
        <v xml:space="preserve"> </v>
      </c>
      <c r="R189" s="36" t="str">
        <f t="shared" si="78"/>
        <v xml:space="preserve"> </v>
      </c>
      <c r="S189" s="37" t="str">
        <f t="shared" si="79"/>
        <v/>
      </c>
      <c r="T189" s="37" t="str">
        <f t="shared" si="80"/>
        <v/>
      </c>
      <c r="U189" s="37" t="str">
        <f t="shared" si="81"/>
        <v/>
      </c>
      <c r="V189" s="37" t="str">
        <f t="shared" si="82"/>
        <v/>
      </c>
      <c r="W189" s="37" t="str">
        <f t="shared" si="83"/>
        <v/>
      </c>
      <c r="X189" s="37" t="str">
        <f t="shared" si="84"/>
        <v/>
      </c>
      <c r="Y189" s="1" t="str">
        <f t="shared" si="85"/>
        <v xml:space="preserve"> </v>
      </c>
      <c r="Z189" s="1" t="str">
        <f t="shared" si="86"/>
        <v xml:space="preserve"> </v>
      </c>
      <c r="AA189" s="1" t="str">
        <f t="shared" si="87"/>
        <v xml:space="preserve"> </v>
      </c>
      <c r="AB189" s="1" t="str">
        <f t="shared" si="88"/>
        <v xml:space="preserve"> </v>
      </c>
      <c r="AC189" s="1" t="str">
        <f t="shared" si="89"/>
        <v xml:space="preserve"> </v>
      </c>
      <c r="AD189" s="1" t="str">
        <f t="shared" si="90"/>
        <v xml:space="preserve"> </v>
      </c>
      <c r="AE189" s="1" t="str">
        <f t="shared" si="91"/>
        <v xml:space="preserve"> </v>
      </c>
      <c r="AF189" s="1" t="str">
        <f t="shared" si="92"/>
        <v xml:space="preserve"> </v>
      </c>
      <c r="AG189" s="38" t="str">
        <f t="shared" si="93"/>
        <v xml:space="preserve"> </v>
      </c>
      <c r="AH189" s="38" t="str">
        <f t="shared" si="94"/>
        <v xml:space="preserve"> </v>
      </c>
      <c r="AI189" s="1" t="str">
        <f t="shared" si="95"/>
        <v xml:space="preserve"> </v>
      </c>
      <c r="AJ189" s="1" t="str">
        <f t="shared" si="96"/>
        <v xml:space="preserve"> </v>
      </c>
      <c r="AK189" s="25" t="str">
        <f t="shared" si="97"/>
        <v xml:space="preserve"> </v>
      </c>
      <c r="AL189" s="25" t="str">
        <f t="shared" si="98"/>
        <v xml:space="preserve"> </v>
      </c>
      <c r="AM189" s="1" t="str">
        <f t="shared" si="99"/>
        <v xml:space="preserve"> </v>
      </c>
      <c r="AN189" s="1" t="str">
        <f t="shared" si="100"/>
        <v xml:space="preserve"> </v>
      </c>
      <c r="AO189" t="s">
        <v>968</v>
      </c>
      <c r="AP189" t="s">
        <v>1244</v>
      </c>
      <c r="AQ189" s="22">
        <v>-57.129859880741151</v>
      </c>
      <c r="AR189" s="21">
        <v>-28.012012865975699</v>
      </c>
      <c r="AS189">
        <v>2.0583190394511286</v>
      </c>
      <c r="AT189">
        <v>57.129859880741151</v>
      </c>
      <c r="AU189">
        <v>28.012012865975699</v>
      </c>
      <c r="AV189" t="s">
        <v>2201</v>
      </c>
    </row>
    <row r="190" spans="1:48" x14ac:dyDescent="0.25">
      <c r="A190" s="14">
        <v>1.9299999999999964E-9</v>
      </c>
      <c r="B190" t="s">
        <v>1073</v>
      </c>
      <c r="C190" s="4">
        <v>10</v>
      </c>
      <c r="D190" s="4">
        <v>1</v>
      </c>
      <c r="E190" s="4">
        <v>7</v>
      </c>
      <c r="F190" s="4">
        <v>18</v>
      </c>
      <c r="G190" s="4">
        <v>72</v>
      </c>
      <c r="H190" s="4">
        <v>65.349999999999994</v>
      </c>
      <c r="I190" s="34">
        <v>24837.937452692167</v>
      </c>
      <c r="J190" s="35">
        <v>15.574356530028599</v>
      </c>
      <c r="K190" s="35">
        <v>15.526253266809215</v>
      </c>
      <c r="L190" s="35">
        <v>8.4205931370447384</v>
      </c>
      <c r="M190" s="35">
        <v>8.319511280777963</v>
      </c>
      <c r="N190" s="4">
        <v>4.2090000000000005</v>
      </c>
      <c r="O190" s="4">
        <v>1.4216867469879557</v>
      </c>
      <c r="P190" s="35">
        <v>3.0604437643458304</v>
      </c>
      <c r="Q190" s="36" t="str">
        <f t="shared" si="77"/>
        <v xml:space="preserve"> </v>
      </c>
      <c r="R190" s="36" t="str">
        <f t="shared" si="78"/>
        <v xml:space="preserve"> </v>
      </c>
      <c r="S190" s="37" t="str">
        <f t="shared" si="79"/>
        <v/>
      </c>
      <c r="T190" s="37" t="str">
        <f t="shared" si="80"/>
        <v/>
      </c>
      <c r="U190" s="37" t="str">
        <f t="shared" si="81"/>
        <v/>
      </c>
      <c r="V190" s="37" t="str">
        <f t="shared" si="82"/>
        <v/>
      </c>
      <c r="W190" s="37" t="str">
        <f t="shared" si="83"/>
        <v/>
      </c>
      <c r="X190" s="37" t="str">
        <f t="shared" si="84"/>
        <v/>
      </c>
      <c r="Y190" s="1" t="str">
        <f t="shared" si="85"/>
        <v xml:space="preserve"> </v>
      </c>
      <c r="Z190" s="1" t="str">
        <f t="shared" si="86"/>
        <v xml:space="preserve"> </v>
      </c>
      <c r="AA190" s="1" t="str">
        <f t="shared" si="87"/>
        <v xml:space="preserve"> </v>
      </c>
      <c r="AB190" s="1" t="str">
        <f t="shared" si="88"/>
        <v xml:space="preserve"> </v>
      </c>
      <c r="AC190" s="1" t="str">
        <f t="shared" si="89"/>
        <v xml:space="preserve"> </v>
      </c>
      <c r="AD190" s="1" t="str">
        <f t="shared" si="90"/>
        <v xml:space="preserve"> </v>
      </c>
      <c r="AE190" s="1" t="str">
        <f t="shared" si="91"/>
        <v xml:space="preserve"> </v>
      </c>
      <c r="AF190" s="1" t="str">
        <f t="shared" si="92"/>
        <v xml:space="preserve"> </v>
      </c>
      <c r="AG190" s="38">
        <f t="shared" si="93"/>
        <v>3.0604437662758306</v>
      </c>
      <c r="AH190" s="38" t="str">
        <f t="shared" si="94"/>
        <v xml:space="preserve"> </v>
      </c>
      <c r="AI190" s="1" t="str">
        <f t="shared" si="95"/>
        <v xml:space="preserve"> </v>
      </c>
      <c r="AJ190" s="1" t="str">
        <f t="shared" si="96"/>
        <v xml:space="preserve"> </v>
      </c>
      <c r="AK190" s="25" t="str">
        <f t="shared" si="97"/>
        <v xml:space="preserve"> </v>
      </c>
      <c r="AL190" s="25" t="str">
        <f t="shared" si="98"/>
        <v xml:space="preserve"> </v>
      </c>
      <c r="AM190" s="1" t="str">
        <f t="shared" si="99"/>
        <v xml:space="preserve"> </v>
      </c>
      <c r="AN190" s="1" t="str">
        <f t="shared" si="100"/>
        <v xml:space="preserve"> </v>
      </c>
      <c r="AO190" t="s">
        <v>1073</v>
      </c>
      <c r="AP190" t="s">
        <v>1262</v>
      </c>
      <c r="AQ190" s="22">
        <v>2.1960934792467857</v>
      </c>
      <c r="AR190" s="21">
        <v>27.97879390439072</v>
      </c>
      <c r="AS190">
        <v>10.175975516449887</v>
      </c>
      <c r="AT190">
        <v>-2.1960934792467857</v>
      </c>
      <c r="AU190">
        <v>-27.97879390439072</v>
      </c>
      <c r="AV190" t="s">
        <v>2202</v>
      </c>
    </row>
    <row r="191" spans="1:48" x14ac:dyDescent="0.25">
      <c r="A191" s="14">
        <v>1.9399999999999966E-9</v>
      </c>
      <c r="B191" t="s">
        <v>1168</v>
      </c>
      <c r="C191" s="4">
        <v>8</v>
      </c>
      <c r="D191" s="4">
        <v>0</v>
      </c>
      <c r="E191" s="4">
        <v>2</v>
      </c>
      <c r="F191" s="4">
        <v>10</v>
      </c>
      <c r="G191" s="4">
        <v>30</v>
      </c>
      <c r="H191" s="4">
        <v>27.28</v>
      </c>
      <c r="I191" s="34">
        <v>6442.9806429912705</v>
      </c>
      <c r="J191" s="35" t="s">
        <v>1238</v>
      </c>
      <c r="K191" s="35" t="s">
        <v>1238</v>
      </c>
      <c r="L191" s="35">
        <v>20.151999164556585</v>
      </c>
      <c r="M191" s="35">
        <v>19.829280173167337</v>
      </c>
      <c r="N191" s="4" t="s">
        <v>132</v>
      </c>
      <c r="O191" s="4" t="s">
        <v>132</v>
      </c>
      <c r="P191" s="35">
        <v>5.2785923753665687</v>
      </c>
      <c r="Q191" s="36">
        <f t="shared" si="77"/>
        <v>80.000000001939995</v>
      </c>
      <c r="R191" s="36" t="str">
        <f t="shared" si="78"/>
        <v xml:space="preserve"> </v>
      </c>
      <c r="S191" s="37" t="str">
        <f t="shared" si="79"/>
        <v/>
      </c>
      <c r="T191" s="37" t="str">
        <f t="shared" si="80"/>
        <v/>
      </c>
      <c r="U191" s="37" t="str">
        <f t="shared" si="81"/>
        <v xml:space="preserve"> </v>
      </c>
      <c r="V191" s="37" t="str">
        <f t="shared" si="82"/>
        <v xml:space="preserve"> </v>
      </c>
      <c r="W191" s="37" t="str">
        <f t="shared" si="83"/>
        <v/>
      </c>
      <c r="X191" s="37" t="str">
        <f t="shared" si="84"/>
        <v/>
      </c>
      <c r="Y191" s="1" t="str">
        <f t="shared" si="85"/>
        <v xml:space="preserve"> </v>
      </c>
      <c r="Z191" s="1" t="str">
        <f t="shared" si="86"/>
        <v xml:space="preserve"> </v>
      </c>
      <c r="AA191" s="1" t="str">
        <f t="shared" si="87"/>
        <v xml:space="preserve"> </v>
      </c>
      <c r="AB191" s="1" t="str">
        <f t="shared" si="88"/>
        <v xml:space="preserve"> </v>
      </c>
      <c r="AC191" s="1" t="str">
        <f t="shared" si="89"/>
        <v xml:space="preserve"> </v>
      </c>
      <c r="AD191" s="1" t="str">
        <f t="shared" si="90"/>
        <v xml:space="preserve"> </v>
      </c>
      <c r="AE191" s="1" t="str">
        <f t="shared" si="91"/>
        <v xml:space="preserve"> </v>
      </c>
      <c r="AF191" s="1" t="str">
        <f t="shared" si="92"/>
        <v xml:space="preserve"> </v>
      </c>
      <c r="AG191" s="38">
        <f t="shared" si="93"/>
        <v>5.2785923773065688</v>
      </c>
      <c r="AH191" s="38" t="str">
        <f t="shared" si="94"/>
        <v xml:space="preserve"> </v>
      </c>
      <c r="AI191" s="1" t="str">
        <f t="shared" si="95"/>
        <v xml:space="preserve"> </v>
      </c>
      <c r="AJ191" s="1" t="str">
        <f t="shared" si="96"/>
        <v xml:space="preserve"> </v>
      </c>
      <c r="AK191" s="25" t="str">
        <f t="shared" si="97"/>
        <v xml:space="preserve"> </v>
      </c>
      <c r="AL191" s="25" t="str">
        <f t="shared" si="98"/>
        <v xml:space="preserve"> </v>
      </c>
      <c r="AM191" s="1" t="str">
        <f t="shared" si="99"/>
        <v xml:space="preserve"> </v>
      </c>
      <c r="AN191" s="1" t="str">
        <f t="shared" si="100"/>
        <v xml:space="preserve"> </v>
      </c>
      <c r="AO191" t="s">
        <v>1168</v>
      </c>
      <c r="AP191" t="s">
        <v>1254</v>
      </c>
      <c r="AQ191" s="22" t="e">
        <v>#VALUE!</v>
      </c>
      <c r="AR191" s="21">
        <v>-72.359744907286199</v>
      </c>
      <c r="AS191">
        <v>9.9706744868035102</v>
      </c>
      <c r="AT191" t="e">
        <v>#VALUE!</v>
      </c>
      <c r="AU191">
        <v>72.359744907286199</v>
      </c>
      <c r="AV191" t="s">
        <v>2203</v>
      </c>
    </row>
    <row r="192" spans="1:48" x14ac:dyDescent="0.25">
      <c r="A192" s="14">
        <v>1.9499999999999968E-9</v>
      </c>
      <c r="B192" t="s">
        <v>994</v>
      </c>
      <c r="C192" s="4">
        <v>1</v>
      </c>
      <c r="D192" s="4">
        <v>1</v>
      </c>
      <c r="E192" s="4">
        <v>8</v>
      </c>
      <c r="F192" s="4">
        <v>10</v>
      </c>
      <c r="G192" s="4">
        <v>16.5</v>
      </c>
      <c r="H192" s="4">
        <v>17.95</v>
      </c>
      <c r="I192" s="34">
        <v>3587.4151404978602</v>
      </c>
      <c r="J192" s="35">
        <v>22.353673723536733</v>
      </c>
      <c r="K192" s="35">
        <v>22.10591133004926</v>
      </c>
      <c r="L192" s="35">
        <v>13.034148401826485</v>
      </c>
      <c r="M192" s="35">
        <v>12.523075404442007</v>
      </c>
      <c r="N192" s="4">
        <v>0.80300000000000005</v>
      </c>
      <c r="O192" s="4">
        <v>-12.717391304347824</v>
      </c>
      <c r="P192" s="35">
        <v>5.2590529247910869</v>
      </c>
      <c r="Q192" s="36" t="str">
        <f t="shared" si="77"/>
        <v xml:space="preserve"> </v>
      </c>
      <c r="R192" s="36" t="str">
        <f t="shared" si="78"/>
        <v xml:space="preserve"> </v>
      </c>
      <c r="S192" s="37" t="str">
        <f t="shared" si="79"/>
        <v/>
      </c>
      <c r="T192" s="37" t="str">
        <f t="shared" si="80"/>
        <v/>
      </c>
      <c r="U192" s="37" t="str">
        <f t="shared" si="81"/>
        <v/>
      </c>
      <c r="V192" s="37" t="str">
        <f t="shared" si="82"/>
        <v/>
      </c>
      <c r="W192" s="37" t="str">
        <f t="shared" si="83"/>
        <v/>
      </c>
      <c r="X192" s="37" t="str">
        <f t="shared" si="84"/>
        <v/>
      </c>
      <c r="Y192" s="1" t="str">
        <f t="shared" si="85"/>
        <v xml:space="preserve"> </v>
      </c>
      <c r="Z192" s="1" t="str">
        <f t="shared" si="86"/>
        <v xml:space="preserve"> </v>
      </c>
      <c r="AA192" s="1" t="str">
        <f t="shared" si="87"/>
        <v xml:space="preserve"> </v>
      </c>
      <c r="AB192" s="1" t="str">
        <f t="shared" si="88"/>
        <v xml:space="preserve"> </v>
      </c>
      <c r="AC192" s="1" t="str">
        <f t="shared" si="89"/>
        <v xml:space="preserve"> </v>
      </c>
      <c r="AD192" s="1" t="str">
        <f t="shared" si="90"/>
        <v xml:space="preserve"> </v>
      </c>
      <c r="AE192" s="1" t="str">
        <f t="shared" si="91"/>
        <v xml:space="preserve"> </v>
      </c>
      <c r="AF192" s="1" t="str">
        <f t="shared" si="92"/>
        <v xml:space="preserve"> </v>
      </c>
      <c r="AG192" s="38">
        <f t="shared" si="93"/>
        <v>5.259052926741087</v>
      </c>
      <c r="AH192" s="38" t="str">
        <f t="shared" si="94"/>
        <v xml:space="preserve"> </v>
      </c>
      <c r="AI192" s="1" t="str">
        <f t="shared" si="95"/>
        <v xml:space="preserve"> </v>
      </c>
      <c r="AJ192" s="1" t="str">
        <f t="shared" si="96"/>
        <v xml:space="preserve"> </v>
      </c>
      <c r="AK192" s="25" t="str">
        <f t="shared" si="97"/>
        <v xml:space="preserve"> </v>
      </c>
      <c r="AL192" s="25" t="str">
        <f t="shared" si="98"/>
        <v xml:space="preserve"> </v>
      </c>
      <c r="AM192" s="1" t="str">
        <f t="shared" si="99"/>
        <v xml:space="preserve"> </v>
      </c>
      <c r="AN192" s="1" t="str">
        <f t="shared" si="100"/>
        <v xml:space="preserve"> </v>
      </c>
      <c r="AO192" t="s">
        <v>994</v>
      </c>
      <c r="AP192" t="s">
        <v>1250</v>
      </c>
      <c r="AQ192" s="22">
        <v>-40.376689787272355</v>
      </c>
      <c r="AR192" s="21">
        <v>-11.480874690278275</v>
      </c>
      <c r="AS192">
        <v>-8.0779944289693599</v>
      </c>
      <c r="AT192">
        <v>40.376689787272355</v>
      </c>
      <c r="AU192">
        <v>11.480874690278275</v>
      </c>
      <c r="AV192" t="s">
        <v>2204</v>
      </c>
    </row>
    <row r="193" spans="1:48" x14ac:dyDescent="0.25">
      <c r="A193" s="14">
        <v>1.959999999999997E-9</v>
      </c>
      <c r="B193" t="s">
        <v>1050</v>
      </c>
      <c r="C193" s="4">
        <v>3</v>
      </c>
      <c r="D193" s="4">
        <v>0</v>
      </c>
      <c r="E193" s="4">
        <v>2</v>
      </c>
      <c r="F193" s="4">
        <v>5</v>
      </c>
      <c r="G193" s="4">
        <v>25</v>
      </c>
      <c r="H193" s="4">
        <v>21.01</v>
      </c>
      <c r="I193" s="34">
        <v>983.04018714254005</v>
      </c>
      <c r="J193" s="35">
        <v>13.025418474891508</v>
      </c>
      <c r="K193" s="35">
        <v>10.988493723849372</v>
      </c>
      <c r="L193" s="35">
        <v>7.7777669111654442</v>
      </c>
      <c r="M193" s="35">
        <v>7.5800794281175534</v>
      </c>
      <c r="N193" s="4">
        <v>1.9120000000000001</v>
      </c>
      <c r="O193" s="4">
        <v>56.209150326797399</v>
      </c>
      <c r="P193" s="35">
        <v>7.2346501665873388</v>
      </c>
      <c r="Q193" s="36" t="str">
        <f t="shared" si="77"/>
        <v xml:space="preserve"> </v>
      </c>
      <c r="R193" s="36" t="str">
        <f t="shared" si="78"/>
        <v xml:space="preserve"> </v>
      </c>
      <c r="S193" s="37">
        <f t="shared" si="79"/>
        <v>0.1899095688329176</v>
      </c>
      <c r="T193" s="37" t="str">
        <f t="shared" si="80"/>
        <v/>
      </c>
      <c r="U193" s="37" t="str">
        <f t="shared" si="81"/>
        <v/>
      </c>
      <c r="V193" s="37" t="str">
        <f t="shared" si="82"/>
        <v/>
      </c>
      <c r="W193" s="37" t="str">
        <f t="shared" si="83"/>
        <v/>
      </c>
      <c r="X193" s="37">
        <f t="shared" si="84"/>
        <v>-0.33476876918761789</v>
      </c>
      <c r="Y193" s="1" t="str">
        <f t="shared" si="85"/>
        <v xml:space="preserve"> </v>
      </c>
      <c r="Z193" s="1" t="str">
        <f t="shared" si="86"/>
        <v xml:space="preserve"> </v>
      </c>
      <c r="AA193" s="1" t="str">
        <f t="shared" si="87"/>
        <v xml:space="preserve"> </v>
      </c>
      <c r="AB193" s="1" t="str">
        <f t="shared" si="88"/>
        <v xml:space="preserve"> </v>
      </c>
      <c r="AC193" s="1" t="str">
        <f t="shared" si="89"/>
        <v xml:space="preserve"> </v>
      </c>
      <c r="AD193" s="1" t="str">
        <f t="shared" si="90"/>
        <v xml:space="preserve"> </v>
      </c>
      <c r="AE193" s="1" t="str">
        <f t="shared" si="91"/>
        <v xml:space="preserve"> </v>
      </c>
      <c r="AF193" s="1" t="str">
        <f t="shared" si="92"/>
        <v xml:space="preserve"> </v>
      </c>
      <c r="AG193" s="38">
        <f t="shared" si="93"/>
        <v>7.234650168547339</v>
      </c>
      <c r="AH193" s="38" t="str">
        <f t="shared" si="94"/>
        <v xml:space="preserve"> </v>
      </c>
      <c r="AI193" s="1" t="str">
        <f t="shared" si="95"/>
        <v xml:space="preserve"> </v>
      </c>
      <c r="AJ193" s="1" t="str">
        <f t="shared" si="96"/>
        <v xml:space="preserve"> </v>
      </c>
      <c r="AK193" s="25">
        <f t="shared" si="97"/>
        <v>56.209150328757396</v>
      </c>
      <c r="AL193" s="25" t="str">
        <f t="shared" si="98"/>
        <v xml:space="preserve"> </v>
      </c>
      <c r="AM193" s="1" t="str">
        <f t="shared" si="99"/>
        <v xml:space="preserve"> </v>
      </c>
      <c r="AN193" s="1" t="str">
        <f t="shared" si="100"/>
        <v xml:space="preserve"> </v>
      </c>
      <c r="AO193" t="s">
        <v>1050</v>
      </c>
      <c r="AP193" t="s">
        <v>1244</v>
      </c>
      <c r="AQ193" s="22">
        <v>18.202924887732642</v>
      </c>
      <c r="AR193" s="21">
        <v>33.476876918761789</v>
      </c>
      <c r="AS193">
        <v>18.99095668729176</v>
      </c>
      <c r="AT193">
        <v>-18.202924887732642</v>
      </c>
      <c r="AU193">
        <v>-33.476876918761789</v>
      </c>
      <c r="AV193" t="s">
        <v>2205</v>
      </c>
    </row>
    <row r="194" spans="1:48" x14ac:dyDescent="0.25">
      <c r="A194" s="14">
        <v>1.9699999999999971E-9</v>
      </c>
      <c r="B194" t="s">
        <v>1048</v>
      </c>
      <c r="C194" s="4">
        <v>10</v>
      </c>
      <c r="D194" s="4">
        <v>2</v>
      </c>
      <c r="E194" s="4">
        <v>6</v>
      </c>
      <c r="F194" s="4">
        <v>18</v>
      </c>
      <c r="G194" s="4">
        <v>113.5</v>
      </c>
      <c r="H194" s="4">
        <v>108.32</v>
      </c>
      <c r="I194" s="34">
        <v>115975.09909007823</v>
      </c>
      <c r="J194" s="35">
        <v>12.123111359820928</v>
      </c>
      <c r="K194" s="35">
        <v>11.561532714270466</v>
      </c>
      <c r="L194" s="35" t="s">
        <v>1238</v>
      </c>
      <c r="M194" s="35" t="s">
        <v>1238</v>
      </c>
      <c r="N194" s="4">
        <v>9.3689999999999998</v>
      </c>
      <c r="O194" s="4">
        <v>5.388076490438686</v>
      </c>
      <c r="P194" s="35">
        <v>3.9678729689807981</v>
      </c>
      <c r="Q194" s="36" t="str">
        <f t="shared" si="77"/>
        <v xml:space="preserve"> </v>
      </c>
      <c r="R194" s="36" t="str">
        <f t="shared" si="78"/>
        <v xml:space="preserve"> </v>
      </c>
      <c r="S194" s="37" t="str">
        <f t="shared" si="79"/>
        <v/>
      </c>
      <c r="T194" s="37" t="str">
        <f t="shared" si="80"/>
        <v/>
      </c>
      <c r="U194" s="37" t="str">
        <f t="shared" si="81"/>
        <v/>
      </c>
      <c r="V194" s="37" t="str">
        <f t="shared" si="82"/>
        <v/>
      </c>
      <c r="W194" s="37" t="str">
        <f t="shared" si="83"/>
        <v xml:space="preserve"> </v>
      </c>
      <c r="X194" s="37" t="str">
        <f t="shared" si="84"/>
        <v xml:space="preserve"> </v>
      </c>
      <c r="Y194" s="1" t="str">
        <f t="shared" si="85"/>
        <v xml:space="preserve"> </v>
      </c>
      <c r="Z194" s="1" t="str">
        <f t="shared" si="86"/>
        <v xml:space="preserve"> </v>
      </c>
      <c r="AA194" s="1" t="str">
        <f t="shared" si="87"/>
        <v xml:space="preserve"> </v>
      </c>
      <c r="AB194" s="1" t="str">
        <f t="shared" si="88"/>
        <v xml:space="preserve"> </v>
      </c>
      <c r="AC194" s="1" t="str">
        <f t="shared" si="89"/>
        <v xml:space="preserve"> </v>
      </c>
      <c r="AD194" s="1" t="str">
        <f t="shared" si="90"/>
        <v xml:space="preserve"> </v>
      </c>
      <c r="AE194" s="1" t="str">
        <f t="shared" si="91"/>
        <v xml:space="preserve"> </v>
      </c>
      <c r="AF194" s="1" t="str">
        <f t="shared" si="92"/>
        <v xml:space="preserve"> </v>
      </c>
      <c r="AG194" s="38">
        <f t="shared" si="93"/>
        <v>3.9678729709507983</v>
      </c>
      <c r="AH194" s="38" t="str">
        <f t="shared" si="94"/>
        <v xml:space="preserve"> </v>
      </c>
      <c r="AI194" s="1" t="str">
        <f t="shared" si="95"/>
        <v xml:space="preserve"> </v>
      </c>
      <c r="AJ194" s="1" t="str">
        <f t="shared" si="96"/>
        <v xml:space="preserve"> </v>
      </c>
      <c r="AK194" s="25" t="str">
        <f t="shared" si="97"/>
        <v xml:space="preserve"> </v>
      </c>
      <c r="AL194" s="25" t="str">
        <f t="shared" si="98"/>
        <v xml:space="preserve"> </v>
      </c>
      <c r="AM194" s="1" t="str">
        <f t="shared" si="99"/>
        <v xml:space="preserve"> </v>
      </c>
      <c r="AN194" s="1" t="str">
        <f t="shared" si="100"/>
        <v xml:space="preserve"> </v>
      </c>
      <c r="AO194" t="s">
        <v>1048</v>
      </c>
      <c r="AP194" t="s">
        <v>1246</v>
      </c>
      <c r="AQ194" s="22">
        <v>23.869236723166864</v>
      </c>
      <c r="AR194" s="21" t="e">
        <v>#VALUE!</v>
      </c>
      <c r="AS194">
        <v>4.7821270310192121</v>
      </c>
      <c r="AT194">
        <v>-23.869236723166864</v>
      </c>
      <c r="AU194" t="e">
        <v>#VALUE!</v>
      </c>
      <c r="AV194" t="s">
        <v>2206</v>
      </c>
    </row>
    <row r="195" spans="1:48" x14ac:dyDescent="0.25">
      <c r="A195" s="14">
        <v>1.9799999999999973E-9</v>
      </c>
      <c r="B195" t="s">
        <v>961</v>
      </c>
      <c r="C195" s="4">
        <v>4</v>
      </c>
      <c r="D195" s="4">
        <v>2</v>
      </c>
      <c r="E195" s="4">
        <v>4</v>
      </c>
      <c r="F195" s="4">
        <v>10</v>
      </c>
      <c r="G195" s="4">
        <v>45</v>
      </c>
      <c r="H195" s="4">
        <v>40.39</v>
      </c>
      <c r="I195" s="34">
        <v>12400.439541186071</v>
      </c>
      <c r="J195" s="35">
        <v>24.419588875453446</v>
      </c>
      <c r="K195" s="35">
        <v>22.767756482525368</v>
      </c>
      <c r="L195" s="35">
        <v>16.515998404467492</v>
      </c>
      <c r="M195" s="35">
        <v>13.547687618239916</v>
      </c>
      <c r="N195" s="4">
        <v>1.774</v>
      </c>
      <c r="O195" s="4">
        <v>11.572327044025153</v>
      </c>
      <c r="P195" s="35">
        <v>1.6687298836345632</v>
      </c>
      <c r="Q195" s="36" t="str">
        <f t="shared" si="77"/>
        <v xml:space="preserve"> </v>
      </c>
      <c r="R195" s="36" t="str">
        <f t="shared" si="78"/>
        <v xml:space="preserve"> </v>
      </c>
      <c r="S195" s="37" t="str">
        <f t="shared" si="79"/>
        <v/>
      </c>
      <c r="T195" s="37" t="str">
        <f t="shared" si="80"/>
        <v/>
      </c>
      <c r="U195" s="37" t="str">
        <f t="shared" si="81"/>
        <v/>
      </c>
      <c r="V195" s="37" t="str">
        <f t="shared" si="82"/>
        <v/>
      </c>
      <c r="W195" s="37" t="str">
        <f t="shared" si="83"/>
        <v/>
      </c>
      <c r="X195" s="37" t="str">
        <f t="shared" si="84"/>
        <v/>
      </c>
      <c r="Y195" s="1" t="str">
        <f t="shared" si="85"/>
        <v xml:space="preserve"> </v>
      </c>
      <c r="Z195" s="1" t="str">
        <f t="shared" si="86"/>
        <v xml:space="preserve"> </v>
      </c>
      <c r="AA195" s="1" t="str">
        <f t="shared" si="87"/>
        <v xml:space="preserve"> </v>
      </c>
      <c r="AB195" s="1" t="str">
        <f t="shared" si="88"/>
        <v xml:space="preserve"> </v>
      </c>
      <c r="AC195" s="1" t="str">
        <f t="shared" si="89"/>
        <v xml:space="preserve"> </v>
      </c>
      <c r="AD195" s="1" t="str">
        <f t="shared" si="90"/>
        <v xml:space="preserve"> </v>
      </c>
      <c r="AE195" s="1" t="str">
        <f t="shared" si="91"/>
        <v xml:space="preserve"> </v>
      </c>
      <c r="AF195" s="1" t="str">
        <f t="shared" si="92"/>
        <v xml:space="preserve"> </v>
      </c>
      <c r="AG195" s="38" t="str">
        <f t="shared" si="93"/>
        <v xml:space="preserve"> </v>
      </c>
      <c r="AH195" s="38" t="str">
        <f t="shared" si="94"/>
        <v xml:space="preserve"> </v>
      </c>
      <c r="AI195" s="1" t="str">
        <f t="shared" si="95"/>
        <v xml:space="preserve"> </v>
      </c>
      <c r="AJ195" s="1" t="str">
        <f t="shared" si="96"/>
        <v xml:space="preserve"> </v>
      </c>
      <c r="AK195" s="25" t="str">
        <f t="shared" si="97"/>
        <v xml:space="preserve"> </v>
      </c>
      <c r="AL195" s="25" t="str">
        <f t="shared" si="98"/>
        <v xml:space="preserve"> </v>
      </c>
      <c r="AM195" s="1" t="str">
        <f t="shared" si="99"/>
        <v xml:space="preserve"> </v>
      </c>
      <c r="AN195" s="1" t="str">
        <f t="shared" si="100"/>
        <v xml:space="preserve"> </v>
      </c>
      <c r="AO195" t="s">
        <v>961</v>
      </c>
      <c r="AP195" t="s">
        <v>1239</v>
      </c>
      <c r="AQ195" s="22">
        <v>-53.350232033354402</v>
      </c>
      <c r="AR195" s="21">
        <v>-41.261085247062645</v>
      </c>
      <c r="AS195">
        <v>11.413716266402574</v>
      </c>
      <c r="AT195">
        <v>53.350232033354402</v>
      </c>
      <c r="AU195">
        <v>41.261085247062645</v>
      </c>
      <c r="AV195" t="s">
        <v>2207</v>
      </c>
    </row>
    <row r="196" spans="1:48" x14ac:dyDescent="0.25">
      <c r="A196" s="14">
        <v>1.9899999999999975E-9</v>
      </c>
      <c r="B196" t="s">
        <v>1061</v>
      </c>
      <c r="C196" s="4">
        <v>5</v>
      </c>
      <c r="D196" s="4">
        <v>0</v>
      </c>
      <c r="E196" s="4">
        <v>3</v>
      </c>
      <c r="F196" s="4">
        <v>8</v>
      </c>
      <c r="G196" s="4">
        <v>15</v>
      </c>
      <c r="H196" s="4">
        <v>9.68</v>
      </c>
      <c r="I196" s="34">
        <v>511.12283078932495</v>
      </c>
      <c r="J196" s="35">
        <v>17.992565055762078</v>
      </c>
      <c r="K196" s="35">
        <v>21.655480984340045</v>
      </c>
      <c r="L196" s="35">
        <v>8.9765927099841516</v>
      </c>
      <c r="M196" s="35">
        <v>6.8491293833131799</v>
      </c>
      <c r="N196" s="4">
        <v>0.53800000000000003</v>
      </c>
      <c r="O196" s="4">
        <v>55.043227665706048</v>
      </c>
      <c r="P196" s="35">
        <v>6.1983471074380168</v>
      </c>
      <c r="Q196" s="36" t="str">
        <f t="shared" si="77"/>
        <v xml:space="preserve"> </v>
      </c>
      <c r="R196" s="36" t="str">
        <f t="shared" si="78"/>
        <v xml:space="preserve"> </v>
      </c>
      <c r="S196" s="37">
        <f t="shared" si="79"/>
        <v>0.54958677884950424</v>
      </c>
      <c r="T196" s="37" t="str">
        <f t="shared" si="80"/>
        <v/>
      </c>
      <c r="U196" s="37" t="str">
        <f t="shared" si="81"/>
        <v/>
      </c>
      <c r="V196" s="37" t="str">
        <f t="shared" si="82"/>
        <v/>
      </c>
      <c r="W196" s="37" t="str">
        <f t="shared" si="83"/>
        <v/>
      </c>
      <c r="X196" s="37" t="str">
        <f t="shared" si="84"/>
        <v/>
      </c>
      <c r="Y196" s="1" t="str">
        <f t="shared" si="85"/>
        <v xml:space="preserve"> </v>
      </c>
      <c r="Z196" s="1" t="str">
        <f t="shared" si="86"/>
        <v xml:space="preserve"> </v>
      </c>
      <c r="AA196" s="1" t="str">
        <f t="shared" si="87"/>
        <v xml:space="preserve"> </v>
      </c>
      <c r="AB196" s="1" t="str">
        <f t="shared" si="88"/>
        <v xml:space="preserve"> </v>
      </c>
      <c r="AC196" s="1" t="str">
        <f t="shared" si="89"/>
        <v xml:space="preserve"> </v>
      </c>
      <c r="AD196" s="1" t="str">
        <f t="shared" si="90"/>
        <v xml:space="preserve"> </v>
      </c>
      <c r="AE196" s="1" t="str">
        <f t="shared" si="91"/>
        <v xml:space="preserve"> </v>
      </c>
      <c r="AF196" s="1" t="str">
        <f t="shared" si="92"/>
        <v xml:space="preserve"> </v>
      </c>
      <c r="AG196" s="38">
        <f t="shared" si="93"/>
        <v>6.1983471094280169</v>
      </c>
      <c r="AH196" s="38" t="str">
        <f t="shared" si="94"/>
        <v xml:space="preserve"> </v>
      </c>
      <c r="AI196" s="1" t="str">
        <f t="shared" si="95"/>
        <v xml:space="preserve"> </v>
      </c>
      <c r="AJ196" s="1" t="str">
        <f t="shared" si="96"/>
        <v xml:space="preserve"> </v>
      </c>
      <c r="AK196" s="25">
        <f t="shared" si="97"/>
        <v>55.043227667696051</v>
      </c>
      <c r="AL196" s="25" t="str">
        <f t="shared" si="98"/>
        <v xml:space="preserve"> </v>
      </c>
      <c r="AM196" s="1" t="str">
        <f t="shared" si="99"/>
        <v xml:space="preserve"> </v>
      </c>
      <c r="AN196" s="1" t="str">
        <f t="shared" si="100"/>
        <v xml:space="preserve"> </v>
      </c>
      <c r="AO196" t="s">
        <v>1061</v>
      </c>
      <c r="AP196" t="s">
        <v>1295</v>
      </c>
      <c r="AQ196" s="22">
        <v>-12.989782106849823</v>
      </c>
      <c r="AR196" s="21">
        <v>23.223337943031463</v>
      </c>
      <c r="AS196">
        <v>54.95867768595042</v>
      </c>
      <c r="AT196">
        <v>12.989782106849823</v>
      </c>
      <c r="AU196">
        <v>-23.223337943031463</v>
      </c>
      <c r="AV196" t="s">
        <v>2208</v>
      </c>
    </row>
    <row r="197" spans="1:48" x14ac:dyDescent="0.25">
      <c r="A197" s="14">
        <v>1.9999999999999976E-9</v>
      </c>
      <c r="B197" t="s">
        <v>963</v>
      </c>
      <c r="C197" s="4">
        <v>13</v>
      </c>
      <c r="D197" s="4">
        <v>0</v>
      </c>
      <c r="E197" s="4">
        <v>1</v>
      </c>
      <c r="F197" s="4">
        <v>14</v>
      </c>
      <c r="G197" s="4">
        <v>7</v>
      </c>
      <c r="H197" s="4">
        <v>4.46</v>
      </c>
      <c r="I197" s="34">
        <v>525.14473518339958</v>
      </c>
      <c r="J197" s="35" t="s">
        <v>1238</v>
      </c>
      <c r="K197" s="35" t="s">
        <v>1238</v>
      </c>
      <c r="L197" s="35">
        <v>6.9059847856856882</v>
      </c>
      <c r="M197" s="35">
        <v>6.723206737156473</v>
      </c>
      <c r="N197" s="4">
        <v>5.9000000000000004E-2</v>
      </c>
      <c r="O197" s="4">
        <v>490.00000000000006</v>
      </c>
      <c r="P197" s="35">
        <v>6.4573991031390143</v>
      </c>
      <c r="Q197" s="36">
        <f t="shared" si="77"/>
        <v>92.857142859142854</v>
      </c>
      <c r="R197" s="36" t="str">
        <f t="shared" si="78"/>
        <v xml:space="preserve"> </v>
      </c>
      <c r="S197" s="37">
        <f t="shared" si="79"/>
        <v>0.56950672845739925</v>
      </c>
      <c r="T197" s="37" t="str">
        <f t="shared" si="80"/>
        <v/>
      </c>
      <c r="U197" s="37" t="str">
        <f t="shared" si="81"/>
        <v xml:space="preserve"> </v>
      </c>
      <c r="V197" s="37" t="str">
        <f t="shared" si="82"/>
        <v xml:space="preserve"> </v>
      </c>
      <c r="W197" s="37" t="str">
        <f t="shared" si="83"/>
        <v/>
      </c>
      <c r="X197" s="37">
        <f t="shared" si="84"/>
        <v>-0.40933216289135554</v>
      </c>
      <c r="Y197" s="1" t="str">
        <f t="shared" si="85"/>
        <v xml:space="preserve"> </v>
      </c>
      <c r="Z197" s="1" t="str">
        <f t="shared" si="86"/>
        <v xml:space="preserve"> </v>
      </c>
      <c r="AA197" s="1" t="str">
        <f t="shared" si="87"/>
        <v xml:space="preserve"> </v>
      </c>
      <c r="AB197" s="1" t="str">
        <f t="shared" si="88"/>
        <v xml:space="preserve"> </v>
      </c>
      <c r="AC197" s="1" t="str">
        <f t="shared" si="89"/>
        <v xml:space="preserve"> </v>
      </c>
      <c r="AD197" s="1" t="str">
        <f t="shared" si="90"/>
        <v xml:space="preserve"> </v>
      </c>
      <c r="AE197" s="1" t="str">
        <f t="shared" si="91"/>
        <v xml:space="preserve"> </v>
      </c>
      <c r="AF197" s="1" t="str">
        <f t="shared" si="92"/>
        <v xml:space="preserve"> </v>
      </c>
      <c r="AG197" s="38">
        <f t="shared" si="93"/>
        <v>6.4573991051390145</v>
      </c>
      <c r="AH197" s="38" t="str">
        <f t="shared" si="94"/>
        <v xml:space="preserve"> </v>
      </c>
      <c r="AI197" s="1" t="str">
        <f t="shared" si="95"/>
        <v xml:space="preserve"> </v>
      </c>
      <c r="AJ197" s="1" t="str">
        <f t="shared" si="96"/>
        <v xml:space="preserve"> </v>
      </c>
      <c r="AK197" s="25" t="str">
        <f t="shared" si="97"/>
        <v xml:space="preserve"> </v>
      </c>
      <c r="AL197" s="25" t="str">
        <f t="shared" si="98"/>
        <v xml:space="preserve"> </v>
      </c>
      <c r="AM197" s="1" t="str">
        <f t="shared" si="99"/>
        <v xml:space="preserve"> </v>
      </c>
      <c r="AN197" s="1" t="str">
        <f t="shared" si="100"/>
        <v xml:space="preserve"> </v>
      </c>
      <c r="AO197" t="s">
        <v>963</v>
      </c>
      <c r="AP197" t="s">
        <v>1295</v>
      </c>
      <c r="AQ197" s="22" t="e">
        <v>#VALUE!</v>
      </c>
      <c r="AR197" s="21">
        <v>40.933216289135558</v>
      </c>
      <c r="AS197">
        <v>56.950672645739921</v>
      </c>
      <c r="AT197" t="e">
        <v>#VALUE!</v>
      </c>
      <c r="AU197">
        <v>-40.933216289135558</v>
      </c>
      <c r="AV197" t="s">
        <v>2209</v>
      </c>
    </row>
    <row r="198" spans="1:48" x14ac:dyDescent="0.25">
      <c r="A198" s="14">
        <v>2.0099999999999978E-9</v>
      </c>
      <c r="B198" t="s">
        <v>1074</v>
      </c>
      <c r="C198" s="4">
        <v>15</v>
      </c>
      <c r="D198" s="4">
        <v>3</v>
      </c>
      <c r="E198" s="4">
        <v>14</v>
      </c>
      <c r="F198" s="4">
        <v>32</v>
      </c>
      <c r="G198" s="4">
        <v>768.26800537109375</v>
      </c>
      <c r="H198" s="4">
        <v>652.99</v>
      </c>
      <c r="I198" s="34">
        <v>57267.621656659241</v>
      </c>
      <c r="J198" s="35" t="s">
        <v>1238</v>
      </c>
      <c r="K198" s="35" t="s">
        <v>1238</v>
      </c>
      <c r="L198" s="35" t="s">
        <v>1238</v>
      </c>
      <c r="M198" s="35" t="s">
        <v>1238</v>
      </c>
      <c r="N198" s="4">
        <v>0.308</v>
      </c>
      <c r="O198" s="4">
        <v>2.6666666666666692</v>
      </c>
      <c r="P198" s="35" t="s">
        <v>137</v>
      </c>
      <c r="Q198" s="36" t="str">
        <f t="shared" si="77"/>
        <v xml:space="preserve"> </v>
      </c>
      <c r="R198" s="36" t="str">
        <f t="shared" si="78"/>
        <v xml:space="preserve"> </v>
      </c>
      <c r="S198" s="37">
        <f t="shared" si="79"/>
        <v>0.17653870148639889</v>
      </c>
      <c r="T198" s="37" t="str">
        <f t="shared" si="80"/>
        <v/>
      </c>
      <c r="U198" s="37" t="str">
        <f t="shared" si="81"/>
        <v xml:space="preserve"> </v>
      </c>
      <c r="V198" s="37" t="str">
        <f t="shared" si="82"/>
        <v xml:space="preserve"> </v>
      </c>
      <c r="W198" s="37" t="str">
        <f t="shared" si="83"/>
        <v xml:space="preserve"> </v>
      </c>
      <c r="X198" s="37" t="str">
        <f t="shared" si="84"/>
        <v xml:space="preserve"> </v>
      </c>
      <c r="Y198" s="1" t="str">
        <f t="shared" si="85"/>
        <v xml:space="preserve"> </v>
      </c>
      <c r="Z198" s="1" t="str">
        <f t="shared" si="86"/>
        <v xml:space="preserve"> </v>
      </c>
      <c r="AA198" s="1" t="str">
        <f t="shared" si="87"/>
        <v xml:space="preserve"> </v>
      </c>
      <c r="AB198" s="1" t="str">
        <f t="shared" si="88"/>
        <v xml:space="preserve"> </v>
      </c>
      <c r="AC198" s="1" t="str">
        <f t="shared" si="89"/>
        <v xml:space="preserve"> </v>
      </c>
      <c r="AD198" s="1" t="str">
        <f t="shared" si="90"/>
        <v xml:space="preserve"> </v>
      </c>
      <c r="AE198" s="1" t="str">
        <f t="shared" si="91"/>
        <v xml:space="preserve"> </v>
      </c>
      <c r="AF198" s="1" t="str">
        <f t="shared" si="92"/>
        <v xml:space="preserve"> </v>
      </c>
      <c r="AG198" s="38" t="str">
        <f t="shared" si="93"/>
        <v xml:space="preserve"> </v>
      </c>
      <c r="AH198" s="38" t="str">
        <f t="shared" si="94"/>
        <v xml:space="preserve"> </v>
      </c>
      <c r="AI198" s="1" t="str">
        <f t="shared" si="95"/>
        <v xml:space="preserve"> </v>
      </c>
      <c r="AJ198" s="1" t="str">
        <f t="shared" si="96"/>
        <v xml:space="preserve"> </v>
      </c>
      <c r="AK198" s="25" t="str">
        <f t="shared" si="97"/>
        <v xml:space="preserve"> </v>
      </c>
      <c r="AL198" s="25" t="str">
        <f t="shared" si="98"/>
        <v xml:space="preserve"> </v>
      </c>
      <c r="AM198" s="1" t="str">
        <f t="shared" si="99"/>
        <v xml:space="preserve"> </v>
      </c>
      <c r="AN198" s="1" t="str">
        <f t="shared" si="100"/>
        <v xml:space="preserve"> </v>
      </c>
      <c r="AO198" t="s">
        <v>1074</v>
      </c>
      <c r="AP198" t="s">
        <v>1293</v>
      </c>
      <c r="AQ198" s="22" t="e">
        <v>#VALUE!</v>
      </c>
      <c r="AR198" s="21" t="e">
        <v>#VALUE!</v>
      </c>
      <c r="AS198">
        <v>17.65386994763989</v>
      </c>
      <c r="AT198" t="e">
        <v>#VALUE!</v>
      </c>
      <c r="AU198" t="e">
        <v>#VALUE!</v>
      </c>
      <c r="AV198" t="s">
        <v>2210</v>
      </c>
    </row>
    <row r="199" spans="1:48" x14ac:dyDescent="0.25">
      <c r="A199" s="14">
        <v>2.019999999999998E-9</v>
      </c>
      <c r="B199" t="s">
        <v>978</v>
      </c>
      <c r="C199" s="4">
        <v>5</v>
      </c>
      <c r="D199" s="4">
        <v>0</v>
      </c>
      <c r="E199" s="4">
        <v>6</v>
      </c>
      <c r="F199" s="4">
        <v>11</v>
      </c>
      <c r="G199" s="4">
        <v>19.5</v>
      </c>
      <c r="H199" s="4">
        <v>18.07</v>
      </c>
      <c r="I199" s="34">
        <v>908.92609763891903</v>
      </c>
      <c r="J199" s="35" t="s">
        <v>1238</v>
      </c>
      <c r="K199" s="35" t="s">
        <v>1238</v>
      </c>
      <c r="L199" s="35">
        <v>15.513634423897583</v>
      </c>
      <c r="M199" s="35">
        <v>15.760238439306358</v>
      </c>
      <c r="N199" s="4" t="s">
        <v>132</v>
      </c>
      <c r="O199" s="4" t="s">
        <v>132</v>
      </c>
      <c r="P199" s="35">
        <v>5.2019922523519648</v>
      </c>
      <c r="Q199" s="36" t="str">
        <f t="shared" si="77"/>
        <v xml:space="preserve"> </v>
      </c>
      <c r="R199" s="36" t="str">
        <f t="shared" si="78"/>
        <v xml:space="preserve"> </v>
      </c>
      <c r="S199" s="37" t="str">
        <f t="shared" si="79"/>
        <v/>
      </c>
      <c r="T199" s="37" t="str">
        <f t="shared" si="80"/>
        <v/>
      </c>
      <c r="U199" s="37" t="str">
        <f t="shared" si="81"/>
        <v xml:space="preserve"> </v>
      </c>
      <c r="V199" s="37" t="str">
        <f t="shared" si="82"/>
        <v xml:space="preserve"> </v>
      </c>
      <c r="W199" s="37" t="str">
        <f t="shared" si="83"/>
        <v/>
      </c>
      <c r="X199" s="37" t="str">
        <f t="shared" si="84"/>
        <v/>
      </c>
      <c r="Y199" s="1" t="str">
        <f t="shared" si="85"/>
        <v xml:space="preserve"> </v>
      </c>
      <c r="Z199" s="1" t="str">
        <f t="shared" si="86"/>
        <v xml:space="preserve"> </v>
      </c>
      <c r="AA199" s="1" t="str">
        <f t="shared" si="87"/>
        <v xml:space="preserve"> </v>
      </c>
      <c r="AB199" s="1" t="str">
        <f t="shared" si="88"/>
        <v xml:space="preserve"> </v>
      </c>
      <c r="AC199" s="1" t="str">
        <f t="shared" si="89"/>
        <v xml:space="preserve"> </v>
      </c>
      <c r="AD199" s="1" t="str">
        <f t="shared" si="90"/>
        <v xml:space="preserve"> </v>
      </c>
      <c r="AE199" s="1" t="str">
        <f t="shared" si="91"/>
        <v xml:space="preserve"> </v>
      </c>
      <c r="AF199" s="1" t="str">
        <f t="shared" si="92"/>
        <v xml:space="preserve"> </v>
      </c>
      <c r="AG199" s="38">
        <f t="shared" si="93"/>
        <v>5.201992254371965</v>
      </c>
      <c r="AH199" s="38" t="str">
        <f t="shared" si="94"/>
        <v xml:space="preserve"> </v>
      </c>
      <c r="AI199" s="1" t="str">
        <f t="shared" si="95"/>
        <v xml:space="preserve"> </v>
      </c>
      <c r="AJ199" s="1" t="str">
        <f t="shared" si="96"/>
        <v xml:space="preserve"> </v>
      </c>
      <c r="AK199" s="25" t="str">
        <f t="shared" si="97"/>
        <v xml:space="preserve"> </v>
      </c>
      <c r="AL199" s="25" t="str">
        <f t="shared" si="98"/>
        <v xml:space="preserve"> </v>
      </c>
      <c r="AM199" s="1" t="str">
        <f t="shared" si="99"/>
        <v xml:space="preserve"> </v>
      </c>
      <c r="AN199" s="1" t="str">
        <f t="shared" si="100"/>
        <v xml:space="preserve"> </v>
      </c>
      <c r="AO199" t="s">
        <v>978</v>
      </c>
      <c r="AP199" t="s">
        <v>1313</v>
      </c>
      <c r="AQ199" s="22" t="e">
        <v>#VALUE!</v>
      </c>
      <c r="AR199" s="21">
        <v>-32.68788123963369</v>
      </c>
      <c r="AS199">
        <v>7.9136690647481966</v>
      </c>
      <c r="AT199" t="e">
        <v>#VALUE!</v>
      </c>
      <c r="AU199">
        <v>32.68788123963369</v>
      </c>
      <c r="AV199" t="s">
        <v>2211</v>
      </c>
    </row>
    <row r="200" spans="1:48" x14ac:dyDescent="0.25">
      <c r="A200" s="14">
        <v>2.0299999999999982E-9</v>
      </c>
      <c r="B200" t="s">
        <v>1047</v>
      </c>
      <c r="C200" s="4">
        <v>6</v>
      </c>
      <c r="D200" s="4">
        <v>0</v>
      </c>
      <c r="E200" s="4">
        <v>2</v>
      </c>
      <c r="F200" s="4">
        <v>8</v>
      </c>
      <c r="G200" s="4">
        <v>48</v>
      </c>
      <c r="H200" s="4">
        <v>36.44</v>
      </c>
      <c r="I200" s="34">
        <v>1850.15573782398</v>
      </c>
      <c r="J200" s="35">
        <v>15.579307396323214</v>
      </c>
      <c r="K200" s="35">
        <v>13.426676492262343</v>
      </c>
      <c r="L200" s="35">
        <v>10.021784540024427</v>
      </c>
      <c r="M200" s="35">
        <v>8.7749835951134383</v>
      </c>
      <c r="N200" s="4">
        <v>2.339</v>
      </c>
      <c r="O200" s="4">
        <v>18.131313131313131</v>
      </c>
      <c r="P200" s="35">
        <v>1.6739846322722285</v>
      </c>
      <c r="Q200" s="36">
        <f t="shared" si="77"/>
        <v>75.000000002030006</v>
      </c>
      <c r="R200" s="36" t="str">
        <f t="shared" si="78"/>
        <v xml:space="preserve"> </v>
      </c>
      <c r="S200" s="37">
        <f t="shared" si="79"/>
        <v>0.31723381103109777</v>
      </c>
      <c r="T200" s="37" t="str">
        <f t="shared" si="80"/>
        <v/>
      </c>
      <c r="U200" s="37" t="str">
        <f t="shared" si="81"/>
        <v/>
      </c>
      <c r="V200" s="37" t="str">
        <f t="shared" si="82"/>
        <v/>
      </c>
      <c r="W200" s="37" t="str">
        <f t="shared" si="83"/>
        <v/>
      </c>
      <c r="X200" s="37" t="str">
        <f t="shared" si="84"/>
        <v/>
      </c>
      <c r="Y200" s="1" t="str">
        <f t="shared" si="85"/>
        <v xml:space="preserve"> </v>
      </c>
      <c r="Z200" s="1" t="str">
        <f t="shared" si="86"/>
        <v xml:space="preserve"> </v>
      </c>
      <c r="AA200" s="1" t="str">
        <f t="shared" si="87"/>
        <v xml:space="preserve"> </v>
      </c>
      <c r="AB200" s="1" t="str">
        <f t="shared" si="88"/>
        <v xml:space="preserve"> </v>
      </c>
      <c r="AC200" s="1" t="str">
        <f t="shared" si="89"/>
        <v xml:space="preserve"> </v>
      </c>
      <c r="AD200" s="1" t="str">
        <f t="shared" si="90"/>
        <v xml:space="preserve"> </v>
      </c>
      <c r="AE200" s="1" t="str">
        <f t="shared" si="91"/>
        <v xml:space="preserve"> </v>
      </c>
      <c r="AF200" s="1" t="str">
        <f t="shared" si="92"/>
        <v xml:space="preserve"> </v>
      </c>
      <c r="AG200" s="38" t="str">
        <f t="shared" si="93"/>
        <v xml:space="preserve"> </v>
      </c>
      <c r="AH200" s="38" t="str">
        <f t="shared" si="94"/>
        <v xml:space="preserve"> </v>
      </c>
      <c r="AI200" s="1" t="str">
        <f t="shared" si="95"/>
        <v xml:space="preserve"> </v>
      </c>
      <c r="AJ200" s="1" t="str">
        <f t="shared" si="96"/>
        <v xml:space="preserve"> </v>
      </c>
      <c r="AK200" s="25" t="str">
        <f t="shared" si="97"/>
        <v xml:space="preserve"> </v>
      </c>
      <c r="AL200" s="25" t="str">
        <f t="shared" si="98"/>
        <v xml:space="preserve"> </v>
      </c>
      <c r="AM200" s="1" t="str">
        <f t="shared" si="99"/>
        <v xml:space="preserve"> </v>
      </c>
      <c r="AN200" s="1" t="str">
        <f t="shared" si="100"/>
        <v xml:space="preserve"> </v>
      </c>
      <c r="AO200" t="s">
        <v>1047</v>
      </c>
      <c r="AP200" t="s">
        <v>1242</v>
      </c>
      <c r="AQ200" s="22">
        <v>2.1650030092590367</v>
      </c>
      <c r="AR200" s="21">
        <v>14.283827985043352</v>
      </c>
      <c r="AS200">
        <v>31.723380900109778</v>
      </c>
      <c r="AT200">
        <v>-2.1650030092590367</v>
      </c>
      <c r="AU200">
        <v>-14.283827985043352</v>
      </c>
      <c r="AV200" t="s">
        <v>2212</v>
      </c>
    </row>
    <row r="201" spans="1:48" x14ac:dyDescent="0.25">
      <c r="A201" s="14">
        <v>2.0399999999999983E-9</v>
      </c>
      <c r="B201" t="s">
        <v>1159</v>
      </c>
      <c r="C201" s="4">
        <v>9</v>
      </c>
      <c r="D201" s="4">
        <v>2</v>
      </c>
      <c r="E201" s="4">
        <v>4</v>
      </c>
      <c r="F201" s="4">
        <v>15</v>
      </c>
      <c r="G201" s="4">
        <v>29.5</v>
      </c>
      <c r="H201" s="4">
        <v>25.17</v>
      </c>
      <c r="I201" s="34">
        <v>9795.749290463451</v>
      </c>
      <c r="J201" s="35">
        <v>18.147080028839223</v>
      </c>
      <c r="K201" s="35">
        <v>19.199084668192221</v>
      </c>
      <c r="L201" s="35">
        <v>8.5665391350649163</v>
      </c>
      <c r="M201" s="35">
        <v>7.8005799047174005</v>
      </c>
      <c r="N201" s="4">
        <v>1.3109999999999999</v>
      </c>
      <c r="O201" s="4">
        <v>-7.6760563380281681</v>
      </c>
      <c r="P201" s="35">
        <v>4.7278506158124749</v>
      </c>
      <c r="Q201" s="36" t="str">
        <f t="shared" si="77"/>
        <v xml:space="preserve"> </v>
      </c>
      <c r="R201" s="36" t="str">
        <f t="shared" si="78"/>
        <v xml:space="preserve"> </v>
      </c>
      <c r="S201" s="37">
        <f t="shared" si="79"/>
        <v>0.17203019671620173</v>
      </c>
      <c r="T201" s="37" t="str">
        <f t="shared" si="80"/>
        <v/>
      </c>
      <c r="U201" s="37" t="str">
        <f t="shared" si="81"/>
        <v/>
      </c>
      <c r="V201" s="37" t="str">
        <f t="shared" si="82"/>
        <v/>
      </c>
      <c r="W201" s="37" t="str">
        <f t="shared" si="83"/>
        <v/>
      </c>
      <c r="X201" s="37" t="str">
        <f t="shared" si="84"/>
        <v/>
      </c>
      <c r="Y201" s="1" t="str">
        <f t="shared" si="85"/>
        <v xml:space="preserve"> </v>
      </c>
      <c r="Z201" s="1" t="str">
        <f t="shared" si="86"/>
        <v xml:space="preserve"> </v>
      </c>
      <c r="AA201" s="1" t="str">
        <f t="shared" si="87"/>
        <v xml:space="preserve"> </v>
      </c>
      <c r="AB201" s="1" t="str">
        <f t="shared" si="88"/>
        <v xml:space="preserve"> </v>
      </c>
      <c r="AC201" s="1" t="str">
        <f t="shared" si="89"/>
        <v xml:space="preserve"> </v>
      </c>
      <c r="AD201" s="1" t="str">
        <f t="shared" si="90"/>
        <v xml:space="preserve"> </v>
      </c>
      <c r="AE201" s="1" t="str">
        <f t="shared" si="91"/>
        <v xml:space="preserve"> </v>
      </c>
      <c r="AF201" s="1" t="str">
        <f t="shared" si="92"/>
        <v xml:space="preserve"> </v>
      </c>
      <c r="AG201" s="38">
        <f t="shared" si="93"/>
        <v>4.7278506178524751</v>
      </c>
      <c r="AH201" s="38" t="str">
        <f t="shared" si="94"/>
        <v xml:space="preserve"> </v>
      </c>
      <c r="AI201" s="1" t="str">
        <f t="shared" si="95"/>
        <v xml:space="preserve"> </v>
      </c>
      <c r="AJ201" s="1" t="str">
        <f t="shared" si="96"/>
        <v xml:space="preserve"> </v>
      </c>
      <c r="AK201" s="25" t="str">
        <f t="shared" si="97"/>
        <v xml:space="preserve"> </v>
      </c>
      <c r="AL201" s="25" t="str">
        <f t="shared" si="98"/>
        <v xml:space="preserve"> </v>
      </c>
      <c r="AM201" s="1" t="str">
        <f t="shared" si="99"/>
        <v xml:space="preserve"> </v>
      </c>
      <c r="AN201" s="1" t="str">
        <f t="shared" si="100"/>
        <v xml:space="preserve"> </v>
      </c>
      <c r="AO201" t="s">
        <v>1159</v>
      </c>
      <c r="AP201" t="s">
        <v>1262</v>
      </c>
      <c r="AQ201" s="22">
        <v>-13.960105853693317</v>
      </c>
      <c r="AR201" s="21">
        <v>26.730519984588241</v>
      </c>
      <c r="AS201">
        <v>17.203019467620173</v>
      </c>
      <c r="AT201">
        <v>13.960105853693317</v>
      </c>
      <c r="AU201">
        <v>-26.730519984588241</v>
      </c>
      <c r="AV201" t="s">
        <v>2213</v>
      </c>
    </row>
    <row r="202" spans="1:48" x14ac:dyDescent="0.25">
      <c r="A202" s="14">
        <v>2.0499999999999985E-9</v>
      </c>
      <c r="B202" t="s">
        <v>954</v>
      </c>
      <c r="C202" s="4">
        <v>6</v>
      </c>
      <c r="D202" s="4">
        <v>1</v>
      </c>
      <c r="E202" s="4">
        <v>11</v>
      </c>
      <c r="F202" s="4">
        <v>18</v>
      </c>
      <c r="G202" s="4">
        <v>68</v>
      </c>
      <c r="H202" s="4">
        <v>63.6</v>
      </c>
      <c r="I202" s="34">
        <v>28135.806440319815</v>
      </c>
      <c r="J202" s="35">
        <v>12.465699725597805</v>
      </c>
      <c r="K202" s="35">
        <v>11.633436985549661</v>
      </c>
      <c r="L202" s="35" t="s">
        <v>1238</v>
      </c>
      <c r="M202" s="35" t="s">
        <v>1238</v>
      </c>
      <c r="N202" s="4">
        <v>5.4670000000000005</v>
      </c>
      <c r="O202" s="4">
        <v>5.9496124031007822</v>
      </c>
      <c r="P202" s="35">
        <v>3.6603773584905657</v>
      </c>
      <c r="Q202" s="36" t="str">
        <f t="shared" si="77"/>
        <v xml:space="preserve"> </v>
      </c>
      <c r="R202" s="36" t="str">
        <f t="shared" si="78"/>
        <v xml:space="preserve"> </v>
      </c>
      <c r="S202" s="37" t="str">
        <f t="shared" si="79"/>
        <v/>
      </c>
      <c r="T202" s="37" t="str">
        <f t="shared" si="80"/>
        <v/>
      </c>
      <c r="U202" s="37" t="str">
        <f t="shared" si="81"/>
        <v/>
      </c>
      <c r="V202" s="37" t="str">
        <f t="shared" si="82"/>
        <v/>
      </c>
      <c r="W202" s="37" t="str">
        <f t="shared" si="83"/>
        <v xml:space="preserve"> </v>
      </c>
      <c r="X202" s="37" t="str">
        <f t="shared" si="84"/>
        <v xml:space="preserve"> </v>
      </c>
      <c r="Y202" s="1" t="str">
        <f t="shared" si="85"/>
        <v xml:space="preserve"> </v>
      </c>
      <c r="Z202" s="1" t="str">
        <f t="shared" si="86"/>
        <v xml:space="preserve"> </v>
      </c>
      <c r="AA202" s="1" t="str">
        <f t="shared" si="87"/>
        <v xml:space="preserve"> </v>
      </c>
      <c r="AB202" s="1" t="str">
        <f t="shared" si="88"/>
        <v xml:space="preserve"> </v>
      </c>
      <c r="AC202" s="1" t="str">
        <f t="shared" si="89"/>
        <v xml:space="preserve"> </v>
      </c>
      <c r="AD202" s="1" t="str">
        <f t="shared" si="90"/>
        <v xml:space="preserve"> </v>
      </c>
      <c r="AE202" s="1" t="str">
        <f t="shared" si="91"/>
        <v xml:space="preserve"> </v>
      </c>
      <c r="AF202" s="1" t="str">
        <f t="shared" si="92"/>
        <v xml:space="preserve"> </v>
      </c>
      <c r="AG202" s="38">
        <f t="shared" si="93"/>
        <v>3.6603773605405658</v>
      </c>
      <c r="AH202" s="38" t="str">
        <f t="shared" si="94"/>
        <v xml:space="preserve"> </v>
      </c>
      <c r="AI202" s="1" t="str">
        <f t="shared" si="95"/>
        <v xml:space="preserve"> </v>
      </c>
      <c r="AJ202" s="1" t="str">
        <f t="shared" si="96"/>
        <v xml:space="preserve"> </v>
      </c>
      <c r="AK202" s="25" t="str">
        <f t="shared" si="97"/>
        <v xml:space="preserve"> </v>
      </c>
      <c r="AL202" s="25" t="str">
        <f t="shared" si="98"/>
        <v xml:space="preserve"> </v>
      </c>
      <c r="AM202" s="1" t="str">
        <f t="shared" si="99"/>
        <v xml:space="preserve"> </v>
      </c>
      <c r="AN202" s="1" t="str">
        <f t="shared" si="100"/>
        <v xml:space="preserve"> </v>
      </c>
      <c r="AO202" t="s">
        <v>954</v>
      </c>
      <c r="AP202" t="s">
        <v>1246</v>
      </c>
      <c r="AQ202" s="22">
        <v>21.717848931514862</v>
      </c>
      <c r="AR202" s="21" t="e">
        <v>#VALUE!</v>
      </c>
      <c r="AS202">
        <v>6.9182389937106903</v>
      </c>
      <c r="AT202">
        <v>-21.717848931514862</v>
      </c>
      <c r="AU202" t="e">
        <v>#VALUE!</v>
      </c>
      <c r="AV202" t="s">
        <v>2214</v>
      </c>
    </row>
    <row r="203" spans="1:48" x14ac:dyDescent="0.25">
      <c r="A203" s="14">
        <v>2.0599999999999987E-9</v>
      </c>
      <c r="B203" t="s">
        <v>1060</v>
      </c>
      <c r="C203" s="4">
        <v>5</v>
      </c>
      <c r="D203" s="4">
        <v>0</v>
      </c>
      <c r="E203" s="4">
        <v>5</v>
      </c>
      <c r="F203" s="4">
        <v>10</v>
      </c>
      <c r="G203" s="4">
        <v>4.25</v>
      </c>
      <c r="H203" s="4">
        <v>3.33</v>
      </c>
      <c r="I203" s="34">
        <v>838.18587303960419</v>
      </c>
      <c r="J203" s="35">
        <v>10.228655262778705</v>
      </c>
      <c r="K203" s="35">
        <v>8.3813395965912463</v>
      </c>
      <c r="L203" s="35">
        <v>3.4999714673757976</v>
      </c>
      <c r="M203" s="35">
        <v>3.8037393997279385</v>
      </c>
      <c r="N203" s="4">
        <v>0.245</v>
      </c>
      <c r="O203" s="4" t="s">
        <v>132</v>
      </c>
      <c r="P203" s="35" t="s">
        <v>137</v>
      </c>
      <c r="Q203" s="36" t="str">
        <f t="shared" si="77"/>
        <v xml:space="preserve"> </v>
      </c>
      <c r="R203" s="36" t="str">
        <f t="shared" si="78"/>
        <v xml:space="preserve"> </v>
      </c>
      <c r="S203" s="37">
        <f t="shared" si="79"/>
        <v>0.27627627833627627</v>
      </c>
      <c r="T203" s="37" t="str">
        <f t="shared" si="80"/>
        <v/>
      </c>
      <c r="U203" s="37" t="str">
        <f t="shared" si="81"/>
        <v/>
      </c>
      <c r="V203" s="37">
        <f t="shared" si="82"/>
        <v>-0.35766049709664516</v>
      </c>
      <c r="W203" s="37" t="str">
        <f t="shared" si="83"/>
        <v/>
      </c>
      <c r="X203" s="37">
        <f t="shared" si="84"/>
        <v>-0.70064796828660136</v>
      </c>
      <c r="Y203" s="1" t="str">
        <f t="shared" si="85"/>
        <v xml:space="preserve"> </v>
      </c>
      <c r="Z203" s="1" t="str">
        <f t="shared" si="86"/>
        <v xml:space="preserve"> </v>
      </c>
      <c r="AA203" s="1" t="str">
        <f t="shared" si="87"/>
        <v xml:space="preserve"> </v>
      </c>
      <c r="AB203" s="1" t="str">
        <f t="shared" si="88"/>
        <v xml:space="preserve"> </v>
      </c>
      <c r="AC203" s="1" t="str">
        <f t="shared" si="89"/>
        <v xml:space="preserve"> </v>
      </c>
      <c r="AD203" s="1" t="str">
        <f t="shared" si="90"/>
        <v xml:space="preserve"> </v>
      </c>
      <c r="AE203" s="1" t="str">
        <f t="shared" si="91"/>
        <v xml:space="preserve"> </v>
      </c>
      <c r="AF203" s="1" t="str">
        <f t="shared" si="92"/>
        <v xml:space="preserve"> </v>
      </c>
      <c r="AG203" s="38" t="str">
        <f t="shared" si="93"/>
        <v xml:space="preserve"> </v>
      </c>
      <c r="AH203" s="38" t="str">
        <f t="shared" si="94"/>
        <v xml:space="preserve"> </v>
      </c>
      <c r="AI203" s="1" t="str">
        <f t="shared" si="95"/>
        <v xml:space="preserve"> </v>
      </c>
      <c r="AJ203" s="1" t="str">
        <f t="shared" si="96"/>
        <v xml:space="preserve"> </v>
      </c>
      <c r="AK203" s="25" t="str">
        <f t="shared" si="97"/>
        <v xml:space="preserve"> </v>
      </c>
      <c r="AL203" s="25" t="str">
        <f t="shared" si="98"/>
        <v xml:space="preserve"> </v>
      </c>
      <c r="AM203" s="1" t="str">
        <f t="shared" si="99"/>
        <v xml:space="preserve"> </v>
      </c>
      <c r="AN203" s="1" t="str">
        <f t="shared" si="100"/>
        <v xml:space="preserve"> </v>
      </c>
      <c r="AO203" t="s">
        <v>1060</v>
      </c>
      <c r="AP203" t="s">
        <v>1242</v>
      </c>
      <c r="AQ203" s="22">
        <v>35.766049709664514</v>
      </c>
      <c r="AR203" s="21">
        <v>70.064796828660135</v>
      </c>
      <c r="AS203">
        <v>27.627627627627625</v>
      </c>
      <c r="AT203">
        <v>-35.766049709664514</v>
      </c>
      <c r="AU203">
        <v>-70.064796828660135</v>
      </c>
      <c r="AV203" t="s">
        <v>2215</v>
      </c>
    </row>
    <row r="204" spans="1:48" x14ac:dyDescent="0.25">
      <c r="A204" s="14">
        <v>2.0699999999999988E-9</v>
      </c>
      <c r="B204" t="s">
        <v>1101</v>
      </c>
      <c r="C204" s="4">
        <v>6</v>
      </c>
      <c r="D204" s="4">
        <v>0</v>
      </c>
      <c r="E204" s="4">
        <v>3</v>
      </c>
      <c r="F204" s="4">
        <v>9</v>
      </c>
      <c r="G204" s="4">
        <v>14.75</v>
      </c>
      <c r="H204" s="4">
        <v>13.64</v>
      </c>
      <c r="I204" s="34">
        <v>1400.8553539097225</v>
      </c>
      <c r="J204" s="35" t="s">
        <v>1238</v>
      </c>
      <c r="K204" s="35" t="s">
        <v>1238</v>
      </c>
      <c r="L204" s="35">
        <v>30.642851282051282</v>
      </c>
      <c r="M204" s="35">
        <v>21.49408633093525</v>
      </c>
      <c r="N204" s="4" t="s">
        <v>132</v>
      </c>
      <c r="O204" s="4" t="s">
        <v>132</v>
      </c>
      <c r="P204" s="35">
        <v>3.9882697947214081</v>
      </c>
      <c r="Q204" s="36" t="str">
        <f t="shared" si="77"/>
        <v xml:space="preserve"> </v>
      </c>
      <c r="R204" s="36" t="str">
        <f t="shared" si="78"/>
        <v xml:space="preserve"> </v>
      </c>
      <c r="S204" s="37" t="str">
        <f t="shared" si="79"/>
        <v/>
      </c>
      <c r="T204" s="37" t="str">
        <f t="shared" si="80"/>
        <v/>
      </c>
      <c r="U204" s="37" t="str">
        <f t="shared" si="81"/>
        <v xml:space="preserve"> </v>
      </c>
      <c r="V204" s="37" t="str">
        <f t="shared" si="82"/>
        <v xml:space="preserve"> </v>
      </c>
      <c r="W204" s="37" t="str">
        <f t="shared" si="83"/>
        <v/>
      </c>
      <c r="X204" s="37" t="str">
        <f t="shared" si="84"/>
        <v/>
      </c>
      <c r="Y204" s="1" t="str">
        <f t="shared" si="85"/>
        <v xml:space="preserve"> </v>
      </c>
      <c r="Z204" s="1" t="str">
        <f t="shared" si="86"/>
        <v xml:space="preserve"> </v>
      </c>
      <c r="AA204" s="1" t="str">
        <f t="shared" si="87"/>
        <v xml:space="preserve"> </v>
      </c>
      <c r="AB204" s="1" t="str">
        <f t="shared" si="88"/>
        <v xml:space="preserve"> </v>
      </c>
      <c r="AC204" s="1" t="str">
        <f t="shared" si="89"/>
        <v xml:space="preserve"> </v>
      </c>
      <c r="AD204" s="1" t="str">
        <f t="shared" si="90"/>
        <v xml:space="preserve"> </v>
      </c>
      <c r="AE204" s="1" t="str">
        <f t="shared" si="91"/>
        <v xml:space="preserve"> </v>
      </c>
      <c r="AF204" s="1" t="str">
        <f t="shared" si="92"/>
        <v xml:space="preserve"> </v>
      </c>
      <c r="AG204" s="38">
        <f t="shared" si="93"/>
        <v>3.9882697967914083</v>
      </c>
      <c r="AH204" s="38" t="str">
        <f t="shared" si="94"/>
        <v xml:space="preserve"> </v>
      </c>
      <c r="AI204" s="1" t="str">
        <f t="shared" si="95"/>
        <v xml:space="preserve"> </v>
      </c>
      <c r="AJ204" s="1" t="str">
        <f t="shared" si="96"/>
        <v xml:space="preserve"> </v>
      </c>
      <c r="AK204" s="25" t="str">
        <f t="shared" si="97"/>
        <v xml:space="preserve"> </v>
      </c>
      <c r="AL204" s="25" t="str">
        <f t="shared" si="98"/>
        <v xml:space="preserve"> </v>
      </c>
      <c r="AM204" s="1" t="str">
        <f t="shared" si="99"/>
        <v xml:space="preserve"> </v>
      </c>
      <c r="AN204" s="1" t="str">
        <f t="shared" si="100"/>
        <v xml:space="preserve"> </v>
      </c>
      <c r="AO204" t="s">
        <v>1101</v>
      </c>
      <c r="AP204" t="s">
        <v>1254</v>
      </c>
      <c r="AQ204" s="22" t="e">
        <v>#VALUE!</v>
      </c>
      <c r="AR204" s="21">
        <v>-162.08784483752635</v>
      </c>
      <c r="AS204">
        <v>8.1378299120234523</v>
      </c>
      <c r="AT204" t="e">
        <v>#VALUE!</v>
      </c>
      <c r="AU204">
        <v>162.08784483752635</v>
      </c>
      <c r="AV204" t="s">
        <v>2216</v>
      </c>
    </row>
    <row r="205" spans="1:48" x14ac:dyDescent="0.25">
      <c r="A205" s="14">
        <v>2.079999999999999E-9</v>
      </c>
      <c r="B205" t="s">
        <v>1160</v>
      </c>
      <c r="C205" s="4">
        <v>11</v>
      </c>
      <c r="D205" s="4">
        <v>0</v>
      </c>
      <c r="E205" s="4">
        <v>2</v>
      </c>
      <c r="F205" s="4">
        <v>13</v>
      </c>
      <c r="G205" s="4">
        <v>38.5</v>
      </c>
      <c r="H205" s="4">
        <v>30.41</v>
      </c>
      <c r="I205" s="34">
        <v>4017.6136002272742</v>
      </c>
      <c r="J205" s="35" t="s">
        <v>1238</v>
      </c>
      <c r="K205" s="35">
        <v>16.653888280394305</v>
      </c>
      <c r="L205" s="35">
        <v>24.617535367024164</v>
      </c>
      <c r="M205" s="35">
        <v>9.6658492225177639</v>
      </c>
      <c r="N205" s="4">
        <v>-0.56100000000000005</v>
      </c>
      <c r="O205" s="4" t="s">
        <v>132</v>
      </c>
      <c r="P205" s="35">
        <v>0.26307135810588622</v>
      </c>
      <c r="Q205" s="36">
        <f t="shared" si="77"/>
        <v>84.615384617464613</v>
      </c>
      <c r="R205" s="36" t="str">
        <f t="shared" si="78"/>
        <v xml:space="preserve"> </v>
      </c>
      <c r="S205" s="37">
        <f t="shared" si="79"/>
        <v>0.26603091296457754</v>
      </c>
      <c r="T205" s="37" t="str">
        <f t="shared" si="80"/>
        <v/>
      </c>
      <c r="U205" s="37" t="str">
        <f t="shared" si="81"/>
        <v xml:space="preserve"> </v>
      </c>
      <c r="V205" s="37" t="str">
        <f t="shared" si="82"/>
        <v xml:space="preserve"> </v>
      </c>
      <c r="W205" s="37" t="str">
        <f t="shared" si="83"/>
        <v/>
      </c>
      <c r="X205" s="37" t="str">
        <f t="shared" si="84"/>
        <v/>
      </c>
      <c r="Y205" s="1" t="str">
        <f t="shared" si="85"/>
        <v xml:space="preserve"> </v>
      </c>
      <c r="Z205" s="1" t="str">
        <f t="shared" si="86"/>
        <v xml:space="preserve"> </v>
      </c>
      <c r="AA205" s="1" t="str">
        <f t="shared" si="87"/>
        <v xml:space="preserve"> </v>
      </c>
      <c r="AB205" s="1" t="str">
        <f t="shared" si="88"/>
        <v xml:space="preserve"> </v>
      </c>
      <c r="AC205" s="1" t="str">
        <f t="shared" si="89"/>
        <v xml:space="preserve"> </v>
      </c>
      <c r="AD205" s="1" t="str">
        <f t="shared" si="90"/>
        <v xml:space="preserve"> </v>
      </c>
      <c r="AE205" s="1" t="str">
        <f t="shared" si="91"/>
        <v xml:space="preserve"> </v>
      </c>
      <c r="AF205" s="1" t="str">
        <f t="shared" si="92"/>
        <v xml:space="preserve"> </v>
      </c>
      <c r="AG205" s="38" t="str">
        <f t="shared" si="93"/>
        <v xml:space="preserve"> </v>
      </c>
      <c r="AH205" s="38" t="str">
        <f t="shared" si="94"/>
        <v xml:space="preserve"> </v>
      </c>
      <c r="AI205" s="1" t="str">
        <f t="shared" si="95"/>
        <v xml:space="preserve"> </v>
      </c>
      <c r="AJ205" s="1" t="str">
        <f t="shared" si="96"/>
        <v xml:space="preserve"> </v>
      </c>
      <c r="AK205" s="25" t="str">
        <f t="shared" si="97"/>
        <v xml:space="preserve"> </v>
      </c>
      <c r="AL205" s="25" t="str">
        <f t="shared" si="98"/>
        <v xml:space="preserve"> </v>
      </c>
      <c r="AM205" s="1" t="str">
        <f t="shared" si="99"/>
        <v xml:space="preserve"> </v>
      </c>
      <c r="AN205" s="1" t="str">
        <f t="shared" si="100"/>
        <v xml:space="preserve"> </v>
      </c>
      <c r="AO205" t="s">
        <v>1160</v>
      </c>
      <c r="AP205" t="s">
        <v>1244</v>
      </c>
      <c r="AQ205" s="22" t="e">
        <v>#VALUE!</v>
      </c>
      <c r="AR205" s="21">
        <v>-110.55340869451369</v>
      </c>
      <c r="AS205">
        <v>26.603091088457752</v>
      </c>
      <c r="AT205" t="e">
        <v>#VALUE!</v>
      </c>
      <c r="AU205">
        <v>110.55340869451369</v>
      </c>
      <c r="AV205" t="s">
        <v>2217</v>
      </c>
    </row>
    <row r="206" spans="1:48" x14ac:dyDescent="0.25">
      <c r="A206" s="14">
        <v>2.0899999999999992E-9</v>
      </c>
      <c r="B206" t="s">
        <v>1083</v>
      </c>
      <c r="C206" s="4">
        <v>9</v>
      </c>
      <c r="D206" s="4">
        <v>0</v>
      </c>
      <c r="E206" s="4">
        <v>3</v>
      </c>
      <c r="F206" s="4">
        <v>12</v>
      </c>
      <c r="G206" s="4">
        <v>14</v>
      </c>
      <c r="H206" s="4">
        <v>10.62</v>
      </c>
      <c r="I206" s="34">
        <v>1397.3741722655225</v>
      </c>
      <c r="J206" s="35">
        <v>13.046683046683045</v>
      </c>
      <c r="K206" s="35">
        <v>14.853146853146853</v>
      </c>
      <c r="L206" s="35">
        <v>7.1963822162323581</v>
      </c>
      <c r="M206" s="35">
        <v>7.4193326188601185</v>
      </c>
      <c r="N206" s="4">
        <v>0.71499999999999997</v>
      </c>
      <c r="O206" s="4">
        <v>-12.804878048780498</v>
      </c>
      <c r="P206" s="35">
        <v>6.7796610169491531</v>
      </c>
      <c r="Q206" s="36">
        <f t="shared" si="77"/>
        <v>75.000000002090005</v>
      </c>
      <c r="R206" s="36" t="str">
        <f t="shared" si="78"/>
        <v xml:space="preserve"> </v>
      </c>
      <c r="S206" s="37">
        <f t="shared" si="79"/>
        <v>0.31826742205233521</v>
      </c>
      <c r="T206" s="37" t="str">
        <f t="shared" si="80"/>
        <v/>
      </c>
      <c r="U206" s="37" t="str">
        <f t="shared" si="81"/>
        <v/>
      </c>
      <c r="V206" s="37" t="str">
        <f t="shared" si="82"/>
        <v/>
      </c>
      <c r="W206" s="37" t="str">
        <f t="shared" si="83"/>
        <v/>
      </c>
      <c r="X206" s="37">
        <f t="shared" si="84"/>
        <v>-0.3844945144565598</v>
      </c>
      <c r="Y206" s="1" t="str">
        <f t="shared" si="85"/>
        <v xml:space="preserve"> </v>
      </c>
      <c r="Z206" s="1" t="str">
        <f t="shared" si="86"/>
        <v xml:space="preserve"> </v>
      </c>
      <c r="AA206" s="1" t="str">
        <f t="shared" si="87"/>
        <v xml:space="preserve"> </v>
      </c>
      <c r="AB206" s="1" t="str">
        <f t="shared" si="88"/>
        <v xml:space="preserve"> </v>
      </c>
      <c r="AC206" s="1" t="str">
        <f t="shared" si="89"/>
        <v xml:space="preserve"> </v>
      </c>
      <c r="AD206" s="1" t="str">
        <f t="shared" si="90"/>
        <v xml:space="preserve"> </v>
      </c>
      <c r="AE206" s="1" t="str">
        <f t="shared" si="91"/>
        <v xml:space="preserve"> </v>
      </c>
      <c r="AF206" s="1" t="str">
        <f t="shared" si="92"/>
        <v xml:space="preserve"> </v>
      </c>
      <c r="AG206" s="38">
        <f t="shared" si="93"/>
        <v>6.7796610190391533</v>
      </c>
      <c r="AH206" s="38" t="str">
        <f t="shared" si="94"/>
        <v xml:space="preserve"> </v>
      </c>
      <c r="AI206" s="1" t="str">
        <f t="shared" si="95"/>
        <v xml:space="preserve"> </v>
      </c>
      <c r="AJ206" s="1" t="str">
        <f t="shared" si="96"/>
        <v xml:space="preserve"> </v>
      </c>
      <c r="AK206" s="25" t="str">
        <f t="shared" si="97"/>
        <v xml:space="preserve"> </v>
      </c>
      <c r="AL206" s="25" t="str">
        <f t="shared" si="98"/>
        <v xml:space="preserve"> </v>
      </c>
      <c r="AM206" s="1" t="str">
        <f t="shared" si="99"/>
        <v xml:space="preserve"> </v>
      </c>
      <c r="AN206" s="1" t="str">
        <f t="shared" si="100"/>
        <v xml:space="preserve"> </v>
      </c>
      <c r="AO206" t="s">
        <v>1083</v>
      </c>
      <c r="AP206" t="s">
        <v>1250</v>
      </c>
      <c r="AQ206" s="22">
        <v>18.069387544620362</v>
      </c>
      <c r="AR206" s="21">
        <v>38.449451445655981</v>
      </c>
      <c r="AS206">
        <v>31.826741996233523</v>
      </c>
      <c r="AT206">
        <v>-18.069387544620362</v>
      </c>
      <c r="AU206">
        <v>-38.449451445655981</v>
      </c>
      <c r="AV206" t="s">
        <v>2218</v>
      </c>
    </row>
    <row r="207" spans="1:48" x14ac:dyDescent="0.25">
      <c r="A207" s="14">
        <v>2.0999999999999994E-9</v>
      </c>
      <c r="B207" t="s">
        <v>1093</v>
      </c>
      <c r="C207" s="4">
        <v>4</v>
      </c>
      <c r="D207" s="4">
        <v>0</v>
      </c>
      <c r="E207" s="4">
        <v>5</v>
      </c>
      <c r="F207" s="4">
        <v>9</v>
      </c>
      <c r="G207" s="4">
        <v>34</v>
      </c>
      <c r="H207" s="4">
        <v>31.21</v>
      </c>
      <c r="I207" s="34">
        <v>4018.7621504699746</v>
      </c>
      <c r="J207" s="35" t="s">
        <v>1238</v>
      </c>
      <c r="K207" s="35" t="s">
        <v>1238</v>
      </c>
      <c r="L207" s="35" t="s">
        <v>1238</v>
      </c>
      <c r="M207" s="35" t="s">
        <v>1238</v>
      </c>
      <c r="N207" s="4" t="s">
        <v>132</v>
      </c>
      <c r="O207" s="4" t="s">
        <v>132</v>
      </c>
      <c r="P207" s="35">
        <v>5.9500160205062471</v>
      </c>
      <c r="Q207" s="36" t="str">
        <f t="shared" si="77"/>
        <v xml:space="preserve"> </v>
      </c>
      <c r="R207" s="36" t="str">
        <f t="shared" si="78"/>
        <v xml:space="preserve"> </v>
      </c>
      <c r="S207" s="37" t="str">
        <f t="shared" si="79"/>
        <v/>
      </c>
      <c r="T207" s="37" t="str">
        <f t="shared" si="80"/>
        <v/>
      </c>
      <c r="U207" s="37" t="str">
        <f t="shared" si="81"/>
        <v xml:space="preserve"> </v>
      </c>
      <c r="V207" s="37" t="str">
        <f t="shared" si="82"/>
        <v xml:space="preserve"> </v>
      </c>
      <c r="W207" s="37" t="str">
        <f t="shared" si="83"/>
        <v xml:space="preserve"> </v>
      </c>
      <c r="X207" s="37" t="str">
        <f t="shared" si="84"/>
        <v xml:space="preserve"> </v>
      </c>
      <c r="Y207" s="1" t="str">
        <f t="shared" si="85"/>
        <v xml:space="preserve"> </v>
      </c>
      <c r="Z207" s="1" t="str">
        <f t="shared" si="86"/>
        <v xml:space="preserve"> </v>
      </c>
      <c r="AA207" s="1" t="str">
        <f t="shared" si="87"/>
        <v xml:space="preserve"> </v>
      </c>
      <c r="AB207" s="1" t="str">
        <f t="shared" si="88"/>
        <v xml:space="preserve"> </v>
      </c>
      <c r="AC207" s="1" t="str">
        <f t="shared" si="89"/>
        <v xml:space="preserve"> </v>
      </c>
      <c r="AD207" s="1" t="str">
        <f t="shared" si="90"/>
        <v xml:space="preserve"> </v>
      </c>
      <c r="AE207" s="1" t="str">
        <f t="shared" si="91"/>
        <v xml:space="preserve"> </v>
      </c>
      <c r="AF207" s="1" t="str">
        <f t="shared" si="92"/>
        <v xml:space="preserve"> </v>
      </c>
      <c r="AG207" s="38">
        <f t="shared" si="93"/>
        <v>5.9500160226062473</v>
      </c>
      <c r="AH207" s="38" t="str">
        <f t="shared" si="94"/>
        <v xml:space="preserve"> </v>
      </c>
      <c r="AI207" s="1" t="str">
        <f t="shared" si="95"/>
        <v xml:space="preserve"> </v>
      </c>
      <c r="AJ207" s="1" t="str">
        <f t="shared" si="96"/>
        <v xml:space="preserve"> </v>
      </c>
      <c r="AK207" s="25" t="str">
        <f t="shared" si="97"/>
        <v xml:space="preserve"> </v>
      </c>
      <c r="AL207" s="25" t="str">
        <f t="shared" si="98"/>
        <v xml:space="preserve"> </v>
      </c>
      <c r="AM207" s="1" t="str">
        <f t="shared" si="99"/>
        <v xml:space="preserve"> </v>
      </c>
      <c r="AN207" s="1" t="str">
        <f t="shared" si="100"/>
        <v xml:space="preserve"> </v>
      </c>
      <c r="AO207" t="s">
        <v>1093</v>
      </c>
      <c r="AP207" t="s">
        <v>1254</v>
      </c>
      <c r="AQ207" s="22" t="e">
        <v>#VALUE!</v>
      </c>
      <c r="AR207" s="21" t="e">
        <v>#VALUE!</v>
      </c>
      <c r="AS207">
        <v>8.9394424863825641</v>
      </c>
      <c r="AT207" t="e">
        <v>#VALUE!</v>
      </c>
      <c r="AU207" t="e">
        <v>#VALUE!</v>
      </c>
      <c r="AV207" t="s">
        <v>2219</v>
      </c>
    </row>
    <row r="208" spans="1:48" x14ac:dyDescent="0.25">
      <c r="A208" s="14">
        <v>2.1099999999999995E-9</v>
      </c>
      <c r="B208" t="s">
        <v>1022</v>
      </c>
      <c r="C208" s="4">
        <v>7</v>
      </c>
      <c r="D208" s="4">
        <v>0</v>
      </c>
      <c r="E208" s="4">
        <v>3</v>
      </c>
      <c r="F208" s="4">
        <v>10</v>
      </c>
      <c r="G208" s="4">
        <v>10.303487777709961</v>
      </c>
      <c r="H208" s="4">
        <v>10.15</v>
      </c>
      <c r="I208" s="34">
        <v>1365.4335315130502</v>
      </c>
      <c r="J208" s="35" t="s">
        <v>1238</v>
      </c>
      <c r="K208" s="35" t="s">
        <v>1238</v>
      </c>
      <c r="L208" s="35">
        <v>22.99610323134587</v>
      </c>
      <c r="M208" s="35">
        <v>18.354675453047776</v>
      </c>
      <c r="N208" s="4">
        <v>0.12</v>
      </c>
      <c r="O208" s="4">
        <v>33.333333333333329</v>
      </c>
      <c r="P208" s="35" t="s">
        <v>137</v>
      </c>
      <c r="Q208" s="36" t="str">
        <f t="shared" si="77"/>
        <v xml:space="preserve"> </v>
      </c>
      <c r="R208" s="36" t="str">
        <f t="shared" si="78"/>
        <v xml:space="preserve"> </v>
      </c>
      <c r="S208" s="37" t="str">
        <f t="shared" si="79"/>
        <v/>
      </c>
      <c r="T208" s="37" t="str">
        <f t="shared" si="80"/>
        <v/>
      </c>
      <c r="U208" s="37" t="str">
        <f t="shared" si="81"/>
        <v xml:space="preserve"> </v>
      </c>
      <c r="V208" s="37" t="str">
        <f t="shared" si="82"/>
        <v xml:space="preserve"> </v>
      </c>
      <c r="W208" s="37" t="str">
        <f t="shared" si="83"/>
        <v/>
      </c>
      <c r="X208" s="37" t="str">
        <f t="shared" si="84"/>
        <v/>
      </c>
      <c r="Y208" s="1" t="str">
        <f t="shared" si="85"/>
        <v xml:space="preserve"> </v>
      </c>
      <c r="Z208" s="1" t="str">
        <f t="shared" si="86"/>
        <v xml:space="preserve"> </v>
      </c>
      <c r="AA208" s="1" t="str">
        <f t="shared" si="87"/>
        <v xml:space="preserve"> </v>
      </c>
      <c r="AB208" s="1" t="str">
        <f t="shared" si="88"/>
        <v xml:space="preserve"> </v>
      </c>
      <c r="AC208" s="1" t="str">
        <f t="shared" si="89"/>
        <v xml:space="preserve"> </v>
      </c>
      <c r="AD208" s="1" t="str">
        <f t="shared" si="90"/>
        <v xml:space="preserve"> </v>
      </c>
      <c r="AE208" s="1" t="str">
        <f t="shared" si="91"/>
        <v xml:space="preserve"> </v>
      </c>
      <c r="AF208" s="1" t="str">
        <f t="shared" si="92"/>
        <v xml:space="preserve"> </v>
      </c>
      <c r="AG208" s="38" t="str">
        <f t="shared" si="93"/>
        <v xml:space="preserve"> </v>
      </c>
      <c r="AH208" s="38" t="str">
        <f t="shared" si="94"/>
        <v xml:space="preserve"> </v>
      </c>
      <c r="AI208" s="1" t="str">
        <f t="shared" si="95"/>
        <v xml:space="preserve"> </v>
      </c>
      <c r="AJ208" s="1" t="str">
        <f t="shared" si="96"/>
        <v xml:space="preserve"> </v>
      </c>
      <c r="AK208" s="25" t="str">
        <f t="shared" si="97"/>
        <v xml:space="preserve"> </v>
      </c>
      <c r="AL208" s="25" t="str">
        <f t="shared" si="98"/>
        <v xml:space="preserve"> </v>
      </c>
      <c r="AM208" s="1" t="str">
        <f t="shared" si="99"/>
        <v xml:space="preserve"> </v>
      </c>
      <c r="AN208" s="1" t="str">
        <f t="shared" si="100"/>
        <v xml:space="preserve"> </v>
      </c>
      <c r="AO208" t="s">
        <v>1022</v>
      </c>
      <c r="AP208" t="s">
        <v>1242</v>
      </c>
      <c r="AQ208" s="22" t="e">
        <v>#VALUE!</v>
      </c>
      <c r="AR208" s="21">
        <v>-96.685324093680663</v>
      </c>
      <c r="AS208">
        <v>1.5121948542853314</v>
      </c>
      <c r="AT208" t="e">
        <v>#VALUE!</v>
      </c>
      <c r="AU208">
        <v>96.685324093680663</v>
      </c>
      <c r="AV208" t="s">
        <v>2220</v>
      </c>
    </row>
    <row r="209" spans="1:48" x14ac:dyDescent="0.25">
      <c r="A209" s="14">
        <v>2.1199999999999997E-9</v>
      </c>
      <c r="B209" t="s">
        <v>1062</v>
      </c>
      <c r="C209" s="4">
        <v>8</v>
      </c>
      <c r="D209" s="4">
        <v>0</v>
      </c>
      <c r="E209" s="4">
        <v>3</v>
      </c>
      <c r="F209" s="4">
        <v>11</v>
      </c>
      <c r="G209" s="4">
        <v>27.527999877929688</v>
      </c>
      <c r="H209" s="4">
        <v>24.1</v>
      </c>
      <c r="I209" s="34">
        <v>2235.1615267208808</v>
      </c>
      <c r="J209" s="35">
        <v>23.990297837153371</v>
      </c>
      <c r="K209" s="35">
        <v>18.209503177598339</v>
      </c>
      <c r="L209" s="35">
        <v>8.2461977789529346</v>
      </c>
      <c r="M209" s="35">
        <v>6.7965813277169103</v>
      </c>
      <c r="N209" s="4">
        <v>0.996</v>
      </c>
      <c r="O209" s="4">
        <v>22.962962962962955</v>
      </c>
      <c r="P209" s="35">
        <v>0</v>
      </c>
      <c r="Q209" s="36">
        <f t="shared" si="77"/>
        <v>72.727272729392737</v>
      </c>
      <c r="R209" s="36" t="str">
        <f t="shared" si="78"/>
        <v xml:space="preserve"> </v>
      </c>
      <c r="S209" s="37" t="str">
        <f t="shared" si="79"/>
        <v/>
      </c>
      <c r="T209" s="37" t="str">
        <f t="shared" si="80"/>
        <v/>
      </c>
      <c r="U209" s="37" t="str">
        <f t="shared" si="81"/>
        <v/>
      </c>
      <c r="V209" s="37" t="str">
        <f t="shared" si="82"/>
        <v/>
      </c>
      <c r="W209" s="37" t="str">
        <f t="shared" si="83"/>
        <v/>
      </c>
      <c r="X209" s="37" t="str">
        <f t="shared" si="84"/>
        <v/>
      </c>
      <c r="Y209" s="1" t="str">
        <f t="shared" si="85"/>
        <v xml:space="preserve"> </v>
      </c>
      <c r="Z209" s="1" t="str">
        <f t="shared" si="86"/>
        <v xml:space="preserve"> </v>
      </c>
      <c r="AA209" s="1" t="str">
        <f t="shared" si="87"/>
        <v xml:space="preserve"> </v>
      </c>
      <c r="AB209" s="1" t="str">
        <f t="shared" si="88"/>
        <v xml:space="preserve"> </v>
      </c>
      <c r="AC209" s="1" t="str">
        <f t="shared" si="89"/>
        <v xml:space="preserve"> </v>
      </c>
      <c r="AD209" s="1" t="str">
        <f t="shared" si="90"/>
        <v xml:space="preserve"> </v>
      </c>
      <c r="AE209" s="1" t="str">
        <f t="shared" si="91"/>
        <v xml:space="preserve"> </v>
      </c>
      <c r="AF209" s="1" t="str">
        <f t="shared" si="92"/>
        <v xml:space="preserve"> </v>
      </c>
      <c r="AG209" s="38" t="str">
        <f t="shared" si="93"/>
        <v xml:space="preserve"> </v>
      </c>
      <c r="AH209" s="38" t="str">
        <f t="shared" si="94"/>
        <v xml:space="preserve"> </v>
      </c>
      <c r="AI209" s="1" t="str">
        <f t="shared" si="95"/>
        <v xml:space="preserve"> </v>
      </c>
      <c r="AJ209" s="1" t="str">
        <f t="shared" si="96"/>
        <v xml:space="preserve"> </v>
      </c>
      <c r="AK209" s="25" t="str">
        <f t="shared" si="97"/>
        <v xml:space="preserve"> </v>
      </c>
      <c r="AL209" s="25" t="str">
        <f t="shared" si="98"/>
        <v xml:space="preserve"> </v>
      </c>
      <c r="AM209" s="1" t="str">
        <f t="shared" si="99"/>
        <v xml:space="preserve"> </v>
      </c>
      <c r="AN209" s="1" t="str">
        <f t="shared" si="100"/>
        <v xml:space="preserve"> </v>
      </c>
      <c r="AO209" t="s">
        <v>1062</v>
      </c>
      <c r="AP209" t="s">
        <v>1242</v>
      </c>
      <c r="AQ209" s="22">
        <v>-50.654368451501462</v>
      </c>
      <c r="AR209" s="21">
        <v>29.470394771791774</v>
      </c>
      <c r="AS209">
        <v>14.224065883525672</v>
      </c>
      <c r="AT209">
        <v>50.654368451501462</v>
      </c>
      <c r="AU209">
        <v>-29.470394771791774</v>
      </c>
      <c r="AV209" t="s">
        <v>2221</v>
      </c>
    </row>
    <row r="210" spans="1:48" x14ac:dyDescent="0.25">
      <c r="A210" s="14">
        <v>2.1299999999999999E-9</v>
      </c>
      <c r="B210" t="s">
        <v>1051</v>
      </c>
      <c r="C210" s="4">
        <v>9</v>
      </c>
      <c r="D210" s="4">
        <v>0</v>
      </c>
      <c r="E210" s="4">
        <v>1</v>
      </c>
      <c r="F210" s="4">
        <v>10</v>
      </c>
      <c r="G210" s="4">
        <v>42.5</v>
      </c>
      <c r="H210" s="4">
        <v>40.36</v>
      </c>
      <c r="I210" s="34">
        <v>3377.9017128168443</v>
      </c>
      <c r="J210" s="35">
        <v>20.312028183190737</v>
      </c>
      <c r="K210" s="35">
        <v>17.563098346388163</v>
      </c>
      <c r="L210" s="35">
        <v>10.620556328184504</v>
      </c>
      <c r="M210" s="35">
        <v>9.9274132804757205</v>
      </c>
      <c r="N210" s="4">
        <v>1.9870000000000001</v>
      </c>
      <c r="O210" s="4">
        <v>9.1758241758241788</v>
      </c>
      <c r="P210" s="35">
        <v>1.4742319127849357</v>
      </c>
      <c r="Q210" s="36">
        <f t="shared" si="77"/>
        <v>90.000000002129994</v>
      </c>
      <c r="R210" s="36" t="str">
        <f t="shared" si="78"/>
        <v xml:space="preserve"> </v>
      </c>
      <c r="S210" s="37" t="str">
        <f t="shared" si="79"/>
        <v/>
      </c>
      <c r="T210" s="37" t="str">
        <f t="shared" si="80"/>
        <v/>
      </c>
      <c r="U210" s="37" t="str">
        <f t="shared" si="81"/>
        <v/>
      </c>
      <c r="V210" s="37" t="str">
        <f t="shared" si="82"/>
        <v/>
      </c>
      <c r="W210" s="37" t="str">
        <f t="shared" si="83"/>
        <v/>
      </c>
      <c r="X210" s="37" t="str">
        <f t="shared" si="84"/>
        <v/>
      </c>
      <c r="Y210" s="1" t="str">
        <f t="shared" si="85"/>
        <v xml:space="preserve"> </v>
      </c>
      <c r="Z210" s="1" t="str">
        <f t="shared" si="86"/>
        <v xml:space="preserve"> </v>
      </c>
      <c r="AA210" s="1" t="str">
        <f t="shared" si="87"/>
        <v xml:space="preserve"> </v>
      </c>
      <c r="AB210" s="1" t="str">
        <f t="shared" si="88"/>
        <v xml:space="preserve"> </v>
      </c>
      <c r="AC210" s="1" t="str">
        <f t="shared" si="89"/>
        <v xml:space="preserve"> </v>
      </c>
      <c r="AD210" s="1" t="str">
        <f t="shared" si="90"/>
        <v xml:space="preserve"> </v>
      </c>
      <c r="AE210" s="1" t="str">
        <f t="shared" si="91"/>
        <v xml:space="preserve"> </v>
      </c>
      <c r="AF210" s="1" t="str">
        <f t="shared" si="92"/>
        <v xml:space="preserve"> </v>
      </c>
      <c r="AG210" s="38" t="str">
        <f t="shared" si="93"/>
        <v xml:space="preserve"> </v>
      </c>
      <c r="AH210" s="38" t="str">
        <f t="shared" si="94"/>
        <v xml:space="preserve"> </v>
      </c>
      <c r="AI210" s="1" t="str">
        <f t="shared" si="95"/>
        <v xml:space="preserve"> </v>
      </c>
      <c r="AJ210" s="1" t="str">
        <f t="shared" si="96"/>
        <v xml:space="preserve"> </v>
      </c>
      <c r="AK210" s="25" t="str">
        <f t="shared" si="97"/>
        <v xml:space="preserve"> </v>
      </c>
      <c r="AL210" s="25" t="str">
        <f t="shared" si="98"/>
        <v xml:space="preserve"> </v>
      </c>
      <c r="AM210" s="1" t="str">
        <f t="shared" si="99"/>
        <v xml:space="preserve"> </v>
      </c>
      <c r="AN210" s="1" t="str">
        <f t="shared" si="100"/>
        <v xml:space="preserve"> </v>
      </c>
      <c r="AO210" t="s">
        <v>1051</v>
      </c>
      <c r="AP210" t="s">
        <v>1244</v>
      </c>
      <c r="AQ210" s="22">
        <v>-27.555555945144651</v>
      </c>
      <c r="AR210" s="21">
        <v>9.1625419120235474</v>
      </c>
      <c r="AS210">
        <v>5.3022794846382615</v>
      </c>
      <c r="AT210">
        <v>27.555555945144651</v>
      </c>
      <c r="AU210">
        <v>-9.1625419120235474</v>
      </c>
      <c r="AV210" t="s">
        <v>2222</v>
      </c>
    </row>
    <row r="211" spans="1:48" x14ac:dyDescent="0.25">
      <c r="A211" s="14">
        <v>2.1400000000000001E-9</v>
      </c>
      <c r="B211" t="s">
        <v>1031</v>
      </c>
      <c r="C211" s="4">
        <v>22</v>
      </c>
      <c r="D211" s="4">
        <v>0</v>
      </c>
      <c r="E211" s="4">
        <v>6</v>
      </c>
      <c r="F211" s="4">
        <v>28</v>
      </c>
      <c r="G211" s="4">
        <v>50</v>
      </c>
      <c r="H211" s="4">
        <v>39.04</v>
      </c>
      <c r="I211" s="34">
        <v>44938.986206966954</v>
      </c>
      <c r="J211" s="35">
        <v>12.2805913809374</v>
      </c>
      <c r="K211" s="35">
        <v>13.184734886862547</v>
      </c>
      <c r="L211" s="35">
        <v>5.5452165730563348</v>
      </c>
      <c r="M211" s="35">
        <v>5.8090794335365068</v>
      </c>
      <c r="N211" s="4">
        <v>2.9609999999999999</v>
      </c>
      <c r="O211" s="4">
        <v>5.7499999999999849</v>
      </c>
      <c r="P211" s="35">
        <v>4.7592213114754101</v>
      </c>
      <c r="Q211" s="36">
        <f t="shared" si="77"/>
        <v>78.571428573568568</v>
      </c>
      <c r="R211" s="36" t="str">
        <f t="shared" si="78"/>
        <v xml:space="preserve"> </v>
      </c>
      <c r="S211" s="37">
        <f t="shared" si="79"/>
        <v>0.28073770705803286</v>
      </c>
      <c r="T211" s="37" t="str">
        <f t="shared" si="80"/>
        <v/>
      </c>
      <c r="U211" s="37" t="str">
        <f t="shared" si="81"/>
        <v/>
      </c>
      <c r="V211" s="37" t="str">
        <f t="shared" si="82"/>
        <v/>
      </c>
      <c r="W211" s="37" t="str">
        <f t="shared" si="83"/>
        <v/>
      </c>
      <c r="X211" s="37">
        <f t="shared" si="84"/>
        <v>-0.52571846287654611</v>
      </c>
      <c r="Y211" s="1" t="str">
        <f t="shared" si="85"/>
        <v xml:space="preserve"> </v>
      </c>
      <c r="Z211" s="1" t="str">
        <f t="shared" si="86"/>
        <v xml:space="preserve"> </v>
      </c>
      <c r="AA211" s="1" t="str">
        <f t="shared" si="87"/>
        <v xml:space="preserve"> </v>
      </c>
      <c r="AB211" s="1" t="str">
        <f t="shared" si="88"/>
        <v xml:space="preserve"> </v>
      </c>
      <c r="AC211" s="1" t="str">
        <f t="shared" si="89"/>
        <v xml:space="preserve"> </v>
      </c>
      <c r="AD211" s="1" t="str">
        <f t="shared" si="90"/>
        <v xml:space="preserve"> </v>
      </c>
      <c r="AE211" s="1" t="str">
        <f t="shared" si="91"/>
        <v xml:space="preserve"> </v>
      </c>
      <c r="AF211" s="1" t="str">
        <f t="shared" si="92"/>
        <v xml:space="preserve"> </v>
      </c>
      <c r="AG211" s="38">
        <f t="shared" si="93"/>
        <v>4.7592213136154102</v>
      </c>
      <c r="AH211" s="38" t="str">
        <f t="shared" si="94"/>
        <v xml:space="preserve"> </v>
      </c>
      <c r="AI211" s="1" t="str">
        <f t="shared" si="95"/>
        <v xml:space="preserve"> </v>
      </c>
      <c r="AJ211" s="1" t="str">
        <f t="shared" si="96"/>
        <v xml:space="preserve"> </v>
      </c>
      <c r="AK211" s="25" t="str">
        <f t="shared" si="97"/>
        <v xml:space="preserve"> </v>
      </c>
      <c r="AL211" s="25" t="str">
        <f t="shared" si="98"/>
        <v xml:space="preserve"> </v>
      </c>
      <c r="AM211" s="1" t="str">
        <f t="shared" si="99"/>
        <v xml:space="preserve"> </v>
      </c>
      <c r="AN211" s="1" t="str">
        <f t="shared" si="100"/>
        <v xml:space="preserve"> </v>
      </c>
      <c r="AO211" t="s">
        <v>1031</v>
      </c>
      <c r="AP211" t="s">
        <v>1295</v>
      </c>
      <c r="AQ211" s="22">
        <v>22.880293055769442</v>
      </c>
      <c r="AR211" s="21">
        <v>52.571846287654608</v>
      </c>
      <c r="AS211">
        <v>28.073770491803284</v>
      </c>
      <c r="AT211">
        <v>-22.880293055769442</v>
      </c>
      <c r="AU211">
        <v>-52.571846287654608</v>
      </c>
      <c r="AV211" t="s">
        <v>2223</v>
      </c>
    </row>
    <row r="212" spans="1:48" x14ac:dyDescent="0.25">
      <c r="A212" s="14">
        <v>2.1500000000000002E-9</v>
      </c>
      <c r="B212" t="s">
        <v>1188</v>
      </c>
      <c r="C212" s="4">
        <v>2</v>
      </c>
      <c r="D212" s="4">
        <v>1</v>
      </c>
      <c r="E212" s="4">
        <v>7</v>
      </c>
      <c r="F212" s="4">
        <v>10</v>
      </c>
      <c r="G212" s="4">
        <v>14.57610034942627</v>
      </c>
      <c r="H212" s="4">
        <v>11.53</v>
      </c>
      <c r="I212" s="34">
        <v>314.39694759444086</v>
      </c>
      <c r="J212" s="35" t="s">
        <v>1238</v>
      </c>
      <c r="K212" s="35" t="s">
        <v>1238</v>
      </c>
      <c r="L212" s="35">
        <v>12.638192302534529</v>
      </c>
      <c r="M212" s="35">
        <v>23.365041322314049</v>
      </c>
      <c r="N212" s="4">
        <v>-0.21299999999999999</v>
      </c>
      <c r="O212" s="4">
        <v>-2029.9999999999998</v>
      </c>
      <c r="P212" s="35" t="s">
        <v>137</v>
      </c>
      <c r="Q212" s="36" t="str">
        <f t="shared" si="77"/>
        <v xml:space="preserve"> </v>
      </c>
      <c r="R212" s="36" t="str">
        <f t="shared" si="78"/>
        <v xml:space="preserve"> </v>
      </c>
      <c r="S212" s="37">
        <f t="shared" si="79"/>
        <v>0.26418910444195759</v>
      </c>
      <c r="T212" s="37" t="str">
        <f t="shared" si="80"/>
        <v/>
      </c>
      <c r="U212" s="37" t="str">
        <f t="shared" si="81"/>
        <v xml:space="preserve"> </v>
      </c>
      <c r="V212" s="37" t="str">
        <f t="shared" si="82"/>
        <v xml:space="preserve"> </v>
      </c>
      <c r="W212" s="37" t="str">
        <f t="shared" si="83"/>
        <v/>
      </c>
      <c r="X212" s="37" t="str">
        <f t="shared" si="84"/>
        <v/>
      </c>
      <c r="Y212" s="1" t="str">
        <f t="shared" si="85"/>
        <v xml:space="preserve"> </v>
      </c>
      <c r="Z212" s="1" t="str">
        <f t="shared" si="86"/>
        <v xml:space="preserve"> </v>
      </c>
      <c r="AA212" s="1" t="str">
        <f t="shared" si="87"/>
        <v xml:space="preserve"> </v>
      </c>
      <c r="AB212" s="1" t="str">
        <f t="shared" si="88"/>
        <v xml:space="preserve"> </v>
      </c>
      <c r="AC212" s="1" t="str">
        <f t="shared" si="89"/>
        <v xml:space="preserve"> </v>
      </c>
      <c r="AD212" s="1" t="str">
        <f t="shared" si="90"/>
        <v xml:space="preserve"> </v>
      </c>
      <c r="AE212" s="1" t="str">
        <f t="shared" si="91"/>
        <v xml:space="preserve"> </v>
      </c>
      <c r="AF212" s="1" t="str">
        <f t="shared" si="92"/>
        <v xml:space="preserve"> </v>
      </c>
      <c r="AG212" s="38" t="str">
        <f t="shared" si="93"/>
        <v xml:space="preserve"> </v>
      </c>
      <c r="AH212" s="38" t="str">
        <f t="shared" si="94"/>
        <v xml:space="preserve"> </v>
      </c>
      <c r="AI212" s="1" t="str">
        <f t="shared" si="95"/>
        <v xml:space="preserve"> </v>
      </c>
      <c r="AJ212" s="1" t="str">
        <f t="shared" si="96"/>
        <v xml:space="preserve"> </v>
      </c>
      <c r="AK212" s="25" t="str">
        <f t="shared" si="97"/>
        <v xml:space="preserve"> </v>
      </c>
      <c r="AL212" s="25">
        <f t="shared" si="98"/>
        <v>-2029.9999999978497</v>
      </c>
      <c r="AM212" s="1" t="str">
        <f t="shared" si="99"/>
        <v xml:space="preserve"> </v>
      </c>
      <c r="AN212" s="1" t="str">
        <f t="shared" si="100"/>
        <v xml:space="preserve"> </v>
      </c>
      <c r="AO212" t="s">
        <v>1188</v>
      </c>
      <c r="AP212" t="s">
        <v>1293</v>
      </c>
      <c r="AQ212" s="22" t="e">
        <v>#VALUE!</v>
      </c>
      <c r="AR212" s="21">
        <v>-8.0942681451331886</v>
      </c>
      <c r="AS212">
        <v>26.41891022919576</v>
      </c>
      <c r="AT212" t="e">
        <v>#VALUE!</v>
      </c>
      <c r="AU212">
        <v>8.0942681451331886</v>
      </c>
      <c r="AV212" t="s">
        <v>2224</v>
      </c>
    </row>
    <row r="213" spans="1:48" x14ac:dyDescent="0.25">
      <c r="A213" s="14">
        <v>2.1600000000000004E-9</v>
      </c>
      <c r="B213" t="s">
        <v>1137</v>
      </c>
      <c r="C213" s="4">
        <v>8</v>
      </c>
      <c r="D213" s="4">
        <v>0</v>
      </c>
      <c r="E213" s="4">
        <v>8</v>
      </c>
      <c r="F213" s="4">
        <v>16</v>
      </c>
      <c r="G213" s="4">
        <v>55.5</v>
      </c>
      <c r="H213" s="4">
        <v>51.41</v>
      </c>
      <c r="I213" s="34">
        <v>23493.249600504558</v>
      </c>
      <c r="J213" s="35">
        <v>17.770480470100239</v>
      </c>
      <c r="K213" s="35">
        <v>17.654532967032967</v>
      </c>
      <c r="L213" s="35">
        <v>8.6659409331436343</v>
      </c>
      <c r="M213" s="35">
        <v>8.1779050025899771</v>
      </c>
      <c r="N213" s="4">
        <v>2.9119999999999999</v>
      </c>
      <c r="O213" s="4">
        <v>1.8181818181818199</v>
      </c>
      <c r="P213" s="35">
        <v>4.6975296634895933</v>
      </c>
      <c r="Q213" s="36" t="str">
        <f t="shared" si="77"/>
        <v xml:space="preserve"> </v>
      </c>
      <c r="R213" s="36" t="str">
        <f t="shared" si="78"/>
        <v xml:space="preserve"> </v>
      </c>
      <c r="S213" s="37" t="str">
        <f t="shared" si="79"/>
        <v/>
      </c>
      <c r="T213" s="37" t="str">
        <f t="shared" si="80"/>
        <v/>
      </c>
      <c r="U213" s="37" t="str">
        <f t="shared" si="81"/>
        <v/>
      </c>
      <c r="V213" s="37" t="str">
        <f t="shared" si="82"/>
        <v/>
      </c>
      <c r="W213" s="37" t="str">
        <f t="shared" si="83"/>
        <v/>
      </c>
      <c r="X213" s="37" t="str">
        <f t="shared" si="84"/>
        <v/>
      </c>
      <c r="Y213" s="1" t="str">
        <f t="shared" si="85"/>
        <v xml:space="preserve"> </v>
      </c>
      <c r="Z213" s="1" t="str">
        <f t="shared" si="86"/>
        <v xml:space="preserve"> </v>
      </c>
      <c r="AA213" s="1" t="str">
        <f t="shared" si="87"/>
        <v xml:space="preserve"> </v>
      </c>
      <c r="AB213" s="1" t="str">
        <f t="shared" si="88"/>
        <v xml:space="preserve"> </v>
      </c>
      <c r="AC213" s="1" t="str">
        <f t="shared" si="89"/>
        <v xml:space="preserve"> </v>
      </c>
      <c r="AD213" s="1" t="str">
        <f t="shared" si="90"/>
        <v xml:space="preserve"> </v>
      </c>
      <c r="AE213" s="1" t="str">
        <f t="shared" si="91"/>
        <v xml:space="preserve"> </v>
      </c>
      <c r="AF213" s="1" t="str">
        <f t="shared" si="92"/>
        <v xml:space="preserve"> </v>
      </c>
      <c r="AG213" s="38">
        <f t="shared" si="93"/>
        <v>4.6975296656495935</v>
      </c>
      <c r="AH213" s="38" t="str">
        <f t="shared" si="94"/>
        <v xml:space="preserve"> </v>
      </c>
      <c r="AI213" s="1" t="str">
        <f t="shared" si="95"/>
        <v xml:space="preserve"> </v>
      </c>
      <c r="AJ213" s="1" t="str">
        <f t="shared" si="96"/>
        <v xml:space="preserve"> </v>
      </c>
      <c r="AK213" s="25" t="str">
        <f t="shared" si="97"/>
        <v xml:space="preserve"> </v>
      </c>
      <c r="AL213" s="25" t="str">
        <f t="shared" si="98"/>
        <v xml:space="preserve"> </v>
      </c>
      <c r="AM213" s="1" t="str">
        <f t="shared" si="99"/>
        <v xml:space="preserve"> </v>
      </c>
      <c r="AN213" s="1" t="str">
        <f t="shared" si="100"/>
        <v xml:space="preserve"> </v>
      </c>
      <c r="AO213" t="s">
        <v>1137</v>
      </c>
      <c r="AP213" t="s">
        <v>1262</v>
      </c>
      <c r="AQ213" s="22">
        <v>-11.59513443624518</v>
      </c>
      <c r="AR213" s="21">
        <v>25.880337904871475</v>
      </c>
      <c r="AS213">
        <v>7.955650651624202</v>
      </c>
      <c r="AT213">
        <v>11.59513443624518</v>
      </c>
      <c r="AU213">
        <v>-25.880337904871475</v>
      </c>
      <c r="AV213" t="s">
        <v>2225</v>
      </c>
    </row>
    <row r="214" spans="1:48" x14ac:dyDescent="0.25">
      <c r="A214" s="14">
        <v>2.1700000000000006E-9</v>
      </c>
      <c r="B214" t="s">
        <v>1169</v>
      </c>
      <c r="C214" s="4">
        <v>6</v>
      </c>
      <c r="D214" s="4">
        <v>1</v>
      </c>
      <c r="E214" s="4">
        <v>3</v>
      </c>
      <c r="F214" s="4">
        <v>10</v>
      </c>
      <c r="G214" s="4">
        <v>11.75</v>
      </c>
      <c r="H214" s="4">
        <v>11.09</v>
      </c>
      <c r="I214" s="34">
        <v>2314.0247172748695</v>
      </c>
      <c r="J214" s="35" t="s">
        <v>1238</v>
      </c>
      <c r="K214" s="35" t="s">
        <v>1238</v>
      </c>
      <c r="L214" s="35">
        <v>8.4429696562933536</v>
      </c>
      <c r="M214" s="35">
        <v>8.2054403707771275</v>
      </c>
      <c r="N214" s="4">
        <v>-0.23</v>
      </c>
      <c r="O214" s="4">
        <v>66.176470588235304</v>
      </c>
      <c r="P214" s="35">
        <v>1.5058611361587015</v>
      </c>
      <c r="Q214" s="36" t="str">
        <f t="shared" si="77"/>
        <v xml:space="preserve"> </v>
      </c>
      <c r="R214" s="36" t="str">
        <f t="shared" si="78"/>
        <v xml:space="preserve"> </v>
      </c>
      <c r="S214" s="37" t="str">
        <f t="shared" si="79"/>
        <v/>
      </c>
      <c r="T214" s="37" t="str">
        <f t="shared" si="80"/>
        <v/>
      </c>
      <c r="U214" s="37" t="str">
        <f t="shared" si="81"/>
        <v xml:space="preserve"> </v>
      </c>
      <c r="V214" s="37" t="str">
        <f t="shared" si="82"/>
        <v xml:space="preserve"> </v>
      </c>
      <c r="W214" s="37" t="str">
        <f t="shared" si="83"/>
        <v/>
      </c>
      <c r="X214" s="37" t="str">
        <f t="shared" si="84"/>
        <v/>
      </c>
      <c r="Y214" s="1" t="str">
        <f t="shared" si="85"/>
        <v xml:space="preserve"> </v>
      </c>
      <c r="Z214" s="1" t="str">
        <f t="shared" si="86"/>
        <v xml:space="preserve"> </v>
      </c>
      <c r="AA214" s="1" t="str">
        <f t="shared" si="87"/>
        <v xml:space="preserve"> </v>
      </c>
      <c r="AB214" s="1" t="str">
        <f t="shared" si="88"/>
        <v xml:space="preserve"> </v>
      </c>
      <c r="AC214" s="1" t="str">
        <f t="shared" si="89"/>
        <v xml:space="preserve"> </v>
      </c>
      <c r="AD214" s="1" t="str">
        <f t="shared" si="90"/>
        <v xml:space="preserve"> </v>
      </c>
      <c r="AE214" s="1" t="str">
        <f t="shared" si="91"/>
        <v xml:space="preserve"> </v>
      </c>
      <c r="AF214" s="1" t="str">
        <f t="shared" si="92"/>
        <v xml:space="preserve"> </v>
      </c>
      <c r="AG214" s="38" t="str">
        <f t="shared" si="93"/>
        <v xml:space="preserve"> </v>
      </c>
      <c r="AH214" s="38" t="str">
        <f t="shared" si="94"/>
        <v xml:space="preserve"> </v>
      </c>
      <c r="AI214" s="1" t="str">
        <f t="shared" si="95"/>
        <v xml:space="preserve"> </v>
      </c>
      <c r="AJ214" s="1" t="str">
        <f t="shared" si="96"/>
        <v xml:space="preserve"> </v>
      </c>
      <c r="AK214" s="25">
        <f t="shared" si="97"/>
        <v>66.176470590405302</v>
      </c>
      <c r="AL214" s="25" t="str">
        <f t="shared" si="98"/>
        <v xml:space="preserve"> </v>
      </c>
      <c r="AM214" s="1" t="str">
        <f t="shared" si="99"/>
        <v xml:space="preserve"> </v>
      </c>
      <c r="AN214" s="1" t="str">
        <f t="shared" si="100"/>
        <v xml:space="preserve"> </v>
      </c>
      <c r="AO214" t="s">
        <v>1169</v>
      </c>
      <c r="AP214" t="s">
        <v>1250</v>
      </c>
      <c r="AQ214" s="22" t="e">
        <v>#VALUE!</v>
      </c>
      <c r="AR214" s="21">
        <v>27.787407872756308</v>
      </c>
      <c r="AS214">
        <v>5.9513074842200142</v>
      </c>
      <c r="AT214" t="e">
        <v>#VALUE!</v>
      </c>
      <c r="AU214">
        <v>-27.787407872756308</v>
      </c>
      <c r="AV214" t="s">
        <v>2226</v>
      </c>
    </row>
    <row r="215" spans="1:48" x14ac:dyDescent="0.25">
      <c r="A215" s="14">
        <v>2.1800000000000007E-9</v>
      </c>
      <c r="B215" t="s">
        <v>1052</v>
      </c>
      <c r="C215" s="4">
        <v>6</v>
      </c>
      <c r="D215" s="4">
        <v>0</v>
      </c>
      <c r="E215" s="4">
        <v>2</v>
      </c>
      <c r="F215" s="4">
        <v>8</v>
      </c>
      <c r="G215" s="4">
        <v>19.25</v>
      </c>
      <c r="H215" s="4">
        <v>16.600000000000001</v>
      </c>
      <c r="I215" s="34">
        <v>1090.4570955672095</v>
      </c>
      <c r="J215" s="35">
        <v>6.8172484599589325</v>
      </c>
      <c r="K215" s="35">
        <v>6.971860562788744</v>
      </c>
      <c r="L215" s="35">
        <v>5.575549295774648</v>
      </c>
      <c r="M215" s="35">
        <v>5.67815751014885</v>
      </c>
      <c r="N215" s="4">
        <v>2.3810000000000002</v>
      </c>
      <c r="O215" s="4">
        <v>-5.5158730158730069</v>
      </c>
      <c r="P215" s="35">
        <v>5.3915662650602405</v>
      </c>
      <c r="Q215" s="36">
        <f t="shared" si="77"/>
        <v>75.000000002180002</v>
      </c>
      <c r="R215" s="36" t="str">
        <f t="shared" si="78"/>
        <v xml:space="preserve"> </v>
      </c>
      <c r="S215" s="37">
        <f t="shared" si="79"/>
        <v>0.15963855639686747</v>
      </c>
      <c r="T215" s="37" t="str">
        <f t="shared" si="80"/>
        <v/>
      </c>
      <c r="U215" s="37" t="str">
        <f t="shared" si="81"/>
        <v/>
      </c>
      <c r="V215" s="37">
        <f t="shared" si="82"/>
        <v>-0.57189015814488497</v>
      </c>
      <c r="W215" s="37" t="str">
        <f t="shared" si="83"/>
        <v/>
      </c>
      <c r="X215" s="37">
        <f t="shared" si="84"/>
        <v>-0.52312410967745149</v>
      </c>
      <c r="Y215" s="1" t="str">
        <f t="shared" si="85"/>
        <v xml:space="preserve"> </v>
      </c>
      <c r="Z215" s="1" t="str">
        <f t="shared" si="86"/>
        <v xml:space="preserve"> </v>
      </c>
      <c r="AA215" s="1" t="str">
        <f t="shared" si="87"/>
        <v xml:space="preserve"> </v>
      </c>
      <c r="AB215" s="1" t="str">
        <f t="shared" si="88"/>
        <v xml:space="preserve"> </v>
      </c>
      <c r="AC215" s="1" t="str">
        <f t="shared" si="89"/>
        <v xml:space="preserve"> </v>
      </c>
      <c r="AD215" s="1" t="str">
        <f t="shared" si="90"/>
        <v xml:space="preserve"> </v>
      </c>
      <c r="AE215" s="1" t="str">
        <f t="shared" si="91"/>
        <v xml:space="preserve"> </v>
      </c>
      <c r="AF215" s="1" t="str">
        <f t="shared" si="92"/>
        <v xml:space="preserve"> </v>
      </c>
      <c r="AG215" s="38">
        <f t="shared" si="93"/>
        <v>5.3915662672402407</v>
      </c>
      <c r="AH215" s="38" t="str">
        <f t="shared" si="94"/>
        <v xml:space="preserve"> </v>
      </c>
      <c r="AI215" s="1" t="str">
        <f t="shared" si="95"/>
        <v xml:space="preserve"> </v>
      </c>
      <c r="AJ215" s="1" t="str">
        <f t="shared" si="96"/>
        <v xml:space="preserve"> </v>
      </c>
      <c r="AK215" s="25" t="str">
        <f t="shared" si="97"/>
        <v xml:space="preserve"> </v>
      </c>
      <c r="AL215" s="25" t="str">
        <f t="shared" si="98"/>
        <v xml:space="preserve"> </v>
      </c>
      <c r="AM215" s="1" t="str">
        <f t="shared" si="99"/>
        <v xml:space="preserve"> </v>
      </c>
      <c r="AN215" s="1" t="str">
        <f t="shared" si="100"/>
        <v xml:space="preserve"> </v>
      </c>
      <c r="AO215" t="s">
        <v>1052</v>
      </c>
      <c r="AP215" t="s">
        <v>1244</v>
      </c>
      <c r="AQ215" s="22">
        <v>57.189015814488499</v>
      </c>
      <c r="AR215" s="21">
        <v>52.312410967745151</v>
      </c>
      <c r="AS215">
        <v>15.963855421686745</v>
      </c>
      <c r="AT215">
        <v>-57.189015814488499</v>
      </c>
      <c r="AU215">
        <v>-52.312410967745151</v>
      </c>
      <c r="AV215" t="s">
        <v>2227</v>
      </c>
    </row>
    <row r="216" spans="1:48" x14ac:dyDescent="0.25">
      <c r="A216" s="14">
        <v>2.1900000000000009E-9</v>
      </c>
      <c r="B216" t="s">
        <v>977</v>
      </c>
      <c r="C216" s="4">
        <v>10</v>
      </c>
      <c r="D216" s="4">
        <v>0</v>
      </c>
      <c r="E216" s="4">
        <v>0</v>
      </c>
      <c r="F216" s="4">
        <v>10</v>
      </c>
      <c r="G216" s="4">
        <v>13.25</v>
      </c>
      <c r="H216" s="4">
        <v>12.01</v>
      </c>
      <c r="I216" s="34">
        <v>1756.387929282703</v>
      </c>
      <c r="J216" s="35">
        <v>11.73796134236699</v>
      </c>
      <c r="K216" s="35">
        <v>10.734240182449623</v>
      </c>
      <c r="L216" s="35">
        <v>8.0546786034019711</v>
      </c>
      <c r="M216" s="35">
        <v>6.647072035463613</v>
      </c>
      <c r="N216" s="4">
        <v>0.77</v>
      </c>
      <c r="O216" s="4">
        <v>-46.896551724137929</v>
      </c>
      <c r="P216" s="35">
        <v>2.7660282327173946</v>
      </c>
      <c r="Q216" s="36">
        <f t="shared" si="77"/>
        <v>100.00000000219001</v>
      </c>
      <c r="R216" s="36" t="str">
        <f t="shared" si="78"/>
        <v xml:space="preserve"> </v>
      </c>
      <c r="S216" s="37" t="str">
        <f t="shared" si="79"/>
        <v/>
      </c>
      <c r="T216" s="37" t="str">
        <f t="shared" si="80"/>
        <v/>
      </c>
      <c r="U216" s="37" t="str">
        <f t="shared" si="81"/>
        <v/>
      </c>
      <c r="V216" s="37" t="str">
        <f t="shared" si="82"/>
        <v/>
      </c>
      <c r="W216" s="37" t="str">
        <f t="shared" si="83"/>
        <v/>
      </c>
      <c r="X216" s="37">
        <f t="shared" si="84"/>
        <v>-0.31108455391647116</v>
      </c>
      <c r="Y216" s="1" t="str">
        <f t="shared" si="85"/>
        <v xml:space="preserve"> </v>
      </c>
      <c r="Z216" s="1" t="str">
        <f t="shared" si="86"/>
        <v xml:space="preserve"> </v>
      </c>
      <c r="AA216" s="1" t="str">
        <f t="shared" si="87"/>
        <v xml:space="preserve"> </v>
      </c>
      <c r="AB216" s="1" t="str">
        <f t="shared" si="88"/>
        <v xml:space="preserve"> </v>
      </c>
      <c r="AC216" s="1" t="str">
        <f t="shared" si="89"/>
        <v xml:space="preserve"> </v>
      </c>
      <c r="AD216" s="1" t="str">
        <f t="shared" si="90"/>
        <v xml:space="preserve"> </v>
      </c>
      <c r="AE216" s="1" t="str">
        <f t="shared" si="91"/>
        <v xml:space="preserve"> </v>
      </c>
      <c r="AF216" s="1" t="str">
        <f t="shared" si="92"/>
        <v xml:space="preserve"> </v>
      </c>
      <c r="AG216" s="38">
        <f t="shared" si="93"/>
        <v>2.7660282349073948</v>
      </c>
      <c r="AH216" s="38" t="str">
        <f t="shared" si="94"/>
        <v xml:space="preserve"> </v>
      </c>
      <c r="AI216" s="1" t="str">
        <f t="shared" si="95"/>
        <v xml:space="preserve"> </v>
      </c>
      <c r="AJ216" s="1" t="str">
        <f t="shared" si="96"/>
        <v xml:space="preserve"> </v>
      </c>
      <c r="AK216" s="25" t="str">
        <f t="shared" si="97"/>
        <v xml:space="preserve"> </v>
      </c>
      <c r="AL216" s="25" t="str">
        <f t="shared" si="98"/>
        <v xml:space="preserve"> </v>
      </c>
      <c r="AM216" s="1" t="str">
        <f t="shared" si="99"/>
        <v xml:space="preserve"> </v>
      </c>
      <c r="AN216" s="1" t="str">
        <f t="shared" si="100"/>
        <v xml:space="preserve"> </v>
      </c>
      <c r="AO216" t="s">
        <v>977</v>
      </c>
      <c r="AP216" t="s">
        <v>1254</v>
      </c>
      <c r="AQ216" s="22">
        <v>26.287903345502261</v>
      </c>
      <c r="AR216" s="21">
        <v>31.108455391647116</v>
      </c>
      <c r="AS216">
        <v>10.324729392173193</v>
      </c>
      <c r="AT216">
        <v>-26.287903345502261</v>
      </c>
      <c r="AU216">
        <v>-31.108455391647116</v>
      </c>
      <c r="AV216" t="s">
        <v>2228</v>
      </c>
    </row>
    <row r="217" spans="1:48" x14ac:dyDescent="0.25">
      <c r="A217" s="14">
        <v>2.2000000000000011E-9</v>
      </c>
      <c r="B217" t="s">
        <v>1015</v>
      </c>
      <c r="C217" s="4">
        <v>10</v>
      </c>
      <c r="D217" s="4">
        <v>1</v>
      </c>
      <c r="E217" s="4">
        <v>5</v>
      </c>
      <c r="F217" s="4">
        <v>16</v>
      </c>
      <c r="G217" s="4">
        <v>80</v>
      </c>
      <c r="H217" s="4">
        <v>74.81</v>
      </c>
      <c r="I217" s="34">
        <v>102079.01153735333</v>
      </c>
      <c r="J217" s="35">
        <v>10.922762447072566</v>
      </c>
      <c r="K217" s="35">
        <v>10.876708345449259</v>
      </c>
      <c r="L217" s="35" t="s">
        <v>1238</v>
      </c>
      <c r="M217" s="35" t="s">
        <v>1238</v>
      </c>
      <c r="N217" s="4">
        <v>6.8780000000000001</v>
      </c>
      <c r="O217" s="4">
        <v>2.8101644245141961</v>
      </c>
      <c r="P217" s="35">
        <v>4.1037294479347679</v>
      </c>
      <c r="Q217" s="36" t="str">
        <f t="shared" ref="Q217:Q248" si="101">IF(ISERROR((IF(R217&lt;&gt;" ","",(IF((AND(C217&lt;&gt;0,F217&lt;&gt;0,(C217*100/F217)&gt;$Q$5))=TRUE,(IF(ISERROR(((C217*100/F217)+A217))=TRUE," ",(((C217*100/F217)+A217))))," ")))))=TRUE," ",((IF(R217&lt;&gt;" ","",(IF((AND(C217&lt;&gt;0,F217&lt;&gt;0,(C217*100/F217)&gt;$Q$5))=TRUE,(IF(ISERROR(((C217*100/F217)+A217))=TRUE," ",(((C217*100/F217)+A217))))," "))))))</f>
        <v xml:space="preserve"> </v>
      </c>
      <c r="R217" s="36" t="str">
        <f t="shared" ref="R217:R248" si="102">IF(ISERROR(IF((AND(D217&lt;&gt;0,F217&lt;&gt;0,(D217*100/F217)&gt;$R$5))=TRUE,(IF(ISERROR(((D217*100/F217)+A217))=TRUE," ",(((D217*100/F217)+A217))))," "))=TRUE," ",(IF((AND(D217&lt;&gt;0,F217&lt;&gt;0,(D217*100/F217)&gt;$R$5))=TRUE,(IF(ISERROR(((D217*100/F217)+A217))=TRUE," ",(((D217*100/F217)+A217))))," ")))</f>
        <v xml:space="preserve"> </v>
      </c>
      <c r="S217" s="37" t="str">
        <f t="shared" ref="S217:S248" si="103">IF(ISERROR((IF((G217/H217-1)&gt;($S$5/100),(G217/H217-1)+A217,"")))=TRUE," ",((IF((G217/H217-1)&gt;($S$5/100),(G217/H217-1)+A217,""))))</f>
        <v/>
      </c>
      <c r="T217" s="37" t="str">
        <f t="shared" ref="T217:T248" si="104">IF(ISERROR((IF((G217/H217-1)&lt;($T$5/100),(G217/H217-1)+A217,"")))=TRUE," ",((IF((G217/H217-1)&lt;($T$5/100),(G217/H217-1)+A217,""))))</f>
        <v/>
      </c>
      <c r="U217" s="37" t="str">
        <f t="shared" ref="U217:U248" si="105">IF(ISERROR((IF(((J217/$J$6-1))&gt;($U$5/100),((J217/$J$6-1)),"")))=TRUE," ",((IF(((J217/$J$6-1))&gt;($U$5/100),((J217/$J$6-1)),""))))</f>
        <v/>
      </c>
      <c r="V217" s="37">
        <f t="shared" ref="V217:V248" si="106">IF(ISERROR((IF(((J217/$J$6-1))&lt;($V$5/100),((J217/$J$6-1)),"")))=TRUE," ",((IF(((J217/$J$6-1))&lt;($V$5/100),((J217/$J$6-1)),""))))</f>
        <v>-0.31407192633472014</v>
      </c>
      <c r="W217" s="37" t="str">
        <f t="shared" ref="W217:W248" si="107">IF(ISERROR((IF(((L217/$L$6-1))&gt;($W$5/100),((L217/$L$6-1)),"")))=TRUE," ",((IF(((L217/$L$6-1))&gt;($W$5/100),((L217/$L$6-1)),""))))</f>
        <v xml:space="preserve"> </v>
      </c>
      <c r="X217" s="37" t="str">
        <f t="shared" ref="X217:X248" si="108">IF(ISERROR((IF(((L217/$L$6-1))&lt;($X$5/100),((L217/$L$6-1)),"")))=TRUE," ",((IF(((L217/$L$6-1))&lt;($X$5/100),((L217/$L$6-1)),""))))</f>
        <v xml:space="preserve"> </v>
      </c>
      <c r="Y217" s="1" t="str">
        <f t="shared" ref="Y217:Y248" si="109">IF(ISERROR((RANK(U217,U$7:U$184,0)))=TRUE," ",((RANK(U217,U$7:U$184,0))))</f>
        <v xml:space="preserve"> </v>
      </c>
      <c r="Z217" s="1" t="str">
        <f t="shared" ref="Z217:Z248" si="110">IF(ISERROR((RANK(V217,V$7:V$184,1)))=TRUE," ",((RANK(V217,V$7:V$184,1))))</f>
        <v xml:space="preserve"> </v>
      </c>
      <c r="AA217" s="1" t="str">
        <f t="shared" ref="AA217:AA248" si="111">IF(ISERROR((RANK(W217,W$7:W$184,0)))=TRUE," ",((RANK(W217,W$7:W$184,0))))</f>
        <v xml:space="preserve"> </v>
      </c>
      <c r="AB217" s="1" t="str">
        <f t="shared" ref="AB217:AB248" si="112">IF(ISERROR((RANK(X217,X$7:X$184,1)))=TRUE," ",((RANK(X217,X$7:X$184,1))))</f>
        <v xml:space="preserve"> </v>
      </c>
      <c r="AC217" s="1" t="str">
        <f t="shared" ref="AC217:AC248" si="113">IF(ISERROR((RANK(S217,S$7:S$184,0)))=TRUE," ",((RANK(S217,S$7:S$184,0))))</f>
        <v xml:space="preserve"> </v>
      </c>
      <c r="AD217" s="1" t="str">
        <f t="shared" ref="AD217:AD248" si="114">IF(ISERROR((RANK(T217,T$7:T$184,1)))=TRUE," ",((RANK(T217,T$7:T$184,1))))</f>
        <v xml:space="preserve"> </v>
      </c>
      <c r="AE217" s="1" t="str">
        <f t="shared" ref="AE217:AE248" si="115">IF(ISERROR((RANK(Q217,Q$7:Q$184,0)))=TRUE," ",((RANK(Q217,Q$7:Q$184,0))))</f>
        <v xml:space="preserve"> </v>
      </c>
      <c r="AF217" s="1" t="str">
        <f t="shared" ref="AF217:AF248" si="116">IF(ISERROR((RANK(R217,R$7:R$184,0)))=TRUE," ",((RANK(R217,R$7:R$184,0))))</f>
        <v xml:space="preserve"> </v>
      </c>
      <c r="AG217" s="38">
        <f t="shared" ref="AG217:AG248" si="117">IF(ISERROR((IF((AND(P217&gt;$AG$6,P217&lt;$AG$5))=TRUE,P217+A217," ")))=TRUE," ",((IF((AND(P217&gt;$AG$6,P217&lt;$AG$5))=TRUE,P217+A217," "))))</f>
        <v>4.1037294501347681</v>
      </c>
      <c r="AH217" s="38" t="str">
        <f t="shared" ref="AH217:AH248" si="118">IF(ISERROR(((IF(P217&lt;$AH$5,P217+A217," "))))=TRUE," ",((IF(P217&lt;$AH$5,P217+A217," "))))</f>
        <v xml:space="preserve"> </v>
      </c>
      <c r="AI217" s="1" t="str">
        <f t="shared" ref="AI217:AI248" si="119">IF(ISERROR((RANK(AG217,AG$7:AG$184,0)))=TRUE," ",((RANK(AG217,AG$7:AG$184,0))))</f>
        <v xml:space="preserve"> </v>
      </c>
      <c r="AJ217" s="1" t="str">
        <f t="shared" ref="AJ217:AJ248" si="120">IF(ISERROR((RANK(AH217,AH$7:AH$184,0)))=TRUE," ",((RANK(AH217,AH$7:AH$184,0))))</f>
        <v xml:space="preserve"> </v>
      </c>
      <c r="AK217" s="25" t="str">
        <f t="shared" ref="AK217:AK248" si="121">IF(ISERROR((IF((AND(O217&lt;$AK$5,O217&gt;$AK$6))=TRUE,O217+A217," ")))=TRUE," ",((IF((AND(O217&lt;$AK$5,O217&gt;$AK$6))=TRUE,O217+A217," "))))</f>
        <v xml:space="preserve"> </v>
      </c>
      <c r="AL217" s="25" t="str">
        <f t="shared" ref="AL217:AL248" si="122">IF(ISERROR((IF(O217&lt;$AL$5,O217+A217," ")))=TRUE," ",((IF(O217&lt;$AL$5,O217+A217," "))))</f>
        <v xml:space="preserve"> </v>
      </c>
      <c r="AM217" s="1" t="str">
        <f t="shared" ref="AM217:AM248" si="123">IF(ISERROR((RANK(AK217,AK$7:AK$184,0)))=TRUE," ",((RANK(AK217,AK$7:AK$184,0))))</f>
        <v xml:space="preserve"> </v>
      </c>
      <c r="AN217" s="1" t="str">
        <f t="shared" ref="AN217:AN248" si="124">IF(ISERROR((RANK(AL217,AL$7:AL$184,0)))=TRUE," ",((RANK(AL217,AL$7:AL$184,0))))</f>
        <v xml:space="preserve"> </v>
      </c>
      <c r="AO217" t="s">
        <v>1015</v>
      </c>
      <c r="AP217" t="s">
        <v>1246</v>
      </c>
      <c r="AQ217" s="22">
        <v>31.407192633472015</v>
      </c>
      <c r="AR217" s="21" t="e">
        <v>#VALUE!</v>
      </c>
      <c r="AS217">
        <v>6.9375751904825478</v>
      </c>
      <c r="AT217">
        <v>-31.407192633472015</v>
      </c>
      <c r="AU217" t="e">
        <v>#VALUE!</v>
      </c>
      <c r="AV217" t="s">
        <v>2229</v>
      </c>
    </row>
    <row r="218" spans="1:48" x14ac:dyDescent="0.25">
      <c r="A218" s="14">
        <v>2.2100000000000013E-9</v>
      </c>
      <c r="B218" t="s">
        <v>1162</v>
      </c>
      <c r="C218" s="4">
        <v>20</v>
      </c>
      <c r="D218" s="4">
        <v>0</v>
      </c>
      <c r="E218" s="4">
        <v>3</v>
      </c>
      <c r="F218" s="4">
        <v>23</v>
      </c>
      <c r="G218" s="4">
        <v>27</v>
      </c>
      <c r="H218" s="4">
        <v>14.06</v>
      </c>
      <c r="I218" s="34">
        <v>5812.3345989398558</v>
      </c>
      <c r="J218" s="35">
        <v>4.9057920446615491</v>
      </c>
      <c r="K218" s="35">
        <v>6.4377289377289371</v>
      </c>
      <c r="L218" s="35">
        <v>2.7717366200956386</v>
      </c>
      <c r="M218" s="35">
        <v>3.3237648852907538</v>
      </c>
      <c r="N218" s="4">
        <v>2.1840000000000002</v>
      </c>
      <c r="O218" s="4">
        <v>-20.581818181818175</v>
      </c>
      <c r="P218" s="35">
        <v>1.5007112375533427</v>
      </c>
      <c r="Q218" s="36">
        <f t="shared" si="101"/>
        <v>86.956521741340438</v>
      </c>
      <c r="R218" s="36" t="str">
        <f t="shared" si="102"/>
        <v xml:space="preserve"> </v>
      </c>
      <c r="S218" s="37">
        <f t="shared" si="103"/>
        <v>0.9203413962356044</v>
      </c>
      <c r="T218" s="37" t="str">
        <f t="shared" si="104"/>
        <v/>
      </c>
      <c r="U218" s="37" t="str">
        <f t="shared" si="105"/>
        <v/>
      </c>
      <c r="V218" s="37">
        <f t="shared" si="106"/>
        <v>-0.69192587467660094</v>
      </c>
      <c r="W218" s="37" t="str">
        <f t="shared" si="107"/>
        <v/>
      </c>
      <c r="X218" s="37">
        <f t="shared" si="108"/>
        <v>-0.7629337849367761</v>
      </c>
      <c r="Y218" s="1" t="str">
        <f t="shared" si="109"/>
        <v xml:space="preserve"> </v>
      </c>
      <c r="Z218" s="1" t="str">
        <f t="shared" si="110"/>
        <v xml:space="preserve"> </v>
      </c>
      <c r="AA218" s="1" t="str">
        <f t="shared" si="111"/>
        <v xml:space="preserve"> </v>
      </c>
      <c r="AB218" s="1" t="str">
        <f t="shared" si="112"/>
        <v xml:space="preserve"> </v>
      </c>
      <c r="AC218" s="1" t="str">
        <f t="shared" si="113"/>
        <v xml:space="preserve"> </v>
      </c>
      <c r="AD218" s="1" t="str">
        <f t="shared" si="114"/>
        <v xml:space="preserve"> </v>
      </c>
      <c r="AE218" s="1" t="str">
        <f t="shared" si="115"/>
        <v xml:space="preserve"> </v>
      </c>
      <c r="AF218" s="1" t="str">
        <f t="shared" si="116"/>
        <v xml:space="preserve"> </v>
      </c>
      <c r="AG218" s="38" t="str">
        <f t="shared" si="117"/>
        <v xml:space="preserve"> </v>
      </c>
      <c r="AH218" s="38" t="str">
        <f t="shared" si="118"/>
        <v xml:space="preserve"> </v>
      </c>
      <c r="AI218" s="1" t="str">
        <f t="shared" si="119"/>
        <v xml:space="preserve"> </v>
      </c>
      <c r="AJ218" s="1" t="str">
        <f t="shared" si="120"/>
        <v xml:space="preserve"> </v>
      </c>
      <c r="AK218" s="25" t="str">
        <f t="shared" si="121"/>
        <v xml:space="preserve"> </v>
      </c>
      <c r="AL218" s="25" t="str">
        <f t="shared" si="122"/>
        <v xml:space="preserve"> </v>
      </c>
      <c r="AM218" s="1" t="str">
        <f t="shared" si="123"/>
        <v xml:space="preserve"> </v>
      </c>
      <c r="AN218" s="1" t="str">
        <f t="shared" si="124"/>
        <v xml:space="preserve"> </v>
      </c>
      <c r="AO218" t="s">
        <v>1162</v>
      </c>
      <c r="AP218" t="s">
        <v>1242</v>
      </c>
      <c r="AQ218" s="22">
        <v>69.19258746766009</v>
      </c>
      <c r="AR218" s="21">
        <v>76.293378493677608</v>
      </c>
      <c r="AS218">
        <v>92.034139402560442</v>
      </c>
      <c r="AT218">
        <v>-69.19258746766009</v>
      </c>
      <c r="AU218">
        <v>-76.293378493677608</v>
      </c>
      <c r="AV218" t="s">
        <v>2230</v>
      </c>
    </row>
    <row r="219" spans="1:48" x14ac:dyDescent="0.25">
      <c r="A219" s="14">
        <v>2.2200000000000014E-9</v>
      </c>
      <c r="B219" t="s">
        <v>1045</v>
      </c>
      <c r="C219" s="4">
        <v>12</v>
      </c>
      <c r="D219" s="4">
        <v>0</v>
      </c>
      <c r="E219" s="4">
        <v>1</v>
      </c>
      <c r="F219" s="4">
        <v>13</v>
      </c>
      <c r="G219" s="4">
        <v>55</v>
      </c>
      <c r="H219" s="4">
        <v>45.67</v>
      </c>
      <c r="I219" s="34">
        <v>3036.5429811558361</v>
      </c>
      <c r="J219" s="35">
        <v>11.591370558375635</v>
      </c>
      <c r="K219" s="35">
        <v>11.11462642978827</v>
      </c>
      <c r="L219" s="35">
        <v>7.317653537679198</v>
      </c>
      <c r="M219" s="35">
        <v>7.1849170867741501</v>
      </c>
      <c r="N219" s="4">
        <v>4.109</v>
      </c>
      <c r="O219" s="4">
        <v>4.2893401015228436</v>
      </c>
      <c r="P219" s="35">
        <v>2.3319465732428291</v>
      </c>
      <c r="Q219" s="36">
        <f t="shared" si="101"/>
        <v>92.307692309912312</v>
      </c>
      <c r="R219" s="36" t="str">
        <f t="shared" si="102"/>
        <v xml:space="preserve"> </v>
      </c>
      <c r="S219" s="37">
        <f t="shared" si="103"/>
        <v>0.20429165976324495</v>
      </c>
      <c r="T219" s="37" t="str">
        <f t="shared" si="104"/>
        <v/>
      </c>
      <c r="U219" s="37" t="str">
        <f t="shared" si="105"/>
        <v/>
      </c>
      <c r="V219" s="37" t="str">
        <f t="shared" si="106"/>
        <v/>
      </c>
      <c r="W219" s="37" t="str">
        <f t="shared" si="107"/>
        <v/>
      </c>
      <c r="X219" s="37">
        <f t="shared" si="108"/>
        <v>-0.37412219662423785</v>
      </c>
      <c r="Y219" s="1" t="str">
        <f t="shared" si="109"/>
        <v xml:space="preserve"> </v>
      </c>
      <c r="Z219" s="1" t="str">
        <f t="shared" si="110"/>
        <v xml:space="preserve"> </v>
      </c>
      <c r="AA219" s="1" t="str">
        <f t="shared" si="111"/>
        <v xml:space="preserve"> </v>
      </c>
      <c r="AB219" s="1" t="str">
        <f t="shared" si="112"/>
        <v xml:space="preserve"> </v>
      </c>
      <c r="AC219" s="1" t="str">
        <f t="shared" si="113"/>
        <v xml:space="preserve"> </v>
      </c>
      <c r="AD219" s="1" t="str">
        <f t="shared" si="114"/>
        <v xml:space="preserve"> </v>
      </c>
      <c r="AE219" s="1" t="str">
        <f t="shared" si="115"/>
        <v xml:space="preserve"> </v>
      </c>
      <c r="AF219" s="1" t="str">
        <f t="shared" si="116"/>
        <v xml:space="preserve"> </v>
      </c>
      <c r="AG219" s="38">
        <f t="shared" si="117"/>
        <v>2.3319465754628292</v>
      </c>
      <c r="AH219" s="38" t="str">
        <f t="shared" si="118"/>
        <v xml:space="preserve"> </v>
      </c>
      <c r="AI219" s="1" t="str">
        <f t="shared" si="119"/>
        <v xml:space="preserve"> </v>
      </c>
      <c r="AJ219" s="1" t="str">
        <f t="shared" si="120"/>
        <v xml:space="preserve"> </v>
      </c>
      <c r="AK219" s="25" t="str">
        <f t="shared" si="121"/>
        <v xml:space="preserve"> </v>
      </c>
      <c r="AL219" s="25" t="str">
        <f t="shared" si="122"/>
        <v xml:space="preserve"> </v>
      </c>
      <c r="AM219" s="1" t="str">
        <f t="shared" si="123"/>
        <v xml:space="preserve"> </v>
      </c>
      <c r="AN219" s="1" t="str">
        <f t="shared" si="124"/>
        <v xml:space="preserve"> </v>
      </c>
      <c r="AO219" t="s">
        <v>1045</v>
      </c>
      <c r="AP219" t="s">
        <v>1244</v>
      </c>
      <c r="AQ219" s="22">
        <v>27.208464737984272</v>
      </c>
      <c r="AR219" s="21">
        <v>37.412219662423787</v>
      </c>
      <c r="AS219">
        <v>20.429165754324497</v>
      </c>
      <c r="AT219">
        <v>-27.208464737984272</v>
      </c>
      <c r="AU219">
        <v>-37.412219662423787</v>
      </c>
      <c r="AV219" t="s">
        <v>2231</v>
      </c>
    </row>
    <row r="220" spans="1:48" x14ac:dyDescent="0.25">
      <c r="A220" s="14">
        <v>2.2300000000000016E-9</v>
      </c>
      <c r="B220" t="s">
        <v>1066</v>
      </c>
      <c r="C220" s="4">
        <v>5</v>
      </c>
      <c r="D220" s="4">
        <v>0</v>
      </c>
      <c r="E220" s="4">
        <v>3</v>
      </c>
      <c r="F220" s="4">
        <v>8</v>
      </c>
      <c r="G220" s="4">
        <v>80</v>
      </c>
      <c r="H220" s="4">
        <v>69.5</v>
      </c>
      <c r="I220" s="34">
        <v>4289.4832139689006</v>
      </c>
      <c r="J220" s="35">
        <v>19.908335720423946</v>
      </c>
      <c r="K220" s="35">
        <v>18.051948051948052</v>
      </c>
      <c r="L220" s="35">
        <v>10.457264979567981</v>
      </c>
      <c r="M220" s="35">
        <v>9.8355784916397653</v>
      </c>
      <c r="N220" s="4">
        <v>3.85</v>
      </c>
      <c r="O220" s="4">
        <v>9.3750000000000018</v>
      </c>
      <c r="P220" s="35">
        <v>1.5539568345323742</v>
      </c>
      <c r="Q220" s="36" t="str">
        <f t="shared" si="101"/>
        <v xml:space="preserve"> </v>
      </c>
      <c r="R220" s="36" t="str">
        <f t="shared" si="102"/>
        <v xml:space="preserve"> </v>
      </c>
      <c r="S220" s="37">
        <f t="shared" si="103"/>
        <v>0.15107913892064742</v>
      </c>
      <c r="T220" s="37" t="str">
        <f t="shared" si="104"/>
        <v/>
      </c>
      <c r="U220" s="37" t="str">
        <f t="shared" si="105"/>
        <v/>
      </c>
      <c r="V220" s="37" t="str">
        <f t="shared" si="106"/>
        <v/>
      </c>
      <c r="W220" s="37" t="str">
        <f t="shared" si="107"/>
        <v/>
      </c>
      <c r="X220" s="37" t="str">
        <f t="shared" si="108"/>
        <v/>
      </c>
      <c r="Y220" s="1" t="str">
        <f t="shared" si="109"/>
        <v xml:space="preserve"> </v>
      </c>
      <c r="Z220" s="1" t="str">
        <f t="shared" si="110"/>
        <v xml:space="preserve"> </v>
      </c>
      <c r="AA220" s="1" t="str">
        <f t="shared" si="111"/>
        <v xml:space="preserve"> </v>
      </c>
      <c r="AB220" s="1" t="str">
        <f t="shared" si="112"/>
        <v xml:space="preserve"> </v>
      </c>
      <c r="AC220" s="1" t="str">
        <f t="shared" si="113"/>
        <v xml:space="preserve"> </v>
      </c>
      <c r="AD220" s="1" t="str">
        <f t="shared" si="114"/>
        <v xml:space="preserve"> </v>
      </c>
      <c r="AE220" s="1" t="str">
        <f t="shared" si="115"/>
        <v xml:space="preserve"> </v>
      </c>
      <c r="AF220" s="1" t="str">
        <f t="shared" si="116"/>
        <v xml:space="preserve"> </v>
      </c>
      <c r="AG220" s="38" t="str">
        <f t="shared" si="117"/>
        <v xml:space="preserve"> </v>
      </c>
      <c r="AH220" s="38" t="str">
        <f t="shared" si="118"/>
        <v xml:space="preserve"> </v>
      </c>
      <c r="AI220" s="1" t="str">
        <f t="shared" si="119"/>
        <v xml:space="preserve"> </v>
      </c>
      <c r="AJ220" s="1" t="str">
        <f t="shared" si="120"/>
        <v xml:space="preserve"> </v>
      </c>
      <c r="AK220" s="25" t="str">
        <f t="shared" si="121"/>
        <v xml:space="preserve"> </v>
      </c>
      <c r="AL220" s="25" t="str">
        <f t="shared" si="122"/>
        <v xml:space="preserve"> </v>
      </c>
      <c r="AM220" s="1" t="str">
        <f t="shared" si="123"/>
        <v xml:space="preserve"> </v>
      </c>
      <c r="AN220" s="1" t="str">
        <f t="shared" si="124"/>
        <v xml:space="preserve"> </v>
      </c>
      <c r="AO220" t="s">
        <v>1066</v>
      </c>
      <c r="AP220" t="s">
        <v>1244</v>
      </c>
      <c r="AQ220" s="22">
        <v>-25.020446400461349</v>
      </c>
      <c r="AR220" s="21">
        <v>10.559170353861314</v>
      </c>
      <c r="AS220">
        <v>15.107913669064743</v>
      </c>
      <c r="AT220">
        <v>25.020446400461349</v>
      </c>
      <c r="AU220">
        <v>-10.559170353861314</v>
      </c>
      <c r="AV220" t="s">
        <v>2232</v>
      </c>
    </row>
    <row r="221" spans="1:48" x14ac:dyDescent="0.25">
      <c r="A221" s="14">
        <v>2.2400000000000018E-9</v>
      </c>
      <c r="B221" t="s">
        <v>1019</v>
      </c>
      <c r="C221" s="4">
        <v>17</v>
      </c>
      <c r="D221" s="4">
        <v>0</v>
      </c>
      <c r="E221" s="4">
        <v>1</v>
      </c>
      <c r="F221" s="4">
        <v>18</v>
      </c>
      <c r="G221" s="4">
        <v>6</v>
      </c>
      <c r="H221" s="4">
        <v>3.81</v>
      </c>
      <c r="I221" s="34">
        <v>635.99113763794583</v>
      </c>
      <c r="J221" s="35">
        <v>30.238095238095237</v>
      </c>
      <c r="K221" s="35">
        <v>31.487603305785125</v>
      </c>
      <c r="L221" s="35">
        <v>3.7029141505262513</v>
      </c>
      <c r="M221" s="35">
        <v>3.8834542309658158</v>
      </c>
      <c r="N221" s="4">
        <v>0.126</v>
      </c>
      <c r="O221" s="4">
        <v>-29.213483146067411</v>
      </c>
      <c r="P221" s="35">
        <v>7.8740157480314963</v>
      </c>
      <c r="Q221" s="36">
        <f t="shared" si="101"/>
        <v>94.444444446684443</v>
      </c>
      <c r="R221" s="36" t="str">
        <f t="shared" si="102"/>
        <v xml:space="preserve"> </v>
      </c>
      <c r="S221" s="37">
        <f t="shared" si="103"/>
        <v>0.57480315184629904</v>
      </c>
      <c r="T221" s="37" t="str">
        <f t="shared" si="104"/>
        <v/>
      </c>
      <c r="U221" s="37" t="str">
        <f t="shared" si="105"/>
        <v/>
      </c>
      <c r="V221" s="37" t="str">
        <f t="shared" si="106"/>
        <v/>
      </c>
      <c r="W221" s="37" t="str">
        <f t="shared" si="107"/>
        <v/>
      </c>
      <c r="X221" s="37">
        <f t="shared" si="108"/>
        <v>-0.68329031120604045</v>
      </c>
      <c r="Y221" s="1" t="str">
        <f t="shared" si="109"/>
        <v xml:space="preserve"> </v>
      </c>
      <c r="Z221" s="1" t="str">
        <f t="shared" si="110"/>
        <v xml:space="preserve"> </v>
      </c>
      <c r="AA221" s="1" t="str">
        <f t="shared" si="111"/>
        <v xml:space="preserve"> </v>
      </c>
      <c r="AB221" s="1" t="str">
        <f t="shared" si="112"/>
        <v xml:space="preserve"> </v>
      </c>
      <c r="AC221" s="1" t="str">
        <f t="shared" si="113"/>
        <v xml:space="preserve"> </v>
      </c>
      <c r="AD221" s="1" t="str">
        <f t="shared" si="114"/>
        <v xml:space="preserve"> </v>
      </c>
      <c r="AE221" s="1" t="str">
        <f t="shared" si="115"/>
        <v xml:space="preserve"> </v>
      </c>
      <c r="AF221" s="1" t="str">
        <f t="shared" si="116"/>
        <v xml:space="preserve"> </v>
      </c>
      <c r="AG221" s="38">
        <f t="shared" si="117"/>
        <v>7.8740157502714965</v>
      </c>
      <c r="AH221" s="38" t="str">
        <f t="shared" si="118"/>
        <v xml:space="preserve"> </v>
      </c>
      <c r="AI221" s="1" t="str">
        <f t="shared" si="119"/>
        <v xml:space="preserve"> </v>
      </c>
      <c r="AJ221" s="1" t="str">
        <f t="shared" si="120"/>
        <v xml:space="preserve"> </v>
      </c>
      <c r="AK221" s="25" t="str">
        <f t="shared" si="121"/>
        <v xml:space="preserve"> </v>
      </c>
      <c r="AL221" s="25" t="str">
        <f t="shared" si="122"/>
        <v xml:space="preserve"> </v>
      </c>
      <c r="AM221" s="1" t="str">
        <f t="shared" si="123"/>
        <v xml:space="preserve"> </v>
      </c>
      <c r="AN221" s="1" t="str">
        <f t="shared" si="124"/>
        <v xml:space="preserve"> </v>
      </c>
      <c r="AO221" t="s">
        <v>1019</v>
      </c>
      <c r="AP221" t="s">
        <v>1295</v>
      </c>
      <c r="AQ221" s="22">
        <v>-89.889311595646973</v>
      </c>
      <c r="AR221" s="21">
        <v>68.329031120604043</v>
      </c>
      <c r="AS221">
        <v>57.480314960629912</v>
      </c>
      <c r="AT221">
        <v>89.889311595646973</v>
      </c>
      <c r="AU221">
        <v>-68.329031120604043</v>
      </c>
      <c r="AV221" t="s">
        <v>2233</v>
      </c>
    </row>
    <row r="222" spans="1:48" x14ac:dyDescent="0.25">
      <c r="A222" s="14">
        <v>2.2500000000000019E-9</v>
      </c>
      <c r="B222" t="s">
        <v>1007</v>
      </c>
      <c r="C222" s="4">
        <v>14</v>
      </c>
      <c r="D222" s="4">
        <v>0</v>
      </c>
      <c r="E222" s="4">
        <v>1</v>
      </c>
      <c r="F222" s="4">
        <v>15</v>
      </c>
      <c r="G222" s="4">
        <v>20</v>
      </c>
      <c r="H222" s="4">
        <v>11.99</v>
      </c>
      <c r="I222" s="34">
        <v>2445.2558992178933</v>
      </c>
      <c r="J222" s="35">
        <v>10.3184165232358</v>
      </c>
      <c r="K222" s="35">
        <v>19.983333333333334</v>
      </c>
      <c r="L222" s="35">
        <v>4.1003271103896104</v>
      </c>
      <c r="M222" s="35">
        <v>3.9185016371036494</v>
      </c>
      <c r="N222" s="4">
        <v>1.1619999999999999</v>
      </c>
      <c r="O222" s="4">
        <v>-3.5684647302904686</v>
      </c>
      <c r="P222" s="35">
        <v>3.8865721434528773</v>
      </c>
      <c r="Q222" s="36">
        <f t="shared" si="101"/>
        <v>93.333333335583333</v>
      </c>
      <c r="R222" s="36" t="str">
        <f t="shared" si="102"/>
        <v xml:space="preserve"> </v>
      </c>
      <c r="S222" s="37">
        <f t="shared" si="103"/>
        <v>0.66805671617827356</v>
      </c>
      <c r="T222" s="37" t="str">
        <f t="shared" si="104"/>
        <v/>
      </c>
      <c r="U222" s="37" t="str">
        <f t="shared" si="105"/>
        <v/>
      </c>
      <c r="V222" s="37">
        <f t="shared" si="106"/>
        <v>-0.35202366586705036</v>
      </c>
      <c r="W222" s="37" t="str">
        <f t="shared" si="107"/>
        <v/>
      </c>
      <c r="X222" s="37">
        <f t="shared" si="108"/>
        <v>-0.64929964068965185</v>
      </c>
      <c r="Y222" s="1" t="str">
        <f t="shared" si="109"/>
        <v xml:space="preserve"> </v>
      </c>
      <c r="Z222" s="1" t="str">
        <f t="shared" si="110"/>
        <v xml:space="preserve"> </v>
      </c>
      <c r="AA222" s="1" t="str">
        <f t="shared" si="111"/>
        <v xml:space="preserve"> </v>
      </c>
      <c r="AB222" s="1" t="str">
        <f t="shared" si="112"/>
        <v xml:space="preserve"> </v>
      </c>
      <c r="AC222" s="1" t="str">
        <f t="shared" si="113"/>
        <v xml:space="preserve"> </v>
      </c>
      <c r="AD222" s="1" t="str">
        <f t="shared" si="114"/>
        <v xml:space="preserve"> </v>
      </c>
      <c r="AE222" s="1" t="str">
        <f t="shared" si="115"/>
        <v xml:space="preserve"> </v>
      </c>
      <c r="AF222" s="1" t="str">
        <f t="shared" si="116"/>
        <v xml:space="preserve"> </v>
      </c>
      <c r="AG222" s="38">
        <f t="shared" si="117"/>
        <v>3.8865721457028775</v>
      </c>
      <c r="AH222" s="38" t="str">
        <f t="shared" si="118"/>
        <v xml:space="preserve"> </v>
      </c>
      <c r="AI222" s="1" t="str">
        <f t="shared" si="119"/>
        <v xml:space="preserve"> </v>
      </c>
      <c r="AJ222" s="1" t="str">
        <f t="shared" si="120"/>
        <v xml:space="preserve"> </v>
      </c>
      <c r="AK222" s="25" t="str">
        <f t="shared" si="121"/>
        <v xml:space="preserve"> </v>
      </c>
      <c r="AL222" s="25" t="str">
        <f t="shared" si="122"/>
        <v xml:space="preserve"> </v>
      </c>
      <c r="AM222" s="1" t="str">
        <f t="shared" si="123"/>
        <v xml:space="preserve"> </v>
      </c>
      <c r="AN222" s="1" t="str">
        <f t="shared" si="124"/>
        <v xml:space="preserve"> </v>
      </c>
      <c r="AO222" t="s">
        <v>1007</v>
      </c>
      <c r="AP222" t="s">
        <v>1295</v>
      </c>
      <c r="AQ222" s="22">
        <v>35.20236658670504</v>
      </c>
      <c r="AR222" s="21">
        <v>64.929964068965191</v>
      </c>
      <c r="AS222">
        <v>66.805671392827364</v>
      </c>
      <c r="AT222">
        <v>-35.20236658670504</v>
      </c>
      <c r="AU222">
        <v>-64.929964068965191</v>
      </c>
      <c r="AV222" t="s">
        <v>2234</v>
      </c>
    </row>
    <row r="223" spans="1:48" x14ac:dyDescent="0.25">
      <c r="A223" s="14">
        <v>2.2600000000000021E-9</v>
      </c>
      <c r="B223" t="s">
        <v>1144</v>
      </c>
      <c r="C223" s="4">
        <v>6</v>
      </c>
      <c r="D223" s="4">
        <v>0</v>
      </c>
      <c r="E223" s="4">
        <v>4</v>
      </c>
      <c r="F223" s="4">
        <v>10</v>
      </c>
      <c r="G223" s="4">
        <v>38.5</v>
      </c>
      <c r="H223" s="4">
        <v>31.84</v>
      </c>
      <c r="I223" s="34">
        <v>2447.4383130655415</v>
      </c>
      <c r="J223" s="35">
        <v>27.259919979325442</v>
      </c>
      <c r="K223" s="35">
        <v>18.18017425024815</v>
      </c>
      <c r="L223" s="35">
        <v>10.615466726217061</v>
      </c>
      <c r="M223" s="35">
        <v>8.467085856786607</v>
      </c>
      <c r="N223" s="4">
        <v>0.879</v>
      </c>
      <c r="O223" s="4">
        <v>-44.855708908406527</v>
      </c>
      <c r="P223" s="35" t="s">
        <v>137</v>
      </c>
      <c r="Q223" s="36" t="str">
        <f t="shared" si="101"/>
        <v xml:space="preserve"> </v>
      </c>
      <c r="R223" s="36" t="str">
        <f t="shared" si="102"/>
        <v xml:space="preserve"> </v>
      </c>
      <c r="S223" s="37">
        <f t="shared" si="103"/>
        <v>0.20917085653135684</v>
      </c>
      <c r="T223" s="37" t="str">
        <f t="shared" si="104"/>
        <v/>
      </c>
      <c r="U223" s="37" t="str">
        <f t="shared" si="105"/>
        <v/>
      </c>
      <c r="V223" s="37" t="str">
        <f t="shared" si="106"/>
        <v/>
      </c>
      <c r="W223" s="37" t="str">
        <f t="shared" si="107"/>
        <v/>
      </c>
      <c r="X223" s="37" t="str">
        <f t="shared" si="108"/>
        <v/>
      </c>
      <c r="Y223" s="1" t="str">
        <f t="shared" si="109"/>
        <v xml:space="preserve"> </v>
      </c>
      <c r="Z223" s="1" t="str">
        <f t="shared" si="110"/>
        <v xml:space="preserve"> </v>
      </c>
      <c r="AA223" s="1" t="str">
        <f t="shared" si="111"/>
        <v xml:space="preserve"> </v>
      </c>
      <c r="AB223" s="1" t="str">
        <f t="shared" si="112"/>
        <v xml:space="preserve"> </v>
      </c>
      <c r="AC223" s="1" t="str">
        <f t="shared" si="113"/>
        <v xml:space="preserve"> </v>
      </c>
      <c r="AD223" s="1" t="str">
        <f t="shared" si="114"/>
        <v xml:space="preserve"> </v>
      </c>
      <c r="AE223" s="1" t="str">
        <f t="shared" si="115"/>
        <v xml:space="preserve"> </v>
      </c>
      <c r="AF223" s="1" t="str">
        <f t="shared" si="116"/>
        <v xml:space="preserve"> </v>
      </c>
      <c r="AG223" s="38" t="str">
        <f t="shared" si="117"/>
        <v xml:space="preserve"> </v>
      </c>
      <c r="AH223" s="38" t="str">
        <f t="shared" si="118"/>
        <v xml:space="preserve"> </v>
      </c>
      <c r="AI223" s="1" t="str">
        <f t="shared" si="119"/>
        <v xml:space="preserve"> </v>
      </c>
      <c r="AJ223" s="1" t="str">
        <f t="shared" si="120"/>
        <v xml:space="preserve"> </v>
      </c>
      <c r="AK223" s="25" t="str">
        <f t="shared" si="121"/>
        <v xml:space="preserve"> </v>
      </c>
      <c r="AL223" s="25" t="str">
        <f t="shared" si="122"/>
        <v xml:space="preserve"> </v>
      </c>
      <c r="AM223" s="1" t="str">
        <f t="shared" si="123"/>
        <v xml:space="preserve"> </v>
      </c>
      <c r="AN223" s="1" t="str">
        <f t="shared" si="124"/>
        <v xml:space="preserve"> </v>
      </c>
      <c r="AO223" t="s">
        <v>1144</v>
      </c>
      <c r="AP223" t="s">
        <v>1248</v>
      </c>
      <c r="AQ223" s="22">
        <v>-71.186954676467963</v>
      </c>
      <c r="AR223" s="21">
        <v>9.2060732008859887</v>
      </c>
      <c r="AS223">
        <v>20.917085427135685</v>
      </c>
      <c r="AT223">
        <v>71.186954676467963</v>
      </c>
      <c r="AU223">
        <v>-9.2060732008859887</v>
      </c>
      <c r="AV223" t="s">
        <v>2235</v>
      </c>
    </row>
    <row r="224" spans="1:48" x14ac:dyDescent="0.25">
      <c r="A224" s="14">
        <v>2.2700000000000023E-9</v>
      </c>
      <c r="B224" t="s">
        <v>1164</v>
      </c>
      <c r="C224" s="4">
        <v>2</v>
      </c>
      <c r="D224" s="4">
        <v>4</v>
      </c>
      <c r="E224" s="4">
        <v>9</v>
      </c>
      <c r="F224" s="4">
        <v>15</v>
      </c>
      <c r="G224" s="4">
        <v>99.421249389648438</v>
      </c>
      <c r="H224" s="4">
        <v>106.6</v>
      </c>
      <c r="I224" s="34">
        <v>39907.577573963477</v>
      </c>
      <c r="J224" s="35" t="s">
        <v>1238</v>
      </c>
      <c r="K224" s="35" t="s">
        <v>1238</v>
      </c>
      <c r="L224" s="35">
        <v>28.025664950063671</v>
      </c>
      <c r="M224" s="35">
        <v>21.573109122809722</v>
      </c>
      <c r="N224" s="4">
        <v>1.2510000000000001</v>
      </c>
      <c r="O224" s="4">
        <v>66.800000000000011</v>
      </c>
      <c r="P224" s="35">
        <v>1.9171616726923619</v>
      </c>
      <c r="Q224" s="36" t="str">
        <f t="shared" si="101"/>
        <v xml:space="preserve"> </v>
      </c>
      <c r="R224" s="36" t="str">
        <f t="shared" si="102"/>
        <v xml:space="preserve"> </v>
      </c>
      <c r="S224" s="37" t="str">
        <f t="shared" si="103"/>
        <v/>
      </c>
      <c r="T224" s="37" t="str">
        <f t="shared" si="104"/>
        <v/>
      </c>
      <c r="U224" s="37" t="str">
        <f t="shared" si="105"/>
        <v xml:space="preserve"> </v>
      </c>
      <c r="V224" s="37" t="str">
        <f t="shared" si="106"/>
        <v xml:space="preserve"> </v>
      </c>
      <c r="W224" s="37" t="str">
        <f t="shared" si="107"/>
        <v/>
      </c>
      <c r="X224" s="37" t="str">
        <f t="shared" si="108"/>
        <v/>
      </c>
      <c r="Y224" s="1" t="str">
        <f t="shared" si="109"/>
        <v xml:space="preserve"> </v>
      </c>
      <c r="Z224" s="1" t="str">
        <f t="shared" si="110"/>
        <v xml:space="preserve"> </v>
      </c>
      <c r="AA224" s="1" t="str">
        <f t="shared" si="111"/>
        <v xml:space="preserve"> </v>
      </c>
      <c r="AB224" s="1" t="str">
        <f t="shared" si="112"/>
        <v xml:space="preserve"> </v>
      </c>
      <c r="AC224" s="1" t="str">
        <f t="shared" si="113"/>
        <v xml:space="preserve"> </v>
      </c>
      <c r="AD224" s="1" t="str">
        <f t="shared" si="114"/>
        <v xml:space="preserve"> </v>
      </c>
      <c r="AE224" s="1" t="str">
        <f t="shared" si="115"/>
        <v xml:space="preserve"> </v>
      </c>
      <c r="AF224" s="1" t="str">
        <f t="shared" si="116"/>
        <v xml:space="preserve"> </v>
      </c>
      <c r="AG224" s="38" t="str">
        <f t="shared" si="117"/>
        <v xml:space="preserve"> </v>
      </c>
      <c r="AH224" s="38" t="str">
        <f t="shared" si="118"/>
        <v xml:space="preserve"> </v>
      </c>
      <c r="AI224" s="1" t="str">
        <f t="shared" si="119"/>
        <v xml:space="preserve"> </v>
      </c>
      <c r="AJ224" s="1" t="str">
        <f t="shared" si="120"/>
        <v xml:space="preserve"> </v>
      </c>
      <c r="AK224" s="25">
        <f t="shared" si="121"/>
        <v>66.800000002270011</v>
      </c>
      <c r="AL224" s="25" t="str">
        <f t="shared" si="122"/>
        <v xml:space="preserve"> </v>
      </c>
      <c r="AM224" s="1" t="str">
        <f t="shared" si="123"/>
        <v xml:space="preserve"> </v>
      </c>
      <c r="AN224" s="1" t="str">
        <f t="shared" si="124"/>
        <v xml:space="preserve"> </v>
      </c>
      <c r="AO224" t="s">
        <v>1164</v>
      </c>
      <c r="AP224" t="s">
        <v>1244</v>
      </c>
      <c r="AQ224" s="22" t="e">
        <v>#VALUE!</v>
      </c>
      <c r="AR224" s="21">
        <v>-139.70308961435163</v>
      </c>
      <c r="AS224">
        <v>-6.7342876269714473</v>
      </c>
      <c r="AT224" t="e">
        <v>#VALUE!</v>
      </c>
      <c r="AU224">
        <v>139.70308961435163</v>
      </c>
      <c r="AV224" t="s">
        <v>2236</v>
      </c>
    </row>
    <row r="225" spans="1:48" x14ac:dyDescent="0.25">
      <c r="A225" s="14">
        <v>2.2800000000000025E-9</v>
      </c>
      <c r="B225" t="s">
        <v>1118</v>
      </c>
      <c r="C225" s="4">
        <v>11</v>
      </c>
      <c r="D225" s="4">
        <v>1</v>
      </c>
      <c r="E225" s="4">
        <v>12</v>
      </c>
      <c r="F225" s="4">
        <v>24</v>
      </c>
      <c r="G225" s="4">
        <v>75</v>
      </c>
      <c r="H225" s="4">
        <v>75.16</v>
      </c>
      <c r="I225" s="34">
        <v>53078.046985990215</v>
      </c>
      <c r="J225" s="35">
        <v>18.158975597970521</v>
      </c>
      <c r="K225" s="35">
        <v>18.141443398503501</v>
      </c>
      <c r="L225" s="35">
        <v>13.28925896299536</v>
      </c>
      <c r="M225" s="35">
        <v>13.258563780867069</v>
      </c>
      <c r="N225" s="4">
        <v>4.1429999999999998</v>
      </c>
      <c r="O225" s="4">
        <v>7.2463768115944779E-2</v>
      </c>
      <c r="P225" s="35">
        <v>4.1631186801490152</v>
      </c>
      <c r="Q225" s="36" t="str">
        <f t="shared" si="101"/>
        <v xml:space="preserve"> </v>
      </c>
      <c r="R225" s="36" t="str">
        <f t="shared" si="102"/>
        <v xml:space="preserve"> </v>
      </c>
      <c r="S225" s="37" t="str">
        <f t="shared" si="103"/>
        <v/>
      </c>
      <c r="T225" s="37" t="str">
        <f t="shared" si="104"/>
        <v/>
      </c>
      <c r="U225" s="37" t="str">
        <f t="shared" si="105"/>
        <v/>
      </c>
      <c r="V225" s="37" t="str">
        <f t="shared" si="106"/>
        <v/>
      </c>
      <c r="W225" s="37" t="str">
        <f t="shared" si="107"/>
        <v/>
      </c>
      <c r="X225" s="37" t="str">
        <f t="shared" si="108"/>
        <v/>
      </c>
      <c r="Y225" s="1" t="str">
        <f t="shared" si="109"/>
        <v xml:space="preserve"> </v>
      </c>
      <c r="Z225" s="1" t="str">
        <f t="shared" si="110"/>
        <v xml:space="preserve"> </v>
      </c>
      <c r="AA225" s="1" t="str">
        <f t="shared" si="111"/>
        <v xml:space="preserve"> </v>
      </c>
      <c r="AB225" s="1" t="str">
        <f t="shared" si="112"/>
        <v xml:space="preserve"> </v>
      </c>
      <c r="AC225" s="1" t="str">
        <f t="shared" si="113"/>
        <v xml:space="preserve"> </v>
      </c>
      <c r="AD225" s="1" t="str">
        <f t="shared" si="114"/>
        <v xml:space="preserve"> </v>
      </c>
      <c r="AE225" s="1" t="str">
        <f t="shared" si="115"/>
        <v xml:space="preserve"> </v>
      </c>
      <c r="AF225" s="1" t="str">
        <f t="shared" si="116"/>
        <v xml:space="preserve"> </v>
      </c>
      <c r="AG225" s="38">
        <f t="shared" si="117"/>
        <v>4.1631186824290154</v>
      </c>
      <c r="AH225" s="38" t="str">
        <f t="shared" si="118"/>
        <v xml:space="preserve"> </v>
      </c>
      <c r="AI225" s="1" t="str">
        <f t="shared" si="119"/>
        <v xml:space="preserve"> </v>
      </c>
      <c r="AJ225" s="1" t="str">
        <f t="shared" si="120"/>
        <v xml:space="preserve"> </v>
      </c>
      <c r="AK225" s="25" t="str">
        <f t="shared" si="121"/>
        <v xml:space="preserve"> </v>
      </c>
      <c r="AL225" s="25" t="str">
        <f t="shared" si="122"/>
        <v xml:space="preserve"> </v>
      </c>
      <c r="AM225" s="1" t="str">
        <f t="shared" si="123"/>
        <v xml:space="preserve"> </v>
      </c>
      <c r="AN225" s="1" t="str">
        <f t="shared" si="124"/>
        <v xml:space="preserve"> </v>
      </c>
      <c r="AO225" t="s">
        <v>1118</v>
      </c>
      <c r="AP225" t="s">
        <v>1295</v>
      </c>
      <c r="AQ225" s="22">
        <v>-14.034807696372042</v>
      </c>
      <c r="AR225" s="21">
        <v>-13.662831472191893</v>
      </c>
      <c r="AS225">
        <v>-0.21287919105906772</v>
      </c>
      <c r="AT225">
        <v>14.034807696372042</v>
      </c>
      <c r="AU225">
        <v>13.662831472191893</v>
      </c>
      <c r="AV225" t="s">
        <v>2237</v>
      </c>
    </row>
    <row r="226" spans="1:48" x14ac:dyDescent="0.25">
      <c r="A226" s="14">
        <v>2.2900000000000026E-9</v>
      </c>
      <c r="B226" t="s">
        <v>990</v>
      </c>
      <c r="C226" s="4">
        <v>5</v>
      </c>
      <c r="D226" s="4">
        <v>0</v>
      </c>
      <c r="E226" s="4">
        <v>4</v>
      </c>
      <c r="F226" s="4">
        <v>9</v>
      </c>
      <c r="G226" s="4">
        <v>1.9969000816345215</v>
      </c>
      <c r="H226" s="4">
        <v>0.75</v>
      </c>
      <c r="I226" s="34">
        <v>1135.788601578183</v>
      </c>
      <c r="J226" s="35">
        <v>5.7012024282937084</v>
      </c>
      <c r="K226" s="35">
        <v>10.262164370928675</v>
      </c>
      <c r="L226" s="35">
        <v>7.826235332047764</v>
      </c>
      <c r="M226" s="35">
        <v>11.108937052068043</v>
      </c>
      <c r="N226" s="4">
        <v>9.9000000000000005E-2</v>
      </c>
      <c r="O226" s="4">
        <v>-49.489795918367349</v>
      </c>
      <c r="P226" s="35" t="s">
        <v>137</v>
      </c>
      <c r="Q226" s="36" t="str">
        <f t="shared" si="101"/>
        <v xml:space="preserve"> </v>
      </c>
      <c r="R226" s="36" t="str">
        <f t="shared" si="102"/>
        <v xml:space="preserve"> </v>
      </c>
      <c r="S226" s="37">
        <f t="shared" si="103"/>
        <v>1.6625334444693618</v>
      </c>
      <c r="T226" s="37" t="str">
        <f t="shared" si="104"/>
        <v/>
      </c>
      <c r="U226" s="37" t="str">
        <f t="shared" si="105"/>
        <v/>
      </c>
      <c r="V226" s="37">
        <f t="shared" si="106"/>
        <v>-0.64197566154490415</v>
      </c>
      <c r="W226" s="37" t="str">
        <f t="shared" si="107"/>
        <v/>
      </c>
      <c r="X226" s="37">
        <f t="shared" si="108"/>
        <v>-0.3306232724599143</v>
      </c>
      <c r="Y226" s="1" t="str">
        <f t="shared" si="109"/>
        <v xml:space="preserve"> </v>
      </c>
      <c r="Z226" s="1" t="str">
        <f t="shared" si="110"/>
        <v xml:space="preserve"> </v>
      </c>
      <c r="AA226" s="1" t="str">
        <f t="shared" si="111"/>
        <v xml:space="preserve"> </v>
      </c>
      <c r="AB226" s="1" t="str">
        <f t="shared" si="112"/>
        <v xml:space="preserve"> </v>
      </c>
      <c r="AC226" s="1" t="str">
        <f t="shared" si="113"/>
        <v xml:space="preserve"> </v>
      </c>
      <c r="AD226" s="1" t="str">
        <f t="shared" si="114"/>
        <v xml:space="preserve"> </v>
      </c>
      <c r="AE226" s="1" t="str">
        <f t="shared" si="115"/>
        <v xml:space="preserve"> </v>
      </c>
      <c r="AF226" s="1" t="str">
        <f t="shared" si="116"/>
        <v xml:space="preserve"> </v>
      </c>
      <c r="AG226" s="38" t="str">
        <f t="shared" si="117"/>
        <v xml:space="preserve"> </v>
      </c>
      <c r="AH226" s="38" t="str">
        <f t="shared" si="118"/>
        <v xml:space="preserve"> </v>
      </c>
      <c r="AI226" s="1" t="str">
        <f t="shared" si="119"/>
        <v xml:space="preserve"> </v>
      </c>
      <c r="AJ226" s="1" t="str">
        <f t="shared" si="120"/>
        <v xml:space="preserve"> </v>
      </c>
      <c r="AK226" s="25" t="str">
        <f t="shared" si="121"/>
        <v xml:space="preserve"> </v>
      </c>
      <c r="AL226" s="25" t="str">
        <f t="shared" si="122"/>
        <v xml:space="preserve"> </v>
      </c>
      <c r="AM226" s="1" t="str">
        <f t="shared" si="123"/>
        <v xml:space="preserve"> </v>
      </c>
      <c r="AN226" s="1" t="str">
        <f t="shared" si="124"/>
        <v xml:space="preserve"> </v>
      </c>
      <c r="AO226" t="s">
        <v>990</v>
      </c>
      <c r="AP226" t="s">
        <v>1242</v>
      </c>
      <c r="AQ226" s="22">
        <v>64.197566154490417</v>
      </c>
      <c r="AR226" s="21">
        <v>33.062327245991426</v>
      </c>
      <c r="AS226">
        <v>166.25334421793619</v>
      </c>
      <c r="AT226">
        <v>-64.197566154490417</v>
      </c>
      <c r="AU226">
        <v>-33.062327245991426</v>
      </c>
      <c r="AV226" t="s">
        <v>2238</v>
      </c>
    </row>
    <row r="227" spans="1:48" x14ac:dyDescent="0.25">
      <c r="A227" s="14">
        <v>2.3000000000000028E-9</v>
      </c>
      <c r="B227" t="s">
        <v>985</v>
      </c>
      <c r="C227" s="4">
        <v>1</v>
      </c>
      <c r="D227" s="4">
        <v>1</v>
      </c>
      <c r="E227" s="4">
        <v>0</v>
      </c>
      <c r="F227" s="4">
        <v>2</v>
      </c>
      <c r="G227" s="4" t="s">
        <v>132</v>
      </c>
      <c r="H227" s="4">
        <v>1.04</v>
      </c>
      <c r="I227" s="34">
        <v>110.73651777358145</v>
      </c>
      <c r="J227" s="35" t="s">
        <v>1238</v>
      </c>
      <c r="K227" s="35" t="s">
        <v>1238</v>
      </c>
      <c r="L227" s="35" t="s">
        <v>1238</v>
      </c>
      <c r="M227" s="35">
        <v>11.257671957671956</v>
      </c>
      <c r="N227" s="4">
        <v>-0.16500000000000001</v>
      </c>
      <c r="O227" s="4">
        <v>-20.43795620437956</v>
      </c>
      <c r="P227" s="35" t="s">
        <v>137</v>
      </c>
      <c r="Q227" s="36" t="str">
        <f t="shared" si="101"/>
        <v xml:space="preserve"> </v>
      </c>
      <c r="R227" s="36" t="str">
        <f t="shared" si="102"/>
        <v xml:space="preserve"> </v>
      </c>
      <c r="S227" s="37" t="str">
        <f t="shared" si="103"/>
        <v xml:space="preserve"> </v>
      </c>
      <c r="T227" s="37" t="str">
        <f t="shared" si="104"/>
        <v xml:space="preserve"> </v>
      </c>
      <c r="U227" s="37" t="str">
        <f t="shared" si="105"/>
        <v xml:space="preserve"> </v>
      </c>
      <c r="V227" s="37" t="str">
        <f t="shared" si="106"/>
        <v xml:space="preserve"> </v>
      </c>
      <c r="W227" s="37" t="str">
        <f t="shared" si="107"/>
        <v xml:space="preserve"> </v>
      </c>
      <c r="X227" s="37" t="str">
        <f t="shared" si="108"/>
        <v xml:space="preserve"> </v>
      </c>
      <c r="Y227" s="1" t="str">
        <f t="shared" si="109"/>
        <v xml:space="preserve"> </v>
      </c>
      <c r="Z227" s="1" t="str">
        <f t="shared" si="110"/>
        <v xml:space="preserve"> </v>
      </c>
      <c r="AA227" s="1" t="str">
        <f t="shared" si="111"/>
        <v xml:space="preserve"> </v>
      </c>
      <c r="AB227" s="1" t="str">
        <f t="shared" si="112"/>
        <v xml:space="preserve"> </v>
      </c>
      <c r="AC227" s="1" t="str">
        <f t="shared" si="113"/>
        <v xml:space="preserve"> </v>
      </c>
      <c r="AD227" s="1" t="str">
        <f t="shared" si="114"/>
        <v xml:space="preserve"> </v>
      </c>
      <c r="AE227" s="1" t="str">
        <f t="shared" si="115"/>
        <v xml:space="preserve"> </v>
      </c>
      <c r="AF227" s="1" t="str">
        <f t="shared" si="116"/>
        <v xml:space="preserve"> </v>
      </c>
      <c r="AG227" s="38" t="str">
        <f t="shared" si="117"/>
        <v xml:space="preserve"> </v>
      </c>
      <c r="AH227" s="38" t="str">
        <f t="shared" si="118"/>
        <v xml:space="preserve"> </v>
      </c>
      <c r="AI227" s="1" t="str">
        <f t="shared" si="119"/>
        <v xml:space="preserve"> </v>
      </c>
      <c r="AJ227" s="1" t="str">
        <f t="shared" si="120"/>
        <v xml:space="preserve"> </v>
      </c>
      <c r="AK227" s="25" t="str">
        <f t="shared" si="121"/>
        <v xml:space="preserve"> </v>
      </c>
      <c r="AL227" s="25" t="str">
        <f t="shared" si="122"/>
        <v xml:space="preserve"> </v>
      </c>
      <c r="AM227" s="1" t="str">
        <f t="shared" si="123"/>
        <v xml:space="preserve"> </v>
      </c>
      <c r="AN227" s="1" t="str">
        <f t="shared" si="124"/>
        <v xml:space="preserve"> </v>
      </c>
      <c r="AO227" t="s">
        <v>985</v>
      </c>
      <c r="AP227" t="s">
        <v>1313</v>
      </c>
      <c r="AQ227" s="22" t="e">
        <v>#VALUE!</v>
      </c>
      <c r="AR227" s="21" t="e">
        <v>#VALUE!</v>
      </c>
      <c r="AS227" t="s">
        <v>137</v>
      </c>
      <c r="AT227" t="e">
        <v>#VALUE!</v>
      </c>
      <c r="AU227" t="e">
        <v>#VALUE!</v>
      </c>
      <c r="AV227" t="s">
        <v>2239</v>
      </c>
    </row>
    <row r="228" spans="1:48" x14ac:dyDescent="0.25">
      <c r="A228" s="14">
        <v>2.310000000000003E-9</v>
      </c>
      <c r="B228" t="s">
        <v>1016</v>
      </c>
      <c r="C228" s="4">
        <v>2</v>
      </c>
      <c r="D228" s="4">
        <v>1</v>
      </c>
      <c r="E228" s="4">
        <v>11</v>
      </c>
      <c r="F228" s="4">
        <v>14</v>
      </c>
      <c r="G228" s="4">
        <v>33.137500762939453</v>
      </c>
      <c r="H228" s="4">
        <v>33.1</v>
      </c>
      <c r="I228" s="34">
        <v>7188.0515993199406</v>
      </c>
      <c r="J228" s="35">
        <v>13.908259994249509</v>
      </c>
      <c r="K228" s="35">
        <v>12.919965585944437</v>
      </c>
      <c r="L228" s="35">
        <v>13.067042809727095</v>
      </c>
      <c r="M228" s="35">
        <v>12.22033389438228</v>
      </c>
      <c r="N228" s="4">
        <v>1.7910000000000001</v>
      </c>
      <c r="O228" s="4">
        <v>-18.219178082191771</v>
      </c>
      <c r="P228" s="35" t="s">
        <v>137</v>
      </c>
      <c r="Q228" s="36" t="str">
        <f t="shared" si="101"/>
        <v xml:space="preserve"> </v>
      </c>
      <c r="R228" s="36" t="str">
        <f t="shared" si="102"/>
        <v xml:space="preserve"> </v>
      </c>
      <c r="S228" s="37" t="str">
        <f t="shared" si="103"/>
        <v/>
      </c>
      <c r="T228" s="37" t="str">
        <f t="shared" si="104"/>
        <v/>
      </c>
      <c r="U228" s="37" t="str">
        <f t="shared" si="105"/>
        <v/>
      </c>
      <c r="V228" s="37" t="str">
        <f t="shared" si="106"/>
        <v/>
      </c>
      <c r="W228" s="37" t="str">
        <f t="shared" si="107"/>
        <v/>
      </c>
      <c r="X228" s="37" t="str">
        <f t="shared" si="108"/>
        <v/>
      </c>
      <c r="Y228" s="1" t="str">
        <f t="shared" si="109"/>
        <v xml:space="preserve"> </v>
      </c>
      <c r="Z228" s="1" t="str">
        <f t="shared" si="110"/>
        <v xml:space="preserve"> </v>
      </c>
      <c r="AA228" s="1" t="str">
        <f t="shared" si="111"/>
        <v xml:space="preserve"> </v>
      </c>
      <c r="AB228" s="1" t="str">
        <f t="shared" si="112"/>
        <v xml:space="preserve"> </v>
      </c>
      <c r="AC228" s="1" t="str">
        <f t="shared" si="113"/>
        <v xml:space="preserve"> </v>
      </c>
      <c r="AD228" s="1" t="str">
        <f t="shared" si="114"/>
        <v xml:space="preserve"> </v>
      </c>
      <c r="AE228" s="1" t="str">
        <f t="shared" si="115"/>
        <v xml:space="preserve"> </v>
      </c>
      <c r="AF228" s="1" t="str">
        <f t="shared" si="116"/>
        <v xml:space="preserve"> </v>
      </c>
      <c r="AG228" s="38" t="str">
        <f t="shared" si="117"/>
        <v xml:space="preserve"> </v>
      </c>
      <c r="AH228" s="38" t="str">
        <f t="shared" si="118"/>
        <v xml:space="preserve"> </v>
      </c>
      <c r="AI228" s="1" t="str">
        <f t="shared" si="119"/>
        <v xml:space="preserve"> </v>
      </c>
      <c r="AJ228" s="1" t="str">
        <f t="shared" si="120"/>
        <v xml:space="preserve"> </v>
      </c>
      <c r="AK228" s="25" t="str">
        <f t="shared" si="121"/>
        <v xml:space="preserve"> </v>
      </c>
      <c r="AL228" s="25" t="str">
        <f t="shared" si="122"/>
        <v xml:space="preserve"> </v>
      </c>
      <c r="AM228" s="1" t="str">
        <f t="shared" si="123"/>
        <v xml:space="preserve"> </v>
      </c>
      <c r="AN228" s="1" t="str">
        <f t="shared" si="124"/>
        <v xml:space="preserve"> </v>
      </c>
      <c r="AO228" t="s">
        <v>1016</v>
      </c>
      <c r="AP228" t="s">
        <v>1248</v>
      </c>
      <c r="AQ228" s="22">
        <v>12.658853178224195</v>
      </c>
      <c r="AR228" s="21">
        <v>-11.762220064914697</v>
      </c>
      <c r="AS228">
        <v>0.11329535631254828</v>
      </c>
      <c r="AT228">
        <v>-12.658853178224195</v>
      </c>
      <c r="AU228">
        <v>11.762220064914697</v>
      </c>
      <c r="AV228" t="s">
        <v>2240</v>
      </c>
    </row>
    <row r="229" spans="1:48" x14ac:dyDescent="0.25">
      <c r="A229" s="14">
        <v>2.3200000000000032E-9</v>
      </c>
      <c r="B229" t="s">
        <v>1103</v>
      </c>
      <c r="C229" s="4">
        <v>6</v>
      </c>
      <c r="D229" s="4">
        <v>0</v>
      </c>
      <c r="E229" s="4">
        <v>3</v>
      </c>
      <c r="F229" s="4">
        <v>9</v>
      </c>
      <c r="G229" s="4">
        <v>23.75</v>
      </c>
      <c r="H229" s="4">
        <v>22.05</v>
      </c>
      <c r="I229" s="34">
        <v>1416.9284761288275</v>
      </c>
      <c r="J229" s="35">
        <v>23.979652872531311</v>
      </c>
      <c r="K229" s="35">
        <v>24.990843053903117</v>
      </c>
      <c r="L229" s="35">
        <v>4.2205513046601526</v>
      </c>
      <c r="M229" s="35">
        <v>4.0776661470718754</v>
      </c>
      <c r="N229" s="4">
        <v>0.66400000000000003</v>
      </c>
      <c r="O229" s="4">
        <v>-15.949367088607595</v>
      </c>
      <c r="P229" s="35" t="s">
        <v>137</v>
      </c>
      <c r="Q229" s="36" t="str">
        <f t="shared" si="101"/>
        <v xml:space="preserve"> </v>
      </c>
      <c r="R229" s="36" t="str">
        <f t="shared" si="102"/>
        <v xml:space="preserve"> </v>
      </c>
      <c r="S229" s="37" t="str">
        <f t="shared" si="103"/>
        <v/>
      </c>
      <c r="T229" s="37" t="str">
        <f t="shared" si="104"/>
        <v/>
      </c>
      <c r="U229" s="37" t="str">
        <f t="shared" si="105"/>
        <v/>
      </c>
      <c r="V229" s="37" t="str">
        <f t="shared" si="106"/>
        <v/>
      </c>
      <c r="W229" s="37" t="str">
        <f t="shared" si="107"/>
        <v/>
      </c>
      <c r="X229" s="37">
        <f t="shared" si="108"/>
        <v>-0.63901688348678309</v>
      </c>
      <c r="Y229" s="1" t="str">
        <f t="shared" si="109"/>
        <v xml:space="preserve"> </v>
      </c>
      <c r="Z229" s="1" t="str">
        <f t="shared" si="110"/>
        <v xml:space="preserve"> </v>
      </c>
      <c r="AA229" s="1" t="str">
        <f t="shared" si="111"/>
        <v xml:space="preserve"> </v>
      </c>
      <c r="AB229" s="1" t="str">
        <f t="shared" si="112"/>
        <v xml:space="preserve"> </v>
      </c>
      <c r="AC229" s="1" t="str">
        <f t="shared" si="113"/>
        <v xml:space="preserve"> </v>
      </c>
      <c r="AD229" s="1" t="str">
        <f t="shared" si="114"/>
        <v xml:space="preserve"> </v>
      </c>
      <c r="AE229" s="1" t="str">
        <f t="shared" si="115"/>
        <v xml:space="preserve"> </v>
      </c>
      <c r="AF229" s="1" t="str">
        <f t="shared" si="116"/>
        <v xml:space="preserve"> </v>
      </c>
      <c r="AG229" s="38" t="str">
        <f t="shared" si="117"/>
        <v xml:space="preserve"> </v>
      </c>
      <c r="AH229" s="38" t="str">
        <f t="shared" si="118"/>
        <v xml:space="preserve"> </v>
      </c>
      <c r="AI229" s="1" t="str">
        <f t="shared" si="119"/>
        <v xml:space="preserve"> </v>
      </c>
      <c r="AJ229" s="1" t="str">
        <f t="shared" si="120"/>
        <v xml:space="preserve"> </v>
      </c>
      <c r="AK229" s="25" t="str">
        <f t="shared" si="121"/>
        <v xml:space="preserve"> </v>
      </c>
      <c r="AL229" s="25" t="str">
        <f t="shared" si="122"/>
        <v xml:space="preserve"> </v>
      </c>
      <c r="AM229" s="1" t="str">
        <f t="shared" si="123"/>
        <v xml:space="preserve"> </v>
      </c>
      <c r="AN229" s="1" t="str">
        <f t="shared" si="124"/>
        <v xml:space="preserve"> </v>
      </c>
      <c r="AO229" t="s">
        <v>1103</v>
      </c>
      <c r="AP229" t="s">
        <v>1242</v>
      </c>
      <c r="AQ229" s="22">
        <v>-50.587520160029186</v>
      </c>
      <c r="AR229" s="21">
        <v>63.901688348678306</v>
      </c>
      <c r="AS229">
        <v>7.7097505668934252</v>
      </c>
      <c r="AT229">
        <v>50.587520160029186</v>
      </c>
      <c r="AU229">
        <v>-63.901688348678306</v>
      </c>
      <c r="AV229" t="s">
        <v>2241</v>
      </c>
    </row>
    <row r="230" spans="1:48" x14ac:dyDescent="0.25">
      <c r="A230" s="14">
        <v>2.3300000000000033E-9</v>
      </c>
      <c r="B230" t="s">
        <v>1173</v>
      </c>
      <c r="C230" s="4">
        <v>7</v>
      </c>
      <c r="D230" s="4">
        <v>1</v>
      </c>
      <c r="E230" s="4">
        <v>10</v>
      </c>
      <c r="F230" s="4">
        <v>18</v>
      </c>
      <c r="G230" s="4">
        <v>23</v>
      </c>
      <c r="H230" s="4">
        <v>17.75</v>
      </c>
      <c r="I230" s="34">
        <v>2087.7032160598819</v>
      </c>
      <c r="J230" s="35" t="s">
        <v>1238</v>
      </c>
      <c r="K230" s="35">
        <v>39.096916299559467</v>
      </c>
      <c r="L230" s="35">
        <v>4.7024678654204006</v>
      </c>
      <c r="M230" s="35">
        <v>4.9237638640429342</v>
      </c>
      <c r="N230" s="4">
        <v>0.251</v>
      </c>
      <c r="O230" s="4">
        <v>-81.324404761904759</v>
      </c>
      <c r="P230" s="35">
        <v>15.487323943661973</v>
      </c>
      <c r="Q230" s="36" t="str">
        <f t="shared" si="101"/>
        <v xml:space="preserve"> </v>
      </c>
      <c r="R230" s="36" t="str">
        <f t="shared" si="102"/>
        <v xml:space="preserve"> </v>
      </c>
      <c r="S230" s="37">
        <f t="shared" si="103"/>
        <v>0.29577465021732402</v>
      </c>
      <c r="T230" s="37" t="str">
        <f t="shared" si="104"/>
        <v/>
      </c>
      <c r="U230" s="37" t="str">
        <f t="shared" si="105"/>
        <v xml:space="preserve"> </v>
      </c>
      <c r="V230" s="37" t="str">
        <f t="shared" si="106"/>
        <v xml:space="preserve"> </v>
      </c>
      <c r="W230" s="37" t="str">
        <f t="shared" si="107"/>
        <v/>
      </c>
      <c r="X230" s="37">
        <f t="shared" si="108"/>
        <v>-0.59779863273113376</v>
      </c>
      <c r="Y230" s="1" t="str">
        <f t="shared" si="109"/>
        <v xml:space="preserve"> </v>
      </c>
      <c r="Z230" s="1" t="str">
        <f t="shared" si="110"/>
        <v xml:space="preserve"> </v>
      </c>
      <c r="AA230" s="1" t="str">
        <f t="shared" si="111"/>
        <v xml:space="preserve"> </v>
      </c>
      <c r="AB230" s="1" t="str">
        <f t="shared" si="112"/>
        <v xml:space="preserve"> </v>
      </c>
      <c r="AC230" s="1" t="str">
        <f t="shared" si="113"/>
        <v xml:space="preserve"> </v>
      </c>
      <c r="AD230" s="1" t="str">
        <f t="shared" si="114"/>
        <v xml:space="preserve"> </v>
      </c>
      <c r="AE230" s="1" t="str">
        <f t="shared" si="115"/>
        <v xml:space="preserve"> </v>
      </c>
      <c r="AF230" s="1" t="str">
        <f t="shared" si="116"/>
        <v xml:space="preserve"> </v>
      </c>
      <c r="AG230" s="38">
        <f t="shared" si="117"/>
        <v>15.487323945991973</v>
      </c>
      <c r="AH230" s="38" t="str">
        <f t="shared" si="118"/>
        <v xml:space="preserve"> </v>
      </c>
      <c r="AI230" s="1" t="str">
        <f t="shared" si="119"/>
        <v xml:space="preserve"> </v>
      </c>
      <c r="AJ230" s="1" t="str">
        <f t="shared" si="120"/>
        <v xml:space="preserve"> </v>
      </c>
      <c r="AK230" s="25" t="str">
        <f t="shared" si="121"/>
        <v xml:space="preserve"> </v>
      </c>
      <c r="AL230" s="25">
        <f t="shared" si="122"/>
        <v>-81.324404759574762</v>
      </c>
      <c r="AM230" s="1" t="str">
        <f t="shared" si="123"/>
        <v xml:space="preserve"> </v>
      </c>
      <c r="AN230" s="1" t="str">
        <f t="shared" si="124"/>
        <v xml:space="preserve"> </v>
      </c>
      <c r="AO230" t="s">
        <v>1173</v>
      </c>
      <c r="AP230" t="s">
        <v>1295</v>
      </c>
      <c r="AQ230" s="22" t="e">
        <v>#VALUE!</v>
      </c>
      <c r="AR230" s="21">
        <v>59.779863273113378</v>
      </c>
      <c r="AS230">
        <v>29.577464788732399</v>
      </c>
      <c r="AT230" t="e">
        <v>#VALUE!</v>
      </c>
      <c r="AU230">
        <v>-59.779863273113378</v>
      </c>
      <c r="AV230" t="s">
        <v>2242</v>
      </c>
    </row>
    <row r="231" spans="1:48" x14ac:dyDescent="0.25">
      <c r="A231" s="14">
        <v>2.3400000000000035E-9</v>
      </c>
      <c r="B231" t="s">
        <v>965</v>
      </c>
      <c r="C231" s="4">
        <v>16</v>
      </c>
      <c r="D231" s="4">
        <v>0</v>
      </c>
      <c r="E231" s="4">
        <v>2</v>
      </c>
      <c r="F231" s="4">
        <v>18</v>
      </c>
      <c r="G231" s="4">
        <v>12</v>
      </c>
      <c r="H231" s="4">
        <v>6.31</v>
      </c>
      <c r="I231" s="34">
        <v>1589.3935822408464</v>
      </c>
      <c r="J231" s="35">
        <v>4.6844840386043058</v>
      </c>
      <c r="K231" s="35">
        <v>5.0238853503184711</v>
      </c>
      <c r="L231" s="35">
        <v>2.7922469959946596</v>
      </c>
      <c r="M231" s="35">
        <v>3.0626293245469522</v>
      </c>
      <c r="N231" s="4">
        <v>1.347</v>
      </c>
      <c r="O231" s="4">
        <v>11.322314049586778</v>
      </c>
      <c r="P231" s="35">
        <v>0</v>
      </c>
      <c r="Q231" s="36">
        <f t="shared" si="101"/>
        <v>88.888888891228888</v>
      </c>
      <c r="R231" s="36" t="str">
        <f t="shared" si="102"/>
        <v xml:space="preserve"> </v>
      </c>
      <c r="S231" s="37">
        <f t="shared" si="103"/>
        <v>0.9017432669992711</v>
      </c>
      <c r="T231" s="37" t="str">
        <f t="shared" si="104"/>
        <v/>
      </c>
      <c r="U231" s="37" t="str">
        <f t="shared" si="105"/>
        <v/>
      </c>
      <c r="V231" s="37">
        <f t="shared" si="106"/>
        <v>-0.705823583705532</v>
      </c>
      <c r="W231" s="37" t="str">
        <f t="shared" si="107"/>
        <v/>
      </c>
      <c r="X231" s="37">
        <f t="shared" si="108"/>
        <v>-0.76117953557965756</v>
      </c>
      <c r="Y231" s="1" t="str">
        <f t="shared" si="109"/>
        <v xml:space="preserve"> </v>
      </c>
      <c r="Z231" s="1" t="str">
        <f t="shared" si="110"/>
        <v xml:space="preserve"> </v>
      </c>
      <c r="AA231" s="1" t="str">
        <f t="shared" si="111"/>
        <v xml:space="preserve"> </v>
      </c>
      <c r="AB231" s="1" t="str">
        <f t="shared" si="112"/>
        <v xml:space="preserve"> </v>
      </c>
      <c r="AC231" s="1" t="str">
        <f t="shared" si="113"/>
        <v xml:space="preserve"> </v>
      </c>
      <c r="AD231" s="1" t="str">
        <f t="shared" si="114"/>
        <v xml:space="preserve"> </v>
      </c>
      <c r="AE231" s="1" t="str">
        <f t="shared" si="115"/>
        <v xml:space="preserve"> </v>
      </c>
      <c r="AF231" s="1" t="str">
        <f t="shared" si="116"/>
        <v xml:space="preserve"> </v>
      </c>
      <c r="AG231" s="38" t="str">
        <f t="shared" si="117"/>
        <v xml:space="preserve"> </v>
      </c>
      <c r="AH231" s="38" t="str">
        <f t="shared" si="118"/>
        <v xml:space="preserve"> </v>
      </c>
      <c r="AI231" s="1" t="str">
        <f t="shared" si="119"/>
        <v xml:space="preserve"> </v>
      </c>
      <c r="AJ231" s="1" t="str">
        <f t="shared" si="120"/>
        <v xml:space="preserve"> </v>
      </c>
      <c r="AK231" s="25" t="str">
        <f t="shared" si="121"/>
        <v xml:space="preserve"> </v>
      </c>
      <c r="AL231" s="25" t="str">
        <f t="shared" si="122"/>
        <v xml:space="preserve"> </v>
      </c>
      <c r="AM231" s="1" t="str">
        <f t="shared" si="123"/>
        <v xml:space="preserve"> </v>
      </c>
      <c r="AN231" s="1" t="str">
        <f t="shared" si="124"/>
        <v xml:space="preserve"> </v>
      </c>
      <c r="AO231" t="s">
        <v>965</v>
      </c>
      <c r="AP231" t="s">
        <v>1295</v>
      </c>
      <c r="AQ231" s="22">
        <v>70.582358370553195</v>
      </c>
      <c r="AR231" s="21">
        <v>76.117953557965762</v>
      </c>
      <c r="AS231">
        <v>90.174326465927109</v>
      </c>
      <c r="AT231">
        <v>-70.582358370553195</v>
      </c>
      <c r="AU231">
        <v>-76.117953557965762</v>
      </c>
      <c r="AV231" t="s">
        <v>2243</v>
      </c>
    </row>
    <row r="232" spans="1:48" x14ac:dyDescent="0.25">
      <c r="A232" s="14">
        <v>2.3500000000000037E-9</v>
      </c>
      <c r="B232" t="s">
        <v>1104</v>
      </c>
      <c r="C232" s="4">
        <v>14</v>
      </c>
      <c r="D232" s="4">
        <v>1</v>
      </c>
      <c r="E232" s="4">
        <v>2</v>
      </c>
      <c r="F232" s="4">
        <v>17</v>
      </c>
      <c r="G232" s="4">
        <v>148.48959350585937</v>
      </c>
      <c r="H232" s="4">
        <v>135.56</v>
      </c>
      <c r="I232" s="34">
        <v>26900.788822334547</v>
      </c>
      <c r="J232" s="35">
        <v>38.424429437172641</v>
      </c>
      <c r="K232" s="35">
        <v>34.746886974010003</v>
      </c>
      <c r="L232" s="35">
        <v>18.770894506565885</v>
      </c>
      <c r="M232" s="35">
        <v>17.360279721994502</v>
      </c>
      <c r="N232" s="4">
        <v>2.9359999999999999</v>
      </c>
      <c r="O232" s="4">
        <v>7.9411764705882248</v>
      </c>
      <c r="P232" s="35">
        <v>0.75183650901374588</v>
      </c>
      <c r="Q232" s="36">
        <f t="shared" si="101"/>
        <v>82.3529411788206</v>
      </c>
      <c r="R232" s="36" t="str">
        <f t="shared" si="102"/>
        <v xml:space="preserve"> </v>
      </c>
      <c r="S232" s="37" t="str">
        <f t="shared" si="103"/>
        <v/>
      </c>
      <c r="T232" s="37" t="str">
        <f t="shared" si="104"/>
        <v/>
      </c>
      <c r="U232" s="37" t="str">
        <f t="shared" si="105"/>
        <v/>
      </c>
      <c r="V232" s="37" t="str">
        <f t="shared" si="106"/>
        <v/>
      </c>
      <c r="W232" s="37" t="str">
        <f t="shared" si="107"/>
        <v/>
      </c>
      <c r="X232" s="37" t="str">
        <f t="shared" si="108"/>
        <v/>
      </c>
      <c r="Y232" s="1" t="str">
        <f t="shared" si="109"/>
        <v xml:space="preserve"> </v>
      </c>
      <c r="Z232" s="1" t="str">
        <f t="shared" si="110"/>
        <v xml:space="preserve"> </v>
      </c>
      <c r="AA232" s="1" t="str">
        <f t="shared" si="111"/>
        <v xml:space="preserve"> </v>
      </c>
      <c r="AB232" s="1" t="str">
        <f t="shared" si="112"/>
        <v xml:space="preserve"> </v>
      </c>
      <c r="AC232" s="1" t="str">
        <f t="shared" si="113"/>
        <v xml:space="preserve"> </v>
      </c>
      <c r="AD232" s="1" t="str">
        <f t="shared" si="114"/>
        <v xml:space="preserve"> </v>
      </c>
      <c r="AE232" s="1" t="str">
        <f t="shared" si="115"/>
        <v xml:space="preserve"> </v>
      </c>
      <c r="AF232" s="1" t="str">
        <f t="shared" si="116"/>
        <v xml:space="preserve"> </v>
      </c>
      <c r="AG232" s="38" t="str">
        <f t="shared" si="117"/>
        <v xml:space="preserve"> </v>
      </c>
      <c r="AH232" s="38" t="str">
        <f t="shared" si="118"/>
        <v xml:space="preserve"> </v>
      </c>
      <c r="AI232" s="1" t="str">
        <f t="shared" si="119"/>
        <v xml:space="preserve"> </v>
      </c>
      <c r="AJ232" s="1" t="str">
        <f t="shared" si="120"/>
        <v xml:space="preserve"> </v>
      </c>
      <c r="AK232" s="25" t="str">
        <f t="shared" si="121"/>
        <v xml:space="preserve"> </v>
      </c>
      <c r="AL232" s="25" t="str">
        <f t="shared" si="122"/>
        <v xml:space="preserve"> </v>
      </c>
      <c r="AM232" s="1" t="str">
        <f t="shared" si="123"/>
        <v xml:space="preserve"> </v>
      </c>
      <c r="AN232" s="1" t="str">
        <f t="shared" si="124"/>
        <v xml:space="preserve"> </v>
      </c>
      <c r="AO232" t="s">
        <v>1104</v>
      </c>
      <c r="AP232" t="s">
        <v>1244</v>
      </c>
      <c r="AQ232" s="22">
        <v>-141.29788588958229</v>
      </c>
      <c r="AR232" s="21">
        <v>-60.547177598320665</v>
      </c>
      <c r="AS232">
        <v>9.5379119990110404</v>
      </c>
      <c r="AT232">
        <v>141.29788588958229</v>
      </c>
      <c r="AU232">
        <v>60.547177598320665</v>
      </c>
      <c r="AV232" t="s">
        <v>2244</v>
      </c>
    </row>
    <row r="233" spans="1:48" x14ac:dyDescent="0.25">
      <c r="A233" s="14">
        <v>2.3600000000000038E-9</v>
      </c>
      <c r="B233" t="s">
        <v>1165</v>
      </c>
      <c r="C233" s="4">
        <v>17</v>
      </c>
      <c r="D233" s="4">
        <v>0</v>
      </c>
      <c r="E233" s="4">
        <v>1</v>
      </c>
      <c r="F233" s="4">
        <v>18</v>
      </c>
      <c r="G233" s="4">
        <v>7</v>
      </c>
      <c r="H233" s="4">
        <v>4.5199999999999996</v>
      </c>
      <c r="I233" s="34">
        <v>1393.3465524062267</v>
      </c>
      <c r="J233" s="35">
        <v>21.626794258373206</v>
      </c>
      <c r="K233" s="35">
        <v>14.580645161290322</v>
      </c>
      <c r="L233" s="35">
        <v>4.4005025626423695</v>
      </c>
      <c r="M233" s="35">
        <v>4.3988304559627815</v>
      </c>
      <c r="N233" s="4">
        <v>0.20899999999999999</v>
      </c>
      <c r="O233" s="4">
        <v>-37.982195845697333</v>
      </c>
      <c r="P233" s="35">
        <v>7.5221238938053103</v>
      </c>
      <c r="Q233" s="36">
        <f t="shared" si="101"/>
        <v>94.44444444680444</v>
      </c>
      <c r="R233" s="36" t="str">
        <f t="shared" si="102"/>
        <v xml:space="preserve"> </v>
      </c>
      <c r="S233" s="37">
        <f t="shared" si="103"/>
        <v>0.54867256873168158</v>
      </c>
      <c r="T233" s="37" t="str">
        <f t="shared" si="104"/>
        <v/>
      </c>
      <c r="U233" s="37" t="str">
        <f t="shared" si="105"/>
        <v/>
      </c>
      <c r="V233" s="37" t="str">
        <f t="shared" si="106"/>
        <v/>
      </c>
      <c r="W233" s="37" t="str">
        <f t="shared" si="107"/>
        <v/>
      </c>
      <c r="X233" s="37">
        <f t="shared" si="108"/>
        <v>-0.62362567953312686</v>
      </c>
      <c r="Y233" s="1" t="str">
        <f t="shared" si="109"/>
        <v xml:space="preserve"> </v>
      </c>
      <c r="Z233" s="1" t="str">
        <f t="shared" si="110"/>
        <v xml:space="preserve"> </v>
      </c>
      <c r="AA233" s="1" t="str">
        <f t="shared" si="111"/>
        <v xml:space="preserve"> </v>
      </c>
      <c r="AB233" s="1" t="str">
        <f t="shared" si="112"/>
        <v xml:space="preserve"> </v>
      </c>
      <c r="AC233" s="1" t="str">
        <f t="shared" si="113"/>
        <v xml:space="preserve"> </v>
      </c>
      <c r="AD233" s="1" t="str">
        <f t="shared" si="114"/>
        <v xml:space="preserve"> </v>
      </c>
      <c r="AE233" s="1" t="str">
        <f t="shared" si="115"/>
        <v xml:space="preserve"> </v>
      </c>
      <c r="AF233" s="1" t="str">
        <f t="shared" si="116"/>
        <v xml:space="preserve"> </v>
      </c>
      <c r="AG233" s="38">
        <f t="shared" si="117"/>
        <v>7.5221238961653105</v>
      </c>
      <c r="AH233" s="38" t="str">
        <f t="shared" si="118"/>
        <v xml:space="preserve"> </v>
      </c>
      <c r="AI233" s="1" t="str">
        <f t="shared" si="119"/>
        <v xml:space="preserve"> </v>
      </c>
      <c r="AJ233" s="1" t="str">
        <f t="shared" si="120"/>
        <v xml:space="preserve"> </v>
      </c>
      <c r="AK233" s="25" t="str">
        <f t="shared" si="121"/>
        <v xml:space="preserve"> </v>
      </c>
      <c r="AL233" s="25" t="str">
        <f t="shared" si="122"/>
        <v xml:space="preserve"> </v>
      </c>
      <c r="AM233" s="1" t="str">
        <f t="shared" si="123"/>
        <v xml:space="preserve"> </v>
      </c>
      <c r="AN233" s="1" t="str">
        <f t="shared" si="124"/>
        <v xml:space="preserve"> </v>
      </c>
      <c r="AO233" t="s">
        <v>1165</v>
      </c>
      <c r="AP233" t="s">
        <v>1295</v>
      </c>
      <c r="AQ233" s="22">
        <v>-35.812029210404319</v>
      </c>
      <c r="AR233" s="21">
        <v>62.362567953312684</v>
      </c>
      <c r="AS233">
        <v>54.867256637168161</v>
      </c>
      <c r="AT233">
        <v>35.812029210404319</v>
      </c>
      <c r="AU233">
        <v>-62.362567953312684</v>
      </c>
      <c r="AV233" t="s">
        <v>2245</v>
      </c>
    </row>
    <row r="234" spans="1:48" x14ac:dyDescent="0.25">
      <c r="A234" s="14">
        <v>2.370000000000004E-9</v>
      </c>
      <c r="B234" t="s">
        <v>1179</v>
      </c>
      <c r="C234" s="4">
        <v>9</v>
      </c>
      <c r="D234" s="4">
        <v>1</v>
      </c>
      <c r="E234" s="4">
        <v>15</v>
      </c>
      <c r="F234" s="4">
        <v>25</v>
      </c>
      <c r="G234" s="4">
        <v>32</v>
      </c>
      <c r="H234" s="4">
        <v>26.98</v>
      </c>
      <c r="I234" s="34">
        <v>7099.3196770116092</v>
      </c>
      <c r="J234" s="35" t="s">
        <v>1238</v>
      </c>
      <c r="K234" s="35" t="s">
        <v>1238</v>
      </c>
      <c r="L234" s="35" t="s">
        <v>1238</v>
      </c>
      <c r="M234" s="35" t="s">
        <v>1238</v>
      </c>
      <c r="N234" s="4">
        <v>-4.4160000000000004</v>
      </c>
      <c r="O234" s="4">
        <v>-76.428286056731935</v>
      </c>
      <c r="P234" s="35">
        <v>0</v>
      </c>
      <c r="Q234" s="36" t="str">
        <f t="shared" si="101"/>
        <v xml:space="preserve"> </v>
      </c>
      <c r="R234" s="36" t="str">
        <f t="shared" si="102"/>
        <v xml:space="preserve"> </v>
      </c>
      <c r="S234" s="37">
        <f t="shared" si="103"/>
        <v>0.18606375329661232</v>
      </c>
      <c r="T234" s="37" t="str">
        <f t="shared" si="104"/>
        <v/>
      </c>
      <c r="U234" s="37" t="str">
        <f t="shared" si="105"/>
        <v xml:space="preserve"> </v>
      </c>
      <c r="V234" s="37" t="str">
        <f t="shared" si="106"/>
        <v xml:space="preserve"> </v>
      </c>
      <c r="W234" s="37" t="str">
        <f t="shared" si="107"/>
        <v xml:space="preserve"> </v>
      </c>
      <c r="X234" s="37" t="str">
        <f t="shared" si="108"/>
        <v xml:space="preserve"> </v>
      </c>
      <c r="Y234" s="1" t="str">
        <f t="shared" si="109"/>
        <v xml:space="preserve"> </v>
      </c>
      <c r="Z234" s="1" t="str">
        <f t="shared" si="110"/>
        <v xml:space="preserve"> </v>
      </c>
      <c r="AA234" s="1" t="str">
        <f t="shared" si="111"/>
        <v xml:space="preserve"> </v>
      </c>
      <c r="AB234" s="1" t="str">
        <f t="shared" si="112"/>
        <v xml:space="preserve"> </v>
      </c>
      <c r="AC234" s="1" t="str">
        <f t="shared" si="113"/>
        <v xml:space="preserve"> </v>
      </c>
      <c r="AD234" s="1" t="str">
        <f t="shared" si="114"/>
        <v xml:space="preserve"> </v>
      </c>
      <c r="AE234" s="1" t="str">
        <f t="shared" si="115"/>
        <v xml:space="preserve"> </v>
      </c>
      <c r="AF234" s="1" t="str">
        <f t="shared" si="116"/>
        <v xml:space="preserve"> </v>
      </c>
      <c r="AG234" s="38" t="str">
        <f t="shared" si="117"/>
        <v xml:space="preserve"> </v>
      </c>
      <c r="AH234" s="38" t="str">
        <f t="shared" si="118"/>
        <v xml:space="preserve"> </v>
      </c>
      <c r="AI234" s="1" t="str">
        <f t="shared" si="119"/>
        <v xml:space="preserve"> </v>
      </c>
      <c r="AJ234" s="1" t="str">
        <f t="shared" si="120"/>
        <v xml:space="preserve"> </v>
      </c>
      <c r="AK234" s="25" t="str">
        <f t="shared" si="121"/>
        <v xml:space="preserve"> </v>
      </c>
      <c r="AL234" s="25">
        <f t="shared" si="122"/>
        <v>-76.428286054361934</v>
      </c>
      <c r="AM234" s="1" t="str">
        <f t="shared" si="123"/>
        <v xml:space="preserve"> </v>
      </c>
      <c r="AN234" s="1" t="str">
        <f t="shared" si="124"/>
        <v xml:space="preserve"> </v>
      </c>
      <c r="AO234" t="s">
        <v>1179</v>
      </c>
      <c r="AP234" t="s">
        <v>1313</v>
      </c>
      <c r="AQ234" s="22" t="e">
        <v>#VALUE!</v>
      </c>
      <c r="AR234" s="21" t="e">
        <v>#VALUE!</v>
      </c>
      <c r="AS234">
        <v>18.606375092661231</v>
      </c>
      <c r="AT234" t="e">
        <v>#VALUE!</v>
      </c>
      <c r="AU234" t="e">
        <v>#VALUE!</v>
      </c>
      <c r="AV234" t="s">
        <v>2246</v>
      </c>
    </row>
    <row r="235" spans="1:48" x14ac:dyDescent="0.25">
      <c r="A235" s="14">
        <v>2.3800000000000042E-9</v>
      </c>
      <c r="B235" t="s">
        <v>1147</v>
      </c>
      <c r="C235" s="4">
        <v>2</v>
      </c>
      <c r="D235" s="4">
        <v>0</v>
      </c>
      <c r="E235" s="4">
        <v>4</v>
      </c>
      <c r="F235" s="4">
        <v>6</v>
      </c>
      <c r="G235" s="4">
        <v>1.5</v>
      </c>
      <c r="H235" s="4">
        <v>1.29</v>
      </c>
      <c r="I235" s="34">
        <v>364.24168995926868</v>
      </c>
      <c r="J235" s="35" t="s">
        <v>1238</v>
      </c>
      <c r="K235" s="35" t="s">
        <v>1238</v>
      </c>
      <c r="L235" s="35" t="s">
        <v>1238</v>
      </c>
      <c r="M235" s="35">
        <v>10.115008210180624</v>
      </c>
      <c r="N235" s="4">
        <v>8.0000000000000002E-3</v>
      </c>
      <c r="O235" s="4" t="s">
        <v>132</v>
      </c>
      <c r="P235" s="35">
        <v>6.9767441860465116</v>
      </c>
      <c r="Q235" s="36" t="str">
        <f t="shared" si="101"/>
        <v xml:space="preserve"> </v>
      </c>
      <c r="R235" s="36" t="str">
        <f t="shared" si="102"/>
        <v xml:space="preserve"> </v>
      </c>
      <c r="S235" s="37">
        <f t="shared" si="103"/>
        <v>0.16279070005441867</v>
      </c>
      <c r="T235" s="37" t="str">
        <f t="shared" si="104"/>
        <v/>
      </c>
      <c r="U235" s="37" t="str">
        <f t="shared" si="105"/>
        <v xml:space="preserve"> </v>
      </c>
      <c r="V235" s="37" t="str">
        <f t="shared" si="106"/>
        <v xml:space="preserve"> </v>
      </c>
      <c r="W235" s="37" t="str">
        <f t="shared" si="107"/>
        <v xml:space="preserve"> </v>
      </c>
      <c r="X235" s="37" t="str">
        <f t="shared" si="108"/>
        <v xml:space="preserve"> </v>
      </c>
      <c r="Y235" s="1" t="str">
        <f t="shared" si="109"/>
        <v xml:space="preserve"> </v>
      </c>
      <c r="Z235" s="1" t="str">
        <f t="shared" si="110"/>
        <v xml:space="preserve"> </v>
      </c>
      <c r="AA235" s="1" t="str">
        <f t="shared" si="111"/>
        <v xml:space="preserve"> </v>
      </c>
      <c r="AB235" s="1" t="str">
        <f t="shared" si="112"/>
        <v xml:space="preserve"> </v>
      </c>
      <c r="AC235" s="1" t="str">
        <f t="shared" si="113"/>
        <v xml:space="preserve"> </v>
      </c>
      <c r="AD235" s="1" t="str">
        <f t="shared" si="114"/>
        <v xml:space="preserve"> </v>
      </c>
      <c r="AE235" s="1" t="str">
        <f t="shared" si="115"/>
        <v xml:space="preserve"> </v>
      </c>
      <c r="AF235" s="1" t="str">
        <f t="shared" si="116"/>
        <v xml:space="preserve"> </v>
      </c>
      <c r="AG235" s="38">
        <f t="shared" si="117"/>
        <v>6.9767441884265118</v>
      </c>
      <c r="AH235" s="38" t="str">
        <f t="shared" si="118"/>
        <v xml:space="preserve"> </v>
      </c>
      <c r="AI235" s="1" t="str">
        <f t="shared" si="119"/>
        <v xml:space="preserve"> </v>
      </c>
      <c r="AJ235" s="1" t="str">
        <f t="shared" si="120"/>
        <v xml:space="preserve"> </v>
      </c>
      <c r="AK235" s="25" t="str">
        <f t="shared" si="121"/>
        <v xml:space="preserve"> </v>
      </c>
      <c r="AL235" s="25" t="str">
        <f t="shared" si="122"/>
        <v xml:space="preserve"> </v>
      </c>
      <c r="AM235" s="1" t="str">
        <f t="shared" si="123"/>
        <v xml:space="preserve"> </v>
      </c>
      <c r="AN235" s="1" t="str">
        <f t="shared" si="124"/>
        <v xml:space="preserve"> </v>
      </c>
      <c r="AO235" t="s">
        <v>1147</v>
      </c>
      <c r="AP235" t="s">
        <v>1242</v>
      </c>
      <c r="AQ235" s="22" t="e">
        <v>#VALUE!</v>
      </c>
      <c r="AR235" s="21" t="e">
        <v>#VALUE!</v>
      </c>
      <c r="AS235">
        <v>16.279069767441868</v>
      </c>
      <c r="AT235" t="e">
        <v>#VALUE!</v>
      </c>
      <c r="AU235" t="e">
        <v>#VALUE!</v>
      </c>
      <c r="AV235" t="s">
        <v>2247</v>
      </c>
    </row>
    <row r="236" spans="1:48" x14ac:dyDescent="0.25">
      <c r="A236" s="14">
        <v>2.3900000000000044E-9</v>
      </c>
      <c r="B236" t="s">
        <v>959</v>
      </c>
      <c r="C236" s="4">
        <v>5</v>
      </c>
      <c r="D236" s="4">
        <v>1</v>
      </c>
      <c r="E236" s="4">
        <v>2</v>
      </c>
      <c r="F236" s="4">
        <v>8</v>
      </c>
      <c r="G236" s="4">
        <v>72</v>
      </c>
      <c r="H236" s="4">
        <v>59.19</v>
      </c>
      <c r="I236" s="34">
        <v>3058.5109060074828</v>
      </c>
      <c r="J236" s="35" t="s">
        <v>1238</v>
      </c>
      <c r="K236" s="35">
        <v>19.050531058899256</v>
      </c>
      <c r="L236" s="35" t="s">
        <v>1238</v>
      </c>
      <c r="M236" s="35">
        <v>8.0015773539064234</v>
      </c>
      <c r="N236" s="4">
        <v>3.1070000000000002</v>
      </c>
      <c r="O236" s="4" t="s">
        <v>132</v>
      </c>
      <c r="P236" s="35">
        <v>1.2231795911471532</v>
      </c>
      <c r="Q236" s="36" t="str">
        <f t="shared" si="101"/>
        <v xml:space="preserve"> </v>
      </c>
      <c r="R236" s="36" t="str">
        <f t="shared" si="102"/>
        <v xml:space="preserve"> </v>
      </c>
      <c r="S236" s="37">
        <f t="shared" si="103"/>
        <v>0.21642169524352253</v>
      </c>
      <c r="T236" s="37" t="str">
        <f t="shared" si="104"/>
        <v/>
      </c>
      <c r="U236" s="37" t="str">
        <f t="shared" si="105"/>
        <v xml:space="preserve"> </v>
      </c>
      <c r="V236" s="37" t="str">
        <f t="shared" si="106"/>
        <v xml:space="preserve"> </v>
      </c>
      <c r="W236" s="37" t="str">
        <f t="shared" si="107"/>
        <v xml:space="preserve"> </v>
      </c>
      <c r="X236" s="37" t="str">
        <f t="shared" si="108"/>
        <v xml:space="preserve"> </v>
      </c>
      <c r="Y236" s="1" t="str">
        <f t="shared" si="109"/>
        <v xml:space="preserve"> </v>
      </c>
      <c r="Z236" s="1" t="str">
        <f t="shared" si="110"/>
        <v xml:space="preserve"> </v>
      </c>
      <c r="AA236" s="1" t="str">
        <f t="shared" si="111"/>
        <v xml:space="preserve"> </v>
      </c>
      <c r="AB236" s="1" t="str">
        <f t="shared" si="112"/>
        <v xml:space="preserve"> </v>
      </c>
      <c r="AC236" s="1" t="str">
        <f t="shared" si="113"/>
        <v xml:space="preserve"> </v>
      </c>
      <c r="AD236" s="1" t="str">
        <f t="shared" si="114"/>
        <v xml:space="preserve"> </v>
      </c>
      <c r="AE236" s="1" t="str">
        <f t="shared" si="115"/>
        <v xml:space="preserve"> </v>
      </c>
      <c r="AF236" s="1" t="str">
        <f t="shared" si="116"/>
        <v xml:space="preserve"> </v>
      </c>
      <c r="AG236" s="38" t="str">
        <f t="shared" si="117"/>
        <v xml:space="preserve"> </v>
      </c>
      <c r="AH236" s="38" t="str">
        <f t="shared" si="118"/>
        <v xml:space="preserve"> </v>
      </c>
      <c r="AI236" s="1" t="str">
        <f t="shared" si="119"/>
        <v xml:space="preserve"> </v>
      </c>
      <c r="AJ236" s="1" t="str">
        <f t="shared" si="120"/>
        <v xml:space="preserve"> </v>
      </c>
      <c r="AK236" s="25" t="str">
        <f t="shared" si="121"/>
        <v xml:space="preserve"> </v>
      </c>
      <c r="AL236" s="25" t="str">
        <f t="shared" si="122"/>
        <v xml:space="preserve"> </v>
      </c>
      <c r="AM236" s="1" t="str">
        <f t="shared" si="123"/>
        <v xml:space="preserve"> </v>
      </c>
      <c r="AN236" s="1" t="str">
        <f t="shared" si="124"/>
        <v xml:space="preserve"> </v>
      </c>
      <c r="AO236" t="s">
        <v>959</v>
      </c>
      <c r="AP236" t="s">
        <v>1242</v>
      </c>
      <c r="AQ236" s="22" t="e">
        <v>#VALUE!</v>
      </c>
      <c r="AR236" s="21" t="e">
        <v>#VALUE!</v>
      </c>
      <c r="AS236">
        <v>21.642169285352253</v>
      </c>
      <c r="AT236" t="e">
        <v>#VALUE!</v>
      </c>
      <c r="AU236" t="e">
        <v>#VALUE!</v>
      </c>
      <c r="AV236" t="s">
        <v>2248</v>
      </c>
    </row>
    <row r="237" spans="1:48" x14ac:dyDescent="0.25">
      <c r="A237" s="14">
        <v>2.4000000000000045E-9</v>
      </c>
      <c r="B237" t="s">
        <v>1099</v>
      </c>
      <c r="C237" s="4">
        <v>0</v>
      </c>
      <c r="D237" s="4">
        <v>2</v>
      </c>
      <c r="E237" s="4">
        <v>3</v>
      </c>
      <c r="F237" s="4">
        <v>5</v>
      </c>
      <c r="G237" s="4">
        <v>31</v>
      </c>
      <c r="H237" s="4" t="s">
        <v>132</v>
      </c>
      <c r="I237" s="34" t="s">
        <v>132</v>
      </c>
      <c r="J237" s="35" t="s">
        <v>1238</v>
      </c>
      <c r="K237" s="35" t="s">
        <v>1238</v>
      </c>
      <c r="L237" s="35" t="s">
        <v>1238</v>
      </c>
      <c r="M237" s="35" t="s">
        <v>1238</v>
      </c>
      <c r="N237" s="4">
        <v>1.6580000000000001</v>
      </c>
      <c r="O237" s="4">
        <v>107.25</v>
      </c>
      <c r="P237" s="35" t="s">
        <v>137</v>
      </c>
      <c r="Q237" s="36" t="str">
        <f t="shared" si="101"/>
        <v xml:space="preserve"> </v>
      </c>
      <c r="R237" s="36" t="str">
        <f t="shared" si="102"/>
        <v xml:space="preserve"> </v>
      </c>
      <c r="S237" s="37" t="str">
        <f t="shared" si="103"/>
        <v xml:space="preserve"> </v>
      </c>
      <c r="T237" s="37" t="str">
        <f t="shared" si="104"/>
        <v xml:space="preserve"> </v>
      </c>
      <c r="U237" s="37" t="str">
        <f t="shared" si="105"/>
        <v xml:space="preserve"> </v>
      </c>
      <c r="V237" s="37" t="str">
        <f t="shared" si="106"/>
        <v xml:space="preserve"> </v>
      </c>
      <c r="W237" s="37" t="str">
        <f t="shared" si="107"/>
        <v xml:space="preserve"> </v>
      </c>
      <c r="X237" s="37" t="str">
        <f t="shared" si="108"/>
        <v xml:space="preserve"> </v>
      </c>
      <c r="Y237" s="1" t="str">
        <f t="shared" si="109"/>
        <v xml:space="preserve"> </v>
      </c>
      <c r="Z237" s="1" t="str">
        <f t="shared" si="110"/>
        <v xml:space="preserve"> </v>
      </c>
      <c r="AA237" s="1" t="str">
        <f t="shared" si="111"/>
        <v xml:space="preserve"> </v>
      </c>
      <c r="AB237" s="1" t="str">
        <f t="shared" si="112"/>
        <v xml:space="preserve"> </v>
      </c>
      <c r="AC237" s="1" t="str">
        <f t="shared" si="113"/>
        <v xml:space="preserve"> </v>
      </c>
      <c r="AD237" s="1" t="str">
        <f t="shared" si="114"/>
        <v xml:space="preserve"> </v>
      </c>
      <c r="AE237" s="1" t="str">
        <f t="shared" si="115"/>
        <v xml:space="preserve"> </v>
      </c>
      <c r="AF237" s="1" t="str">
        <f t="shared" si="116"/>
        <v xml:space="preserve"> </v>
      </c>
      <c r="AG237" s="38" t="str">
        <f t="shared" si="117"/>
        <v xml:space="preserve"> </v>
      </c>
      <c r="AH237" s="38" t="str">
        <f t="shared" si="118"/>
        <v xml:space="preserve"> </v>
      </c>
      <c r="AI237" s="1" t="str">
        <f t="shared" si="119"/>
        <v xml:space="preserve"> </v>
      </c>
      <c r="AJ237" s="1" t="str">
        <f t="shared" si="120"/>
        <v xml:space="preserve"> </v>
      </c>
      <c r="AK237" s="25" t="str">
        <f t="shared" si="121"/>
        <v xml:space="preserve"> </v>
      </c>
      <c r="AL237" s="25" t="str">
        <f t="shared" si="122"/>
        <v xml:space="preserve"> </v>
      </c>
      <c r="AM237" s="1" t="str">
        <f t="shared" si="123"/>
        <v xml:space="preserve"> </v>
      </c>
      <c r="AN237" s="1" t="str">
        <f t="shared" si="124"/>
        <v xml:space="preserve"> </v>
      </c>
      <c r="AO237" t="s">
        <v>1099</v>
      </c>
      <c r="AP237" t="s">
        <v>1244</v>
      </c>
      <c r="AQ237" s="22" t="e">
        <v>#VALUE!</v>
      </c>
      <c r="AR237" s="21" t="e">
        <v>#VALUE!</v>
      </c>
      <c r="AS237" t="s">
        <v>137</v>
      </c>
      <c r="AT237" t="e">
        <v>#VALUE!</v>
      </c>
      <c r="AU237" t="e">
        <v>#VALUE!</v>
      </c>
      <c r="AV237" t="s">
        <v>2249</v>
      </c>
    </row>
    <row r="238" spans="1:48" x14ac:dyDescent="0.25">
      <c r="A238" s="14">
        <v>2.4100000000000047E-9</v>
      </c>
      <c r="B238" t="s">
        <v>983</v>
      </c>
      <c r="C238" s="4">
        <v>7</v>
      </c>
      <c r="D238" s="4">
        <v>0</v>
      </c>
      <c r="E238" s="4">
        <v>0</v>
      </c>
      <c r="F238" s="4">
        <v>7</v>
      </c>
      <c r="G238" s="4">
        <v>118</v>
      </c>
      <c r="H238" s="4">
        <v>109.46</v>
      </c>
      <c r="I238" s="34">
        <v>12658.392823143427</v>
      </c>
      <c r="J238" s="35">
        <v>14.787895163469331</v>
      </c>
      <c r="K238" s="35">
        <v>14.193464730290456</v>
      </c>
      <c r="L238" s="35">
        <v>7.8627253684308096</v>
      </c>
      <c r="M238" s="35">
        <v>7.4161570938429353</v>
      </c>
      <c r="N238" s="4">
        <v>7.4020000000000001</v>
      </c>
      <c r="O238" s="4">
        <v>8.0583941605839353</v>
      </c>
      <c r="P238" s="35">
        <v>1.9230769230769231</v>
      </c>
      <c r="Q238" s="36">
        <f t="shared" si="101"/>
        <v>100.00000000241</v>
      </c>
      <c r="R238" s="36" t="str">
        <f t="shared" si="102"/>
        <v xml:space="preserve"> </v>
      </c>
      <c r="S238" s="37" t="str">
        <f t="shared" si="103"/>
        <v/>
      </c>
      <c r="T238" s="37" t="str">
        <f t="shared" si="104"/>
        <v/>
      </c>
      <c r="U238" s="37" t="str">
        <f t="shared" si="105"/>
        <v/>
      </c>
      <c r="V238" s="37" t="str">
        <f t="shared" si="106"/>
        <v/>
      </c>
      <c r="W238" s="37" t="str">
        <f t="shared" si="107"/>
        <v/>
      </c>
      <c r="X238" s="37">
        <f t="shared" si="108"/>
        <v>-0.32750228515176605</v>
      </c>
      <c r="Y238" s="1" t="str">
        <f t="shared" si="109"/>
        <v xml:space="preserve"> </v>
      </c>
      <c r="Z238" s="1" t="str">
        <f t="shared" si="110"/>
        <v xml:space="preserve"> </v>
      </c>
      <c r="AA238" s="1" t="str">
        <f t="shared" si="111"/>
        <v xml:space="preserve"> </v>
      </c>
      <c r="AB238" s="1" t="str">
        <f t="shared" si="112"/>
        <v xml:space="preserve"> </v>
      </c>
      <c r="AC238" s="1" t="str">
        <f t="shared" si="113"/>
        <v xml:space="preserve"> </v>
      </c>
      <c r="AD238" s="1" t="str">
        <f t="shared" si="114"/>
        <v xml:space="preserve"> </v>
      </c>
      <c r="AE238" s="1" t="str">
        <f t="shared" si="115"/>
        <v xml:space="preserve"> </v>
      </c>
      <c r="AF238" s="1" t="str">
        <f t="shared" si="116"/>
        <v xml:space="preserve"> </v>
      </c>
      <c r="AG238" s="38" t="str">
        <f t="shared" si="117"/>
        <v xml:space="preserve"> </v>
      </c>
      <c r="AH238" s="38" t="str">
        <f t="shared" si="118"/>
        <v xml:space="preserve"> </v>
      </c>
      <c r="AI238" s="1" t="str">
        <f t="shared" si="119"/>
        <v xml:space="preserve"> </v>
      </c>
      <c r="AJ238" s="1" t="str">
        <f t="shared" si="120"/>
        <v xml:space="preserve"> </v>
      </c>
      <c r="AK238" s="25" t="str">
        <f t="shared" si="121"/>
        <v xml:space="preserve"> </v>
      </c>
      <c r="AL238" s="25" t="str">
        <f t="shared" si="122"/>
        <v xml:space="preserve"> </v>
      </c>
      <c r="AM238" s="1" t="str">
        <f t="shared" si="123"/>
        <v xml:space="preserve"> </v>
      </c>
      <c r="AN238" s="1" t="str">
        <f t="shared" si="124"/>
        <v xml:space="preserve"> </v>
      </c>
      <c r="AO238" t="s">
        <v>983</v>
      </c>
      <c r="AP238" t="s">
        <v>1239</v>
      </c>
      <c r="AQ238" s="22">
        <v>7.1349167191565925</v>
      </c>
      <c r="AR238" s="21">
        <v>32.750228515176602</v>
      </c>
      <c r="AS238">
        <v>7.8019367805591155</v>
      </c>
      <c r="AT238">
        <v>-7.1349167191565925</v>
      </c>
      <c r="AU238">
        <v>-32.750228515176602</v>
      </c>
      <c r="AV238" t="s">
        <v>2250</v>
      </c>
    </row>
    <row r="239" spans="1:48" x14ac:dyDescent="0.25">
      <c r="A239" s="14">
        <v>2.4200000000000049E-9</v>
      </c>
      <c r="B239" t="s">
        <v>998</v>
      </c>
      <c r="C239" s="4">
        <v>3</v>
      </c>
      <c r="D239" s="4">
        <v>0</v>
      </c>
      <c r="E239" s="4">
        <v>3</v>
      </c>
      <c r="F239" s="4">
        <v>6</v>
      </c>
      <c r="G239" s="4">
        <v>54</v>
      </c>
      <c r="H239" s="4">
        <v>44.9</v>
      </c>
      <c r="I239" s="34">
        <v>2196.3426258807249</v>
      </c>
      <c r="J239" s="35">
        <v>18.793040351507873</v>
      </c>
      <c r="K239" s="35">
        <v>18.515006329869127</v>
      </c>
      <c r="L239" s="35">
        <v>9.0720399465109409</v>
      </c>
      <c r="M239" s="35">
        <v>8.7221609596132268</v>
      </c>
      <c r="N239" s="4">
        <v>1.798</v>
      </c>
      <c r="O239" s="4">
        <v>7.0238095238095308</v>
      </c>
      <c r="P239" s="35">
        <v>0.35513584757169797</v>
      </c>
      <c r="Q239" s="36" t="str">
        <f t="shared" si="101"/>
        <v xml:space="preserve"> </v>
      </c>
      <c r="R239" s="36" t="str">
        <f t="shared" si="102"/>
        <v xml:space="preserve"> </v>
      </c>
      <c r="S239" s="37">
        <f t="shared" si="103"/>
        <v>0.20267260821064584</v>
      </c>
      <c r="T239" s="37" t="str">
        <f t="shared" si="104"/>
        <v/>
      </c>
      <c r="U239" s="37" t="str">
        <f t="shared" si="105"/>
        <v/>
      </c>
      <c r="V239" s="37" t="str">
        <f t="shared" si="106"/>
        <v/>
      </c>
      <c r="W239" s="37" t="str">
        <f t="shared" si="107"/>
        <v/>
      </c>
      <c r="X239" s="37" t="str">
        <f t="shared" si="108"/>
        <v/>
      </c>
      <c r="Y239" s="1" t="str">
        <f t="shared" si="109"/>
        <v xml:space="preserve"> </v>
      </c>
      <c r="Z239" s="1" t="str">
        <f t="shared" si="110"/>
        <v xml:space="preserve"> </v>
      </c>
      <c r="AA239" s="1" t="str">
        <f t="shared" si="111"/>
        <v xml:space="preserve"> </v>
      </c>
      <c r="AB239" s="1" t="str">
        <f t="shared" si="112"/>
        <v xml:space="preserve"> </v>
      </c>
      <c r="AC239" s="1" t="str">
        <f t="shared" si="113"/>
        <v xml:space="preserve"> </v>
      </c>
      <c r="AD239" s="1" t="str">
        <f t="shared" si="114"/>
        <v xml:space="preserve"> </v>
      </c>
      <c r="AE239" s="1" t="str">
        <f t="shared" si="115"/>
        <v xml:space="preserve"> </v>
      </c>
      <c r="AF239" s="1" t="str">
        <f t="shared" si="116"/>
        <v xml:space="preserve"> </v>
      </c>
      <c r="AG239" s="38" t="str">
        <f t="shared" si="117"/>
        <v xml:space="preserve"> </v>
      </c>
      <c r="AH239" s="38" t="str">
        <f t="shared" si="118"/>
        <v xml:space="preserve"> </v>
      </c>
      <c r="AI239" s="1" t="str">
        <f t="shared" si="119"/>
        <v xml:space="preserve"> </v>
      </c>
      <c r="AJ239" s="1" t="str">
        <f t="shared" si="120"/>
        <v xml:space="preserve"> </v>
      </c>
      <c r="AK239" s="25" t="str">
        <f t="shared" si="121"/>
        <v xml:space="preserve"> </v>
      </c>
      <c r="AL239" s="25" t="str">
        <f t="shared" si="122"/>
        <v xml:space="preserve"> </v>
      </c>
      <c r="AM239" s="1" t="str">
        <f t="shared" si="123"/>
        <v xml:space="preserve"> </v>
      </c>
      <c r="AN239" s="1" t="str">
        <f t="shared" si="124"/>
        <v xml:space="preserve"> </v>
      </c>
      <c r="AO239" t="s">
        <v>998</v>
      </c>
      <c r="AP239" t="s">
        <v>1242</v>
      </c>
      <c r="AQ239" s="22">
        <v>-18.016610075398344</v>
      </c>
      <c r="AR239" s="21">
        <v>22.406979168622744</v>
      </c>
      <c r="AS239">
        <v>20.267260579064583</v>
      </c>
      <c r="AT239">
        <v>18.016610075398344</v>
      </c>
      <c r="AU239">
        <v>-22.406979168622744</v>
      </c>
      <c r="AV239" t="s">
        <v>2251</v>
      </c>
    </row>
    <row r="240" spans="1:48" x14ac:dyDescent="0.25">
      <c r="A240" s="14">
        <v>2.4300000000000051E-9</v>
      </c>
      <c r="B240" t="s">
        <v>1177</v>
      </c>
      <c r="C240" s="4">
        <v>14</v>
      </c>
      <c r="D240" s="4">
        <v>0</v>
      </c>
      <c r="E240" s="4">
        <v>2</v>
      </c>
      <c r="F240" s="4">
        <v>16</v>
      </c>
      <c r="G240" s="4">
        <v>47.545200347900391</v>
      </c>
      <c r="H240" s="4">
        <v>44.28</v>
      </c>
      <c r="I240" s="34">
        <v>14921.221858340954</v>
      </c>
      <c r="J240" s="35" t="s">
        <v>1238</v>
      </c>
      <c r="K240" s="35">
        <v>37.653446491841351</v>
      </c>
      <c r="L240" s="35">
        <v>28.385668719951383</v>
      </c>
      <c r="M240" s="35">
        <v>22.096397009218126</v>
      </c>
      <c r="N240" s="4">
        <v>0.57000000000000006</v>
      </c>
      <c r="O240" s="4">
        <v>18.750000000000018</v>
      </c>
      <c r="P240" s="35">
        <v>1.1283396253094764</v>
      </c>
      <c r="Q240" s="36">
        <f t="shared" si="101"/>
        <v>87.500000002429999</v>
      </c>
      <c r="R240" s="36" t="str">
        <f t="shared" si="102"/>
        <v xml:space="preserve"> </v>
      </c>
      <c r="S240" s="37" t="str">
        <f t="shared" si="103"/>
        <v/>
      </c>
      <c r="T240" s="37" t="str">
        <f t="shared" si="104"/>
        <v/>
      </c>
      <c r="U240" s="37" t="str">
        <f t="shared" si="105"/>
        <v xml:space="preserve"> </v>
      </c>
      <c r="V240" s="37" t="str">
        <f t="shared" si="106"/>
        <v xml:space="preserve"> </v>
      </c>
      <c r="W240" s="37" t="str">
        <f t="shared" si="107"/>
        <v/>
      </c>
      <c r="X240" s="37" t="str">
        <f t="shared" si="108"/>
        <v/>
      </c>
      <c r="Y240" s="1" t="str">
        <f t="shared" si="109"/>
        <v xml:space="preserve"> </v>
      </c>
      <c r="Z240" s="1" t="str">
        <f t="shared" si="110"/>
        <v xml:space="preserve"> </v>
      </c>
      <c r="AA240" s="1" t="str">
        <f t="shared" si="111"/>
        <v xml:space="preserve"> </v>
      </c>
      <c r="AB240" s="1" t="str">
        <f t="shared" si="112"/>
        <v xml:space="preserve"> </v>
      </c>
      <c r="AC240" s="1" t="str">
        <f t="shared" si="113"/>
        <v xml:space="preserve"> </v>
      </c>
      <c r="AD240" s="1" t="str">
        <f t="shared" si="114"/>
        <v xml:space="preserve"> </v>
      </c>
      <c r="AE240" s="1" t="str">
        <f t="shared" si="115"/>
        <v xml:space="preserve"> </v>
      </c>
      <c r="AF240" s="1" t="str">
        <f t="shared" si="116"/>
        <v xml:space="preserve"> </v>
      </c>
      <c r="AG240" s="38" t="str">
        <f t="shared" si="117"/>
        <v xml:space="preserve"> </v>
      </c>
      <c r="AH240" s="38" t="str">
        <f t="shared" si="118"/>
        <v xml:space="preserve"> </v>
      </c>
      <c r="AI240" s="1" t="str">
        <f t="shared" si="119"/>
        <v xml:space="preserve"> </v>
      </c>
      <c r="AJ240" s="1" t="str">
        <f t="shared" si="120"/>
        <v xml:space="preserve"> </v>
      </c>
      <c r="AK240" s="25" t="str">
        <f t="shared" si="121"/>
        <v xml:space="preserve"> </v>
      </c>
      <c r="AL240" s="25" t="str">
        <f t="shared" si="122"/>
        <v xml:space="preserve"> </v>
      </c>
      <c r="AM240" s="1" t="str">
        <f t="shared" si="123"/>
        <v xml:space="preserve"> </v>
      </c>
      <c r="AN240" s="1" t="str">
        <f t="shared" si="124"/>
        <v xml:space="preserve"> </v>
      </c>
      <c r="AO240" t="s">
        <v>1177</v>
      </c>
      <c r="AP240" t="s">
        <v>1242</v>
      </c>
      <c r="AQ240" s="22" t="e">
        <v>#VALUE!</v>
      </c>
      <c r="AR240" s="21">
        <v>-142.78219642836149</v>
      </c>
      <c r="AS240">
        <v>7.373984525520294</v>
      </c>
      <c r="AT240" t="e">
        <v>#VALUE!</v>
      </c>
      <c r="AU240">
        <v>142.78219642836149</v>
      </c>
      <c r="AV240" t="s">
        <v>2252</v>
      </c>
    </row>
    <row r="241" spans="1:48" x14ac:dyDescent="0.25">
      <c r="A241" s="14">
        <v>2.4400000000000052E-9</v>
      </c>
      <c r="B241" t="s">
        <v>1178</v>
      </c>
      <c r="C241" s="4">
        <v>10</v>
      </c>
      <c r="D241" s="4">
        <v>0</v>
      </c>
      <c r="E241" s="4">
        <v>3</v>
      </c>
      <c r="F241" s="4">
        <v>13</v>
      </c>
      <c r="G241" s="4">
        <v>95</v>
      </c>
      <c r="H241" s="4">
        <v>92.61</v>
      </c>
      <c r="I241" s="34">
        <v>7382.9325487713941</v>
      </c>
      <c r="J241" s="35">
        <v>25.825432236475184</v>
      </c>
      <c r="K241" s="35">
        <v>22.27272727272727</v>
      </c>
      <c r="L241" s="35">
        <v>11.820226164818999</v>
      </c>
      <c r="M241" s="35">
        <v>10.888569024672547</v>
      </c>
      <c r="N241" s="4">
        <v>3.5859999999999999</v>
      </c>
      <c r="O241" s="4">
        <v>26.71378091872791</v>
      </c>
      <c r="P241" s="35">
        <v>1.6196954972465176</v>
      </c>
      <c r="Q241" s="36">
        <f t="shared" si="101"/>
        <v>76.923076925516924</v>
      </c>
      <c r="R241" s="36" t="str">
        <f t="shared" si="102"/>
        <v xml:space="preserve"> </v>
      </c>
      <c r="S241" s="37" t="str">
        <f t="shared" si="103"/>
        <v/>
      </c>
      <c r="T241" s="37" t="str">
        <f t="shared" si="104"/>
        <v/>
      </c>
      <c r="U241" s="37" t="str">
        <f t="shared" si="105"/>
        <v/>
      </c>
      <c r="V241" s="37" t="str">
        <f t="shared" si="106"/>
        <v/>
      </c>
      <c r="W241" s="37" t="str">
        <f t="shared" si="107"/>
        <v/>
      </c>
      <c r="X241" s="37" t="str">
        <f t="shared" si="108"/>
        <v/>
      </c>
      <c r="Y241" s="1" t="str">
        <f t="shared" si="109"/>
        <v xml:space="preserve"> </v>
      </c>
      <c r="Z241" s="1" t="str">
        <f t="shared" si="110"/>
        <v xml:space="preserve"> </v>
      </c>
      <c r="AA241" s="1" t="str">
        <f t="shared" si="111"/>
        <v xml:space="preserve"> </v>
      </c>
      <c r="AB241" s="1" t="str">
        <f t="shared" si="112"/>
        <v xml:space="preserve"> </v>
      </c>
      <c r="AC241" s="1" t="str">
        <f t="shared" si="113"/>
        <v xml:space="preserve"> </v>
      </c>
      <c r="AD241" s="1" t="str">
        <f t="shared" si="114"/>
        <v xml:space="preserve"> </v>
      </c>
      <c r="AE241" s="1" t="str">
        <f t="shared" si="115"/>
        <v xml:space="preserve"> </v>
      </c>
      <c r="AF241" s="1" t="str">
        <f t="shared" si="116"/>
        <v xml:space="preserve"> </v>
      </c>
      <c r="AG241" s="38" t="str">
        <f t="shared" si="117"/>
        <v xml:space="preserve"> </v>
      </c>
      <c r="AH241" s="38" t="str">
        <f t="shared" si="118"/>
        <v xml:space="preserve"> </v>
      </c>
      <c r="AI241" s="1" t="str">
        <f t="shared" si="119"/>
        <v xml:space="preserve"> </v>
      </c>
      <c r="AJ241" s="1" t="str">
        <f t="shared" si="120"/>
        <v xml:space="preserve"> </v>
      </c>
      <c r="AK241" s="25" t="str">
        <f t="shared" si="121"/>
        <v xml:space="preserve"> </v>
      </c>
      <c r="AL241" s="25" t="str">
        <f t="shared" si="122"/>
        <v xml:space="preserve"> </v>
      </c>
      <c r="AM241" s="1" t="str">
        <f t="shared" si="123"/>
        <v xml:space="preserve"> </v>
      </c>
      <c r="AN241" s="1" t="str">
        <f t="shared" si="124"/>
        <v xml:space="preserve"> </v>
      </c>
      <c r="AO241" t="s">
        <v>1178</v>
      </c>
      <c r="AP241" t="s">
        <v>1244</v>
      </c>
      <c r="AQ241" s="22">
        <v>-62.17865280303991</v>
      </c>
      <c r="AR241" s="21">
        <v>-1.0982161064148288</v>
      </c>
      <c r="AS241">
        <v>2.5807148256127954</v>
      </c>
      <c r="AT241">
        <v>62.17865280303991</v>
      </c>
      <c r="AU241">
        <v>1.0982161064148288</v>
      </c>
      <c r="AV241" t="s">
        <v>2253</v>
      </c>
    </row>
    <row r="242" spans="1:48" x14ac:dyDescent="0.25">
      <c r="A242" s="14">
        <v>2.4500000000000054E-9</v>
      </c>
      <c r="B242" t="s">
        <v>1086</v>
      </c>
      <c r="C242" s="4">
        <v>2</v>
      </c>
      <c r="D242" s="4">
        <v>0</v>
      </c>
      <c r="E242" s="4">
        <v>3</v>
      </c>
      <c r="F242" s="4">
        <v>5</v>
      </c>
      <c r="G242" s="4">
        <v>19</v>
      </c>
      <c r="H242" s="4">
        <v>14.59</v>
      </c>
      <c r="I242" s="34">
        <v>757.61502136792433</v>
      </c>
      <c r="J242" s="35">
        <v>7.1066731612274721</v>
      </c>
      <c r="K242" s="35">
        <v>7.8864864864864863</v>
      </c>
      <c r="L242" s="35">
        <v>5.4062050359712224</v>
      </c>
      <c r="M242" s="35">
        <v>5.9170275590551169</v>
      </c>
      <c r="N242" s="4">
        <v>2.0529999999999999</v>
      </c>
      <c r="O242" s="4">
        <v>14.055555555555548</v>
      </c>
      <c r="P242" s="35">
        <v>4.3865661411925974</v>
      </c>
      <c r="Q242" s="36" t="str">
        <f t="shared" si="101"/>
        <v xml:space="preserve"> </v>
      </c>
      <c r="R242" s="36" t="str">
        <f t="shared" si="102"/>
        <v xml:space="preserve"> </v>
      </c>
      <c r="S242" s="37">
        <f t="shared" si="103"/>
        <v>0.30226182561655235</v>
      </c>
      <c r="T242" s="37" t="str">
        <f t="shared" si="104"/>
        <v/>
      </c>
      <c r="U242" s="37" t="str">
        <f t="shared" si="105"/>
        <v/>
      </c>
      <c r="V242" s="37">
        <f t="shared" si="106"/>
        <v>-0.55371485416164345</v>
      </c>
      <c r="W242" s="37" t="str">
        <f t="shared" si="107"/>
        <v/>
      </c>
      <c r="X242" s="37">
        <f t="shared" si="108"/>
        <v>-0.53760809867670067</v>
      </c>
      <c r="Y242" s="1" t="str">
        <f t="shared" si="109"/>
        <v xml:space="preserve"> </v>
      </c>
      <c r="Z242" s="1" t="str">
        <f t="shared" si="110"/>
        <v xml:space="preserve"> </v>
      </c>
      <c r="AA242" s="1" t="str">
        <f t="shared" si="111"/>
        <v xml:space="preserve"> </v>
      </c>
      <c r="AB242" s="1" t="str">
        <f t="shared" si="112"/>
        <v xml:space="preserve"> </v>
      </c>
      <c r="AC242" s="1" t="str">
        <f t="shared" si="113"/>
        <v xml:space="preserve"> </v>
      </c>
      <c r="AD242" s="1" t="str">
        <f t="shared" si="114"/>
        <v xml:space="preserve"> </v>
      </c>
      <c r="AE242" s="1" t="str">
        <f t="shared" si="115"/>
        <v xml:space="preserve"> </v>
      </c>
      <c r="AF242" s="1" t="str">
        <f t="shared" si="116"/>
        <v xml:space="preserve"> </v>
      </c>
      <c r="AG242" s="38">
        <f t="shared" si="117"/>
        <v>4.3865661436425976</v>
      </c>
      <c r="AH242" s="38" t="str">
        <f t="shared" si="118"/>
        <v xml:space="preserve"> </v>
      </c>
      <c r="AI242" s="1" t="str">
        <f t="shared" si="119"/>
        <v xml:space="preserve"> </v>
      </c>
      <c r="AJ242" s="1" t="str">
        <f t="shared" si="120"/>
        <v xml:space="preserve"> </v>
      </c>
      <c r="AK242" s="25" t="str">
        <f t="shared" si="121"/>
        <v xml:space="preserve"> </v>
      </c>
      <c r="AL242" s="25" t="str">
        <f t="shared" si="122"/>
        <v xml:space="preserve"> </v>
      </c>
      <c r="AM242" s="1" t="str">
        <f t="shared" si="123"/>
        <v xml:space="preserve"> </v>
      </c>
      <c r="AN242" s="1" t="str">
        <f t="shared" si="124"/>
        <v xml:space="preserve"> </v>
      </c>
      <c r="AO242" t="s">
        <v>1086</v>
      </c>
      <c r="AP242" t="s">
        <v>1244</v>
      </c>
      <c r="AQ242" s="22">
        <v>55.371485416164347</v>
      </c>
      <c r="AR242" s="21">
        <v>53.760809867670069</v>
      </c>
      <c r="AS242">
        <v>30.226182316655237</v>
      </c>
      <c r="AT242">
        <v>-55.371485416164347</v>
      </c>
      <c r="AU242">
        <v>-53.760809867670069</v>
      </c>
      <c r="AV242" t="s">
        <v>2254</v>
      </c>
    </row>
    <row r="243" spans="1:48" x14ac:dyDescent="0.25">
      <c r="A243" s="14">
        <v>2.4600000000000056E-9</v>
      </c>
      <c r="B243" t="s">
        <v>1020</v>
      </c>
      <c r="C243" s="4">
        <v>5</v>
      </c>
      <c r="D243" s="4">
        <v>0</v>
      </c>
      <c r="E243" s="4">
        <v>3</v>
      </c>
      <c r="F243" s="4">
        <v>8</v>
      </c>
      <c r="G243" s="4">
        <v>130.5</v>
      </c>
      <c r="H243" s="4">
        <v>115.52</v>
      </c>
      <c r="I243" s="34">
        <v>4888.7294242741727</v>
      </c>
      <c r="J243" s="35">
        <v>21.920303605313091</v>
      </c>
      <c r="K243" s="35">
        <v>19.790988521500772</v>
      </c>
      <c r="L243" s="35">
        <v>16.011615217391306</v>
      </c>
      <c r="M243" s="35">
        <v>14.642829025844931</v>
      </c>
      <c r="N243" s="4">
        <v>5.8369999999999997</v>
      </c>
      <c r="O243" s="4">
        <v>9.9246704331449944</v>
      </c>
      <c r="P243" s="35">
        <v>2.323407202216067</v>
      </c>
      <c r="Q243" s="36" t="str">
        <f t="shared" si="101"/>
        <v xml:space="preserve"> </v>
      </c>
      <c r="R243" s="36" t="str">
        <f t="shared" si="102"/>
        <v xml:space="preserve"> </v>
      </c>
      <c r="S243" s="37" t="str">
        <f t="shared" si="103"/>
        <v/>
      </c>
      <c r="T243" s="37" t="str">
        <f t="shared" si="104"/>
        <v/>
      </c>
      <c r="U243" s="37" t="str">
        <f t="shared" si="105"/>
        <v/>
      </c>
      <c r="V243" s="37" t="str">
        <f t="shared" si="106"/>
        <v/>
      </c>
      <c r="W243" s="37" t="str">
        <f t="shared" si="107"/>
        <v/>
      </c>
      <c r="X243" s="37" t="str">
        <f t="shared" si="108"/>
        <v/>
      </c>
      <c r="Y243" s="1" t="str">
        <f t="shared" si="109"/>
        <v xml:space="preserve"> </v>
      </c>
      <c r="Z243" s="1" t="str">
        <f t="shared" si="110"/>
        <v xml:space="preserve"> </v>
      </c>
      <c r="AA243" s="1" t="str">
        <f t="shared" si="111"/>
        <v xml:space="preserve"> </v>
      </c>
      <c r="AB243" s="1" t="str">
        <f t="shared" si="112"/>
        <v xml:space="preserve"> </v>
      </c>
      <c r="AC243" s="1" t="str">
        <f t="shared" si="113"/>
        <v xml:space="preserve"> </v>
      </c>
      <c r="AD243" s="1" t="str">
        <f t="shared" si="114"/>
        <v xml:space="preserve"> </v>
      </c>
      <c r="AE243" s="1" t="str">
        <f t="shared" si="115"/>
        <v xml:space="preserve"> </v>
      </c>
      <c r="AF243" s="1" t="str">
        <f t="shared" si="116"/>
        <v xml:space="preserve"> </v>
      </c>
      <c r="AG243" s="38">
        <f t="shared" si="117"/>
        <v>2.3234072046760672</v>
      </c>
      <c r="AH243" s="38" t="str">
        <f t="shared" si="118"/>
        <v xml:space="preserve"> </v>
      </c>
      <c r="AI243" s="1" t="str">
        <f t="shared" si="119"/>
        <v xml:space="preserve"> </v>
      </c>
      <c r="AJ243" s="1" t="str">
        <f t="shared" si="120"/>
        <v xml:space="preserve"> </v>
      </c>
      <c r="AK243" s="25" t="str">
        <f t="shared" si="121"/>
        <v xml:space="preserve"> </v>
      </c>
      <c r="AL243" s="25" t="str">
        <f t="shared" si="122"/>
        <v xml:space="preserve"> </v>
      </c>
      <c r="AM243" s="1" t="str">
        <f t="shared" si="123"/>
        <v xml:space="preserve"> </v>
      </c>
      <c r="AN243" s="1" t="str">
        <f t="shared" si="124"/>
        <v xml:space="preserve"> </v>
      </c>
      <c r="AO243" t="s">
        <v>1020</v>
      </c>
      <c r="AP243" t="s">
        <v>1246</v>
      </c>
      <c r="AQ243" s="22">
        <v>-37.655210382976549</v>
      </c>
      <c r="AR243" s="21">
        <v>-36.947103455475542</v>
      </c>
      <c r="AS243">
        <v>12.967451523545703</v>
      </c>
      <c r="AT243">
        <v>37.655210382976549</v>
      </c>
      <c r="AU243">
        <v>36.947103455475542</v>
      </c>
      <c r="AV243" t="s">
        <v>2255</v>
      </c>
    </row>
    <row r="244" spans="1:48" x14ac:dyDescent="0.25">
      <c r="A244" s="14">
        <v>2.4700000000000057E-9</v>
      </c>
      <c r="B244" t="s">
        <v>1175</v>
      </c>
      <c r="C244" s="4">
        <v>9</v>
      </c>
      <c r="D244" s="4">
        <v>2</v>
      </c>
      <c r="E244" s="4">
        <v>6</v>
      </c>
      <c r="F244" s="4">
        <v>17</v>
      </c>
      <c r="G244" s="4">
        <v>6.1487751007080078</v>
      </c>
      <c r="H244" s="4">
        <v>6.17</v>
      </c>
      <c r="I244" s="34">
        <v>4413.3664979047817</v>
      </c>
      <c r="J244" s="35">
        <v>37.445865368544581</v>
      </c>
      <c r="K244" s="35">
        <v>29.575078380251771</v>
      </c>
      <c r="L244" s="35">
        <v>6.8668978546844182</v>
      </c>
      <c r="M244" s="35">
        <v>6.8053685567010316</v>
      </c>
      <c r="N244" s="4">
        <v>0.157</v>
      </c>
      <c r="O244" s="4">
        <v>20.769230769230766</v>
      </c>
      <c r="P244" s="35">
        <v>0.99067744404995273</v>
      </c>
      <c r="Q244" s="36" t="str">
        <f t="shared" si="101"/>
        <v xml:space="preserve"> </v>
      </c>
      <c r="R244" s="36" t="str">
        <f t="shared" si="102"/>
        <v xml:space="preserve"> </v>
      </c>
      <c r="S244" s="37" t="str">
        <f t="shared" si="103"/>
        <v/>
      </c>
      <c r="T244" s="37" t="str">
        <f t="shared" si="104"/>
        <v/>
      </c>
      <c r="U244" s="37" t="str">
        <f t="shared" si="105"/>
        <v/>
      </c>
      <c r="V244" s="37" t="str">
        <f t="shared" si="106"/>
        <v/>
      </c>
      <c r="W244" s="37" t="str">
        <f t="shared" si="107"/>
        <v/>
      </c>
      <c r="X244" s="37">
        <f t="shared" si="108"/>
        <v>-0.41267526220451789</v>
      </c>
      <c r="Y244" s="1" t="str">
        <f t="shared" si="109"/>
        <v xml:space="preserve"> </v>
      </c>
      <c r="Z244" s="1" t="str">
        <f t="shared" si="110"/>
        <v xml:space="preserve"> </v>
      </c>
      <c r="AA244" s="1" t="str">
        <f t="shared" si="111"/>
        <v xml:space="preserve"> </v>
      </c>
      <c r="AB244" s="1" t="str">
        <f t="shared" si="112"/>
        <v xml:space="preserve"> </v>
      </c>
      <c r="AC244" s="1" t="str">
        <f t="shared" si="113"/>
        <v xml:space="preserve"> </v>
      </c>
      <c r="AD244" s="1" t="str">
        <f t="shared" si="114"/>
        <v xml:space="preserve"> </v>
      </c>
      <c r="AE244" s="1" t="str">
        <f t="shared" si="115"/>
        <v xml:space="preserve"> </v>
      </c>
      <c r="AF244" s="1" t="str">
        <f t="shared" si="116"/>
        <v xml:space="preserve"> </v>
      </c>
      <c r="AG244" s="38" t="str">
        <f t="shared" si="117"/>
        <v xml:space="preserve"> </v>
      </c>
      <c r="AH244" s="38" t="str">
        <f t="shared" si="118"/>
        <v xml:space="preserve"> </v>
      </c>
      <c r="AI244" s="1" t="str">
        <f t="shared" si="119"/>
        <v xml:space="preserve"> </v>
      </c>
      <c r="AJ244" s="1" t="str">
        <f t="shared" si="120"/>
        <v xml:space="preserve"> </v>
      </c>
      <c r="AK244" s="25" t="str">
        <f t="shared" si="121"/>
        <v xml:space="preserve"> </v>
      </c>
      <c r="AL244" s="25" t="str">
        <f t="shared" si="122"/>
        <v xml:space="preserve"> </v>
      </c>
      <c r="AM244" s="1" t="str">
        <f t="shared" si="123"/>
        <v xml:space="preserve"> </v>
      </c>
      <c r="AN244" s="1" t="str">
        <f t="shared" si="124"/>
        <v xml:space="preserve"> </v>
      </c>
      <c r="AO244" t="s">
        <v>1175</v>
      </c>
      <c r="AP244" t="s">
        <v>1242</v>
      </c>
      <c r="AQ244" s="22">
        <v>-135.15269533174862</v>
      </c>
      <c r="AR244" s="21">
        <v>41.267526220451792</v>
      </c>
      <c r="AS244">
        <v>-0.34400160927053891</v>
      </c>
      <c r="AT244">
        <v>135.15269533174862</v>
      </c>
      <c r="AU244">
        <v>-41.267526220451792</v>
      </c>
      <c r="AV244" t="s">
        <v>2256</v>
      </c>
    </row>
    <row r="245" spans="1:48" x14ac:dyDescent="0.25">
      <c r="A245" s="14">
        <v>2.4800000000000059E-9</v>
      </c>
      <c r="B245" t="s">
        <v>958</v>
      </c>
      <c r="C245" s="4">
        <v>3</v>
      </c>
      <c r="D245" s="4">
        <v>0</v>
      </c>
      <c r="E245" s="4">
        <v>3</v>
      </c>
      <c r="F245" s="4">
        <v>6</v>
      </c>
      <c r="G245" s="4">
        <v>22</v>
      </c>
      <c r="H245" s="4">
        <v>19.62</v>
      </c>
      <c r="I245" s="34">
        <v>541.02926679671111</v>
      </c>
      <c r="J245" s="35">
        <v>12.699029126213594</v>
      </c>
      <c r="K245" s="35">
        <v>11.507331378299121</v>
      </c>
      <c r="L245" s="35">
        <v>7.5384052287581698</v>
      </c>
      <c r="M245" s="35">
        <v>7.0831833842034477</v>
      </c>
      <c r="N245" s="4">
        <v>1.5449999999999999</v>
      </c>
      <c r="O245" s="4">
        <v>-9.6491228070175463</v>
      </c>
      <c r="P245" s="35">
        <v>4.1794087665647295</v>
      </c>
      <c r="Q245" s="36" t="str">
        <f t="shared" si="101"/>
        <v xml:space="preserve"> </v>
      </c>
      <c r="R245" s="36" t="str">
        <f t="shared" si="102"/>
        <v xml:space="preserve"> </v>
      </c>
      <c r="S245" s="37" t="str">
        <f t="shared" si="103"/>
        <v/>
      </c>
      <c r="T245" s="37" t="str">
        <f t="shared" si="104"/>
        <v/>
      </c>
      <c r="U245" s="37" t="str">
        <f t="shared" si="105"/>
        <v/>
      </c>
      <c r="V245" s="37" t="str">
        <f t="shared" si="106"/>
        <v/>
      </c>
      <c r="W245" s="37" t="str">
        <f t="shared" si="107"/>
        <v/>
      </c>
      <c r="X245" s="37">
        <f t="shared" si="108"/>
        <v>-0.35524133778163536</v>
      </c>
      <c r="Y245" s="1" t="str">
        <f t="shared" si="109"/>
        <v xml:space="preserve"> </v>
      </c>
      <c r="Z245" s="1" t="str">
        <f t="shared" si="110"/>
        <v xml:space="preserve"> </v>
      </c>
      <c r="AA245" s="1" t="str">
        <f t="shared" si="111"/>
        <v xml:space="preserve"> </v>
      </c>
      <c r="AB245" s="1" t="str">
        <f t="shared" si="112"/>
        <v xml:space="preserve"> </v>
      </c>
      <c r="AC245" s="1" t="str">
        <f t="shared" si="113"/>
        <v xml:space="preserve"> </v>
      </c>
      <c r="AD245" s="1" t="str">
        <f t="shared" si="114"/>
        <v xml:space="preserve"> </v>
      </c>
      <c r="AE245" s="1" t="str">
        <f t="shared" si="115"/>
        <v xml:space="preserve"> </v>
      </c>
      <c r="AF245" s="1" t="str">
        <f t="shared" si="116"/>
        <v xml:space="preserve"> </v>
      </c>
      <c r="AG245" s="38">
        <f t="shared" si="117"/>
        <v>4.1794087690447297</v>
      </c>
      <c r="AH245" s="38" t="str">
        <f t="shared" si="118"/>
        <v xml:space="preserve"> </v>
      </c>
      <c r="AI245" s="1" t="str">
        <f t="shared" si="119"/>
        <v xml:space="preserve"> </v>
      </c>
      <c r="AJ245" s="1" t="str">
        <f t="shared" si="120"/>
        <v xml:space="preserve"> </v>
      </c>
      <c r="AK245" s="25" t="str">
        <f t="shared" si="121"/>
        <v xml:space="preserve"> </v>
      </c>
      <c r="AL245" s="25" t="str">
        <f t="shared" si="122"/>
        <v xml:space="preserve"> </v>
      </c>
      <c r="AM245" s="1" t="str">
        <f t="shared" si="123"/>
        <v xml:space="preserve"> </v>
      </c>
      <c r="AN245" s="1" t="str">
        <f t="shared" si="124"/>
        <v xml:space="preserve"> </v>
      </c>
      <c r="AO245" t="s">
        <v>958</v>
      </c>
      <c r="AP245" t="s">
        <v>1248</v>
      </c>
      <c r="AQ245" s="22">
        <v>20.252586026921005</v>
      </c>
      <c r="AR245" s="21">
        <v>35.524133778163538</v>
      </c>
      <c r="AS245">
        <v>12.130479102956171</v>
      </c>
      <c r="AT245">
        <v>-20.252586026921005</v>
      </c>
      <c r="AU245">
        <v>-35.524133778163538</v>
      </c>
      <c r="AV245" t="s">
        <v>2257</v>
      </c>
    </row>
    <row r="246" spans="1:48" x14ac:dyDescent="0.25">
      <c r="A246" s="14">
        <v>2.4900000000000061E-9</v>
      </c>
      <c r="B246" t="s">
        <v>1189</v>
      </c>
      <c r="C246" s="4">
        <v>15</v>
      </c>
      <c r="D246" s="4">
        <v>0</v>
      </c>
      <c r="E246" s="4">
        <v>2</v>
      </c>
      <c r="F246" s="4">
        <v>17</v>
      </c>
      <c r="G246" s="4">
        <v>9.5</v>
      </c>
      <c r="H246" s="4">
        <v>6.6</v>
      </c>
      <c r="I246" s="34">
        <v>1759.0411582548404</v>
      </c>
      <c r="J246" s="35" t="s">
        <v>1238</v>
      </c>
      <c r="K246" s="35">
        <v>24.175824175824172</v>
      </c>
      <c r="L246" s="35">
        <v>5.6294807892004144</v>
      </c>
      <c r="M246" s="35">
        <v>4.4567921702636086</v>
      </c>
      <c r="N246" s="4">
        <v>0.27300000000000002</v>
      </c>
      <c r="O246" s="4" t="s">
        <v>132</v>
      </c>
      <c r="P246" s="35">
        <v>9.0909090909090917</v>
      </c>
      <c r="Q246" s="36">
        <f t="shared" si="101"/>
        <v>88.235294120137056</v>
      </c>
      <c r="R246" s="36" t="str">
        <f t="shared" si="102"/>
        <v xml:space="preserve"> </v>
      </c>
      <c r="S246" s="37">
        <f t="shared" si="103"/>
        <v>0.43939394188393943</v>
      </c>
      <c r="T246" s="37" t="str">
        <f t="shared" si="104"/>
        <v/>
      </c>
      <c r="U246" s="37" t="str">
        <f t="shared" si="105"/>
        <v xml:space="preserve"> </v>
      </c>
      <c r="V246" s="37" t="str">
        <f t="shared" si="106"/>
        <v xml:space="preserve"> </v>
      </c>
      <c r="W246" s="37" t="str">
        <f t="shared" si="107"/>
        <v/>
      </c>
      <c r="X246" s="37">
        <f t="shared" si="108"/>
        <v>-0.51851135717908736</v>
      </c>
      <c r="Y246" s="1" t="str">
        <f t="shared" si="109"/>
        <v xml:space="preserve"> </v>
      </c>
      <c r="Z246" s="1" t="str">
        <f t="shared" si="110"/>
        <v xml:space="preserve"> </v>
      </c>
      <c r="AA246" s="1" t="str">
        <f t="shared" si="111"/>
        <v xml:space="preserve"> </v>
      </c>
      <c r="AB246" s="1">
        <f t="shared" si="112"/>
        <v>23</v>
      </c>
      <c r="AC246" s="1" t="str">
        <f t="shared" si="113"/>
        <v xml:space="preserve"> </v>
      </c>
      <c r="AD246" s="1" t="str">
        <f t="shared" si="114"/>
        <v xml:space="preserve"> </v>
      </c>
      <c r="AE246" s="1" t="str">
        <f t="shared" si="115"/>
        <v xml:space="preserve"> </v>
      </c>
      <c r="AF246" s="1" t="str">
        <f t="shared" si="116"/>
        <v xml:space="preserve"> </v>
      </c>
      <c r="AG246" s="38">
        <f t="shared" si="117"/>
        <v>9.090909093399091</v>
      </c>
      <c r="AH246" s="38" t="str">
        <f t="shared" si="118"/>
        <v xml:space="preserve"> </v>
      </c>
      <c r="AI246" s="1" t="str">
        <f t="shared" si="119"/>
        <v xml:space="preserve"> </v>
      </c>
      <c r="AJ246" s="1" t="str">
        <f t="shared" si="120"/>
        <v xml:space="preserve"> </v>
      </c>
      <c r="AK246" s="25" t="str">
        <f t="shared" si="121"/>
        <v xml:space="preserve"> </v>
      </c>
      <c r="AL246" s="25" t="str">
        <f t="shared" si="122"/>
        <v xml:space="preserve"> </v>
      </c>
      <c r="AM246" s="1" t="str">
        <f t="shared" si="123"/>
        <v xml:space="preserve"> </v>
      </c>
      <c r="AN246" s="1" t="str">
        <f t="shared" si="124"/>
        <v xml:space="preserve"> </v>
      </c>
      <c r="AO246" t="s">
        <v>1189</v>
      </c>
      <c r="AP246" t="s">
        <v>1295</v>
      </c>
      <c r="AQ246" s="22" t="e">
        <v>#VALUE!</v>
      </c>
      <c r="AR246" s="21">
        <v>51.851135717908733</v>
      </c>
      <c r="AS246">
        <v>43.939393939393945</v>
      </c>
      <c r="AT246" t="e">
        <v>#VALUE!</v>
      </c>
      <c r="AU246">
        <v>-51.851135717908733</v>
      </c>
      <c r="AV246" t="s">
        <v>2033</v>
      </c>
    </row>
    <row r="247" spans="1:48" x14ac:dyDescent="0.25">
      <c r="A247" s="14">
        <v>2.5000000000000063E-9</v>
      </c>
      <c r="B247" t="s">
        <v>1190</v>
      </c>
      <c r="C247" s="4">
        <v>4</v>
      </c>
      <c r="D247" s="4">
        <v>4</v>
      </c>
      <c r="E247" s="4">
        <v>14</v>
      </c>
      <c r="F247" s="4">
        <v>22</v>
      </c>
      <c r="G247" s="4">
        <v>2.125</v>
      </c>
      <c r="H247" s="4">
        <v>2.08</v>
      </c>
      <c r="I247" s="34">
        <v>1829.8224361439802</v>
      </c>
      <c r="J247" s="35" t="s">
        <v>1238</v>
      </c>
      <c r="K247" s="35" t="s">
        <v>1238</v>
      </c>
      <c r="L247" s="35" t="s">
        <v>1238</v>
      </c>
      <c r="M247" s="35" t="s">
        <v>1238</v>
      </c>
      <c r="N247" s="4">
        <v>-0.72</v>
      </c>
      <c r="O247" s="4">
        <v>-189.15662650602408</v>
      </c>
      <c r="P247" s="35">
        <v>0</v>
      </c>
      <c r="Q247" s="36" t="str">
        <f t="shared" si="101"/>
        <v xml:space="preserve"> </v>
      </c>
      <c r="R247" s="36" t="str">
        <f t="shared" si="102"/>
        <v xml:space="preserve"> </v>
      </c>
      <c r="S247" s="37" t="str">
        <f t="shared" si="103"/>
        <v/>
      </c>
      <c r="T247" s="37" t="str">
        <f t="shared" si="104"/>
        <v/>
      </c>
      <c r="U247" s="37" t="str">
        <f t="shared" si="105"/>
        <v xml:space="preserve"> </v>
      </c>
      <c r="V247" s="37" t="str">
        <f t="shared" si="106"/>
        <v xml:space="preserve"> </v>
      </c>
      <c r="W247" s="37" t="str">
        <f t="shared" si="107"/>
        <v xml:space="preserve"> </v>
      </c>
      <c r="X247" s="37" t="str">
        <f t="shared" si="108"/>
        <v xml:space="preserve"> </v>
      </c>
      <c r="Y247" s="1" t="str">
        <f t="shared" si="109"/>
        <v xml:space="preserve"> </v>
      </c>
      <c r="Z247" s="1" t="str">
        <f t="shared" si="110"/>
        <v xml:space="preserve"> </v>
      </c>
      <c r="AA247" s="1" t="str">
        <f t="shared" si="111"/>
        <v xml:space="preserve"> </v>
      </c>
      <c r="AB247" s="1" t="str">
        <f t="shared" si="112"/>
        <v xml:space="preserve"> </v>
      </c>
      <c r="AC247" s="1" t="str">
        <f t="shared" si="113"/>
        <v xml:space="preserve"> </v>
      </c>
      <c r="AD247" s="1" t="str">
        <f t="shared" si="114"/>
        <v xml:space="preserve"> </v>
      </c>
      <c r="AE247" s="1" t="str">
        <f t="shared" si="115"/>
        <v xml:space="preserve"> </v>
      </c>
      <c r="AF247" s="1" t="str">
        <f t="shared" si="116"/>
        <v xml:space="preserve"> </v>
      </c>
      <c r="AG247" s="38" t="str">
        <f t="shared" si="117"/>
        <v xml:space="preserve"> </v>
      </c>
      <c r="AH247" s="38" t="str">
        <f t="shared" si="118"/>
        <v xml:space="preserve"> </v>
      </c>
      <c r="AI247" s="1" t="str">
        <f t="shared" si="119"/>
        <v xml:space="preserve"> </v>
      </c>
      <c r="AJ247" s="1" t="str">
        <f t="shared" si="120"/>
        <v xml:space="preserve"> </v>
      </c>
      <c r="AK247" s="25" t="str">
        <f t="shared" si="121"/>
        <v xml:space="preserve"> </v>
      </c>
      <c r="AL247" s="25">
        <f t="shared" si="122"/>
        <v>-189.15662650352408</v>
      </c>
      <c r="AM247" s="1" t="str">
        <f t="shared" si="123"/>
        <v xml:space="preserve"> </v>
      </c>
      <c r="AN247" s="1" t="str">
        <f t="shared" si="124"/>
        <v xml:space="preserve"> </v>
      </c>
      <c r="AO247" t="s">
        <v>1190</v>
      </c>
      <c r="AP247" t="s">
        <v>1313</v>
      </c>
      <c r="AQ247" s="22" t="e">
        <v>#VALUE!</v>
      </c>
      <c r="AR247" s="21" t="e">
        <v>#VALUE!</v>
      </c>
      <c r="AS247">
        <v>2.1634615384615419</v>
      </c>
      <c r="AT247" t="e">
        <v>#VALUE!</v>
      </c>
      <c r="AU247" t="e">
        <v>#VALUE!</v>
      </c>
      <c r="AV247" t="s">
        <v>2021</v>
      </c>
    </row>
    <row r="248" spans="1:48" x14ac:dyDescent="0.25">
      <c r="A248" s="14">
        <v>2.5100000000000064E-9</v>
      </c>
      <c r="B248" t="s">
        <v>1191</v>
      </c>
      <c r="C248" s="4">
        <v>17</v>
      </c>
      <c r="D248" s="4">
        <v>0</v>
      </c>
      <c r="E248" s="4">
        <v>0</v>
      </c>
      <c r="F248" s="4">
        <v>17</v>
      </c>
      <c r="G248" s="4">
        <v>13.25</v>
      </c>
      <c r="H248" s="4">
        <v>6.3</v>
      </c>
      <c r="I248" s="34">
        <v>1051.3134822405882</v>
      </c>
      <c r="J248" s="35">
        <v>6.1764705882352935</v>
      </c>
      <c r="K248" s="35">
        <v>7.2497123130034522</v>
      </c>
      <c r="L248" s="35">
        <v>2.6837861863283337</v>
      </c>
      <c r="M248" s="35">
        <v>2.7655086614493283</v>
      </c>
      <c r="N248" s="4">
        <v>0.86899999999999999</v>
      </c>
      <c r="O248" s="4">
        <v>-17.238095238095241</v>
      </c>
      <c r="P248" s="35">
        <v>1.9047619047619049</v>
      </c>
      <c r="Q248" s="36">
        <f t="shared" si="101"/>
        <v>100.00000000251001</v>
      </c>
      <c r="R248" s="36" t="str">
        <f t="shared" si="102"/>
        <v xml:space="preserve"> </v>
      </c>
      <c r="S248" s="37">
        <f t="shared" si="103"/>
        <v>1.1031746056846032</v>
      </c>
      <c r="T248" s="37" t="str">
        <f t="shared" si="104"/>
        <v/>
      </c>
      <c r="U248" s="37" t="str">
        <f t="shared" si="105"/>
        <v/>
      </c>
      <c r="V248" s="37">
        <f t="shared" si="106"/>
        <v>-0.61212975259990587</v>
      </c>
      <c r="W248" s="37" t="str">
        <f t="shared" si="107"/>
        <v/>
      </c>
      <c r="X248" s="37">
        <f t="shared" si="108"/>
        <v>-0.77045617227156704</v>
      </c>
      <c r="Y248" s="1" t="str">
        <f t="shared" si="109"/>
        <v xml:space="preserve"> </v>
      </c>
      <c r="Z248" s="1">
        <f t="shared" si="110"/>
        <v>9</v>
      </c>
      <c r="AA248" s="1" t="str">
        <f t="shared" si="111"/>
        <v xml:space="preserve"> </v>
      </c>
      <c r="AB248" s="1">
        <f t="shared" si="112"/>
        <v>3</v>
      </c>
      <c r="AC248" s="1" t="str">
        <f t="shared" si="113"/>
        <v xml:space="preserve"> </v>
      </c>
      <c r="AD248" s="1" t="str">
        <f t="shared" si="114"/>
        <v xml:space="preserve"> </v>
      </c>
      <c r="AE248" s="1" t="str">
        <f t="shared" si="115"/>
        <v xml:space="preserve"> </v>
      </c>
      <c r="AF248" s="1" t="str">
        <f t="shared" si="116"/>
        <v xml:space="preserve"> </v>
      </c>
      <c r="AG248" s="38" t="str">
        <f t="shared" si="117"/>
        <v xml:space="preserve"> </v>
      </c>
      <c r="AH248" s="38" t="str">
        <f t="shared" si="118"/>
        <v xml:space="preserve"> </v>
      </c>
      <c r="AI248" s="1" t="str">
        <f t="shared" si="119"/>
        <v xml:space="preserve"> </v>
      </c>
      <c r="AJ248" s="1" t="str">
        <f t="shared" si="120"/>
        <v xml:space="preserve"> </v>
      </c>
      <c r="AK248" s="25" t="str">
        <f t="shared" si="121"/>
        <v xml:space="preserve"> </v>
      </c>
      <c r="AL248" s="25" t="str">
        <f t="shared" si="122"/>
        <v xml:space="preserve"> </v>
      </c>
      <c r="AM248" s="1" t="str">
        <f t="shared" si="123"/>
        <v xml:space="preserve"> </v>
      </c>
      <c r="AN248" s="1" t="str">
        <f t="shared" si="124"/>
        <v xml:space="preserve"> </v>
      </c>
      <c r="AO248" t="s">
        <v>1191</v>
      </c>
      <c r="AP248" t="s">
        <v>1295</v>
      </c>
      <c r="AQ248" s="22">
        <v>61.212975259990586</v>
      </c>
      <c r="AR248" s="21">
        <v>77.045617227156697</v>
      </c>
      <c r="AS248">
        <v>110.31746031746033</v>
      </c>
      <c r="AT248">
        <v>-61.212975259990586</v>
      </c>
      <c r="AU248">
        <v>-77.045617227156697</v>
      </c>
      <c r="AV248" t="s">
        <v>2107</v>
      </c>
    </row>
    <row r="249" spans="1:48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1:48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1:48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1:48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1:48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1:48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1:48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1:48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J234"/>
  <sheetViews>
    <sheetView zoomScale="70" zoomScaleNormal="70"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4.25" x14ac:dyDescent="0.2"/>
  <cols>
    <col min="1" max="1" width="9.140625" style="15"/>
    <col min="2" max="2" width="55.5703125" style="15" customWidth="1"/>
    <col min="3" max="3" width="9.7109375" style="15" bestFit="1" customWidth="1"/>
    <col min="4" max="4" width="18.85546875" style="15" customWidth="1"/>
    <col min="5" max="5" width="9.7109375" style="15" bestFit="1" customWidth="1"/>
    <col min="6" max="6" width="18.85546875" style="15" bestFit="1" customWidth="1"/>
    <col min="7" max="7" width="23.5703125" style="15" bestFit="1" customWidth="1"/>
    <col min="8" max="9" width="23.85546875" style="15" bestFit="1" customWidth="1"/>
    <col min="10" max="10" width="14.28515625" style="15" bestFit="1" customWidth="1"/>
    <col min="11" max="11" width="22.140625" style="15" bestFit="1" customWidth="1"/>
    <col min="12" max="12" width="23.85546875" style="15" bestFit="1" customWidth="1"/>
    <col min="13" max="13" width="18" style="15" bestFit="1" customWidth="1"/>
    <col min="14" max="16384" width="9.140625" style="15"/>
  </cols>
  <sheetData>
    <row r="1" spans="1:10" x14ac:dyDescent="0.2">
      <c r="B1" s="19"/>
    </row>
    <row r="3" spans="1:10" ht="18" x14ac:dyDescent="0.25">
      <c r="B3" s="16" t="s">
        <v>15</v>
      </c>
    </row>
    <row r="4" spans="1:10" ht="15" x14ac:dyDescent="0.2">
      <c r="B4" s="17" t="s">
        <v>119</v>
      </c>
      <c r="C4" s="15" t="s">
        <v>133</v>
      </c>
      <c r="D4" s="15" t="s">
        <v>152</v>
      </c>
      <c r="E4" s="15" t="s">
        <v>133</v>
      </c>
      <c r="F4" s="15" t="s">
        <v>152</v>
      </c>
      <c r="G4" s="20" t="s">
        <v>153</v>
      </c>
      <c r="I4" s="15" t="s">
        <v>823</v>
      </c>
      <c r="J4" s="15">
        <f>Sonuc!X1</f>
        <v>1</v>
      </c>
    </row>
    <row r="5" spans="1:10" x14ac:dyDescent="0.2">
      <c r="A5" s="15">
        <v>1</v>
      </c>
      <c r="B5" s="18" t="str">
        <f>IF(ISERROR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=TRUE,$G$4,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)</f>
        <v>PGSUS TI Equity</v>
      </c>
      <c r="C5" s="15">
        <f>COUNTIF($B$5:$B$40,"&lt;="&amp;B5)</f>
        <v>9</v>
      </c>
      <c r="D5" s="15" t="str">
        <f>B5</f>
        <v>PGSUS TI Equity</v>
      </c>
      <c r="E5" s="15">
        <v>1</v>
      </c>
      <c r="F5" s="15" t="str">
        <f>IF(ISERROR((IF((VLOOKUP(E5,$C$5:$D$40,2,FALSE))="ZZZZZZZ","",(VLOOKUP(E5,$C$5:$D$40,2,FALSE)))))=TRUE,"",((IF((VLOOKUP(E5,$C$5:$D$40,2,FALSE))="ZZZZZZZ","",(VLOOKUP(E5,$C$5:$D$40,2,FALSE))))))</f>
        <v>AGHOL TI Equity</v>
      </c>
      <c r="I5" s="15" t="str">
        <f>(VLOOKUP(A5,'X1'!$AC:$AO,13,FALSE))</f>
        <v>PGSUS TI Equity</v>
      </c>
    </row>
    <row r="6" spans="1:10" x14ac:dyDescent="0.2">
      <c r="A6" s="15">
        <f>A5+1</f>
        <v>2</v>
      </c>
      <c r="B6" s="18" t="str">
        <f>IF(ISERROR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=TRUE,$G$4,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)</f>
        <v>SOKM TI Equity</v>
      </c>
      <c r="C6" s="15">
        <f t="shared" ref="C6:C40" si="0">COUNTIF($B$5:$B$40,"&lt;="&amp;B6)</f>
        <v>12</v>
      </c>
      <c r="D6" s="15" t="str">
        <f t="shared" ref="D6:D40" si="1">B6</f>
        <v>SOKM TI Equity</v>
      </c>
      <c r="E6" s="15">
        <f>E5+1</f>
        <v>2</v>
      </c>
      <c r="F6" s="15" t="str">
        <f t="shared" ref="F6:F40" si="2">IF(ISERROR((IF((VLOOKUP(E6,$C$5:$D$40,2,FALSE))="ZZZZZZZ","",(VLOOKUP(E6,$C$5:$D$40,2,FALSE)))))=TRUE,"",((IF((VLOOKUP(E6,$C$5:$D$40,2,FALSE))="ZZZZZZZ","",(VLOOKUP(E6,$C$5:$D$40,2,FALSE))))))</f>
        <v>AKBNK TI Equity</v>
      </c>
      <c r="I6" s="15" t="str">
        <f>(VLOOKUP(A5,'X2'!$AC:$AO,13,FALSE))</f>
        <v>FANG UW Equity</v>
      </c>
    </row>
    <row r="7" spans="1:10" x14ac:dyDescent="0.2">
      <c r="A7" s="15">
        <f t="shared" ref="A7:A22" si="3">A6+1</f>
        <v>3</v>
      </c>
      <c r="B7" s="18" t="str">
        <f>IF(ISERROR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=TRUE,$G$4,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)</f>
        <v>TKFEN TI Equity</v>
      </c>
      <c r="C7" s="15">
        <f t="shared" si="0"/>
        <v>16</v>
      </c>
      <c r="D7" s="15" t="str">
        <f t="shared" si="1"/>
        <v>TKFEN TI Equity</v>
      </c>
      <c r="E7" s="15">
        <f t="shared" ref="E7:E40" si="4">E6+1</f>
        <v>3</v>
      </c>
      <c r="F7" s="15" t="str">
        <f t="shared" si="2"/>
        <v>CLEBI TI Equity</v>
      </c>
      <c r="I7" s="15" t="str">
        <f>(VLOOKUP(A5,'X3'!$AC:$AO,13,FALSE))</f>
        <v>WDI GY Equity</v>
      </c>
    </row>
    <row r="8" spans="1:10" x14ac:dyDescent="0.2">
      <c r="A8" s="15">
        <f t="shared" si="3"/>
        <v>4</v>
      </c>
      <c r="B8" s="18" t="str">
        <f>IF(ISERROR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=TRUE,$G$4,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)</f>
        <v>TAVHL TI Equity</v>
      </c>
      <c r="C8" s="15">
        <f>COUNTIF($B$5:$B$40,"&lt;="&amp;B8)</f>
        <v>13</v>
      </c>
      <c r="D8" s="15" t="str">
        <f t="shared" si="1"/>
        <v>TAVHL TI Equity</v>
      </c>
      <c r="E8" s="15">
        <f t="shared" si="4"/>
        <v>4</v>
      </c>
      <c r="F8" s="15" t="str">
        <f t="shared" si="2"/>
        <v>GARAN TI Equity</v>
      </c>
      <c r="I8" s="15" t="str">
        <f>(VLOOKUP(A5,'X4'!$AC:$AO,13,FALSE))</f>
        <v>FTI FP Equity</v>
      </c>
    </row>
    <row r="9" spans="1:10" x14ac:dyDescent="0.2">
      <c r="A9" s="15">
        <f t="shared" si="3"/>
        <v>5</v>
      </c>
      <c r="B9" s="18" t="str">
        <f>IF(ISERROR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=TRUE,$G$4,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)</f>
        <v>CLEBI TI Equity</v>
      </c>
      <c r="C9" s="15">
        <f t="shared" si="0"/>
        <v>3</v>
      </c>
      <c r="D9" s="15" t="str">
        <f t="shared" si="1"/>
        <v>CLEBI TI Equity</v>
      </c>
      <c r="E9" s="15">
        <f t="shared" si="4"/>
        <v>5</v>
      </c>
      <c r="F9" s="15" t="str">
        <f t="shared" si="2"/>
        <v>GUBRF TI Equity</v>
      </c>
      <c r="I9" s="15" t="str">
        <f>(VLOOKUP(A5,'X5'!$AC:$AO,13,FALSE))</f>
        <v>RR/ LN Equity</v>
      </c>
    </row>
    <row r="10" spans="1:10" x14ac:dyDescent="0.2">
      <c r="A10" s="15">
        <f t="shared" si="3"/>
        <v>6</v>
      </c>
      <c r="B10" s="18" t="str">
        <f>IF(ISERROR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=TRUE,$G$4,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)</f>
        <v>SAHOL TI Equity</v>
      </c>
      <c r="C10" s="15">
        <f t="shared" si="0"/>
        <v>10</v>
      </c>
      <c r="D10" s="15" t="str">
        <f t="shared" si="1"/>
        <v>SAHOL TI Equity</v>
      </c>
      <c r="E10" s="15">
        <f t="shared" si="4"/>
        <v>6</v>
      </c>
      <c r="F10" s="15" t="str">
        <f t="shared" si="2"/>
        <v>IPEKE TI Equity</v>
      </c>
      <c r="I10" s="15" t="str">
        <f>(VLOOKUP(A5,'X6'!$AC:$AO,13,FALSE))</f>
        <v>NXE CT Equity</v>
      </c>
    </row>
    <row r="11" spans="1:10" x14ac:dyDescent="0.2">
      <c r="A11" s="15">
        <f t="shared" si="3"/>
        <v>7</v>
      </c>
      <c r="B11" s="18" t="str">
        <f>IF(ISERROR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=TRUE,$G$4,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)</f>
        <v>AGHOL TI Equity</v>
      </c>
      <c r="C11" s="15">
        <f t="shared" si="0"/>
        <v>1</v>
      </c>
      <c r="D11" s="15" t="str">
        <f t="shared" si="1"/>
        <v>AGHOL TI Equity</v>
      </c>
      <c r="E11" s="15">
        <f t="shared" si="4"/>
        <v>7</v>
      </c>
      <c r="F11" s="15" t="str">
        <f t="shared" si="2"/>
        <v>ISCTR TI Equity</v>
      </c>
    </row>
    <row r="12" spans="1:10" x14ac:dyDescent="0.2">
      <c r="A12" s="15">
        <f t="shared" si="3"/>
        <v>8</v>
      </c>
      <c r="B12" s="18" t="str">
        <f>IF(ISERROR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=TRUE,$G$4,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)</f>
        <v>SODA TI Equity</v>
      </c>
      <c r="C12" s="15">
        <f t="shared" si="0"/>
        <v>11</v>
      </c>
      <c r="D12" s="15" t="str">
        <f t="shared" si="1"/>
        <v>SODA TI Equity</v>
      </c>
      <c r="E12" s="15">
        <f t="shared" si="4"/>
        <v>8</v>
      </c>
      <c r="F12" s="15" t="str">
        <f t="shared" si="2"/>
        <v>MGROS TI Equity</v>
      </c>
      <c r="I12" s="15" t="str">
        <f>(IF(J4=1,(VLOOKUP(A5,'X1'!$AC:$AO,13,FALSE)),(IF(J4=2,(VLOOKUP(A5,'X2'!$AC:$AO,13,FALSE)),(IF(J4=3,(VLOOKUP(A5,'X3'!$AC:$AO,13,FALSE)),(IF(J4=4,(VLOOKUP(A5,'X4'!$AC:$AO,13,FALSE)),(IF(J4=5,(VLOOKUP(A5,'X5'!$AC:$AO,13,FALSE)),(VLOOKUP(A5,'X6'!$AC:$AO,13,FALSE))))))))))))</f>
        <v>PGSUS TI Equity</v>
      </c>
    </row>
    <row r="13" spans="1:10" x14ac:dyDescent="0.2">
      <c r="A13" s="15">
        <f t="shared" si="3"/>
        <v>9</v>
      </c>
      <c r="B13" s="18" t="str">
        <f>IF(ISERROR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=TRUE,$G$4,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)</f>
        <v>AKBNK TI Equity</v>
      </c>
      <c r="C13" s="15">
        <f t="shared" si="0"/>
        <v>2</v>
      </c>
      <c r="D13" s="15" t="str">
        <f t="shared" si="1"/>
        <v>AKBNK TI Equity</v>
      </c>
      <c r="E13" s="15">
        <f t="shared" si="4"/>
        <v>9</v>
      </c>
      <c r="F13" s="15" t="str">
        <f t="shared" si="2"/>
        <v>PGSUS TI Equity</v>
      </c>
    </row>
    <row r="14" spans="1:10" x14ac:dyDescent="0.2">
      <c r="A14" s="15">
        <f t="shared" si="3"/>
        <v>10</v>
      </c>
      <c r="B14" s="18" t="str">
        <f>IF(ISERROR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=TRUE,$G$4,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)</f>
        <v>ULKER TI Equity</v>
      </c>
      <c r="C14" s="15">
        <f t="shared" si="0"/>
        <v>18</v>
      </c>
      <c r="D14" s="15" t="str">
        <f t="shared" si="1"/>
        <v>ULKER TI Equity</v>
      </c>
      <c r="E14" s="15">
        <f t="shared" si="4"/>
        <v>10</v>
      </c>
      <c r="F14" s="15" t="str">
        <f t="shared" si="2"/>
        <v>SAHOL TI Equity</v>
      </c>
      <c r="I14" s="15" t="str">
        <f>IF(ISERROR((IF(J4=1,(VLOOKUP(A5,'X1'!$AC:$AO,13,FALSE)),(IF(J4=1,(VLOOKUP(A5,'X2'!$AC:$AO,13,FALSE)),(IF(J4=1,(VLOOKUP(A5,'X3'!$AC:$AO,13,FALSE)),(IF(J4=1,(VLOOKUP(A5,'X4'!$AC:$AO,13,FALSE)),(IF(J4=1,(VLOOKUP(A5,'X5'!$AC:$AO,13,FALSE)),(VLOOKUP(A5,'X6'!$AC:$AO,13,FALSE)))))))))))))=TRUE,$G$4,((IF(J4=1,(VLOOKUP(A5,'X1'!$AC:$AO,13,FALSE)),(IF(J4=1,(VLOOKUP(A5,'X2'!$AC:$AO,13,FALSE)),(IF(J4=1,(VLOOKUP(A5,'X3'!$AC:$AO,13,FALSE)),(IF(J4=1,(VLOOKUP(A5,'X4'!$AC:$AO,13,FALSE)),(IF(J4=1,(VLOOKUP(A5,'X5'!$AC:$AO,13,FALSE)),(VLOOKUP(A5,'X6'!$AC:$AO,13,FALSE))))))))))))))</f>
        <v>PGSUS TI Equity</v>
      </c>
    </row>
    <row r="15" spans="1:10" x14ac:dyDescent="0.2">
      <c r="A15" s="15">
        <f t="shared" si="3"/>
        <v>11</v>
      </c>
      <c r="B15" s="18" t="str">
        <f>IF(ISERROR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=TRUE,$G$4,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)</f>
        <v>GARAN TI Equity</v>
      </c>
      <c r="C15" s="15">
        <f t="shared" si="0"/>
        <v>4</v>
      </c>
      <c r="D15" s="15" t="str">
        <f t="shared" si="1"/>
        <v>GARAN TI Equity</v>
      </c>
      <c r="E15" s="15">
        <f t="shared" si="4"/>
        <v>11</v>
      </c>
      <c r="F15" s="15" t="str">
        <f t="shared" si="2"/>
        <v>SODA TI Equity</v>
      </c>
    </row>
    <row r="16" spans="1:10" x14ac:dyDescent="0.2">
      <c r="A16" s="15">
        <f t="shared" si="3"/>
        <v>12</v>
      </c>
      <c r="B16" s="18" t="str">
        <f>IF(ISERROR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=TRUE,$G$4,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)</f>
        <v>YKBNK TI Equity</v>
      </c>
      <c r="C16" s="15">
        <f t="shared" si="0"/>
        <v>20</v>
      </c>
      <c r="D16" s="15" t="str">
        <f t="shared" si="1"/>
        <v>YKBNK TI Equity</v>
      </c>
      <c r="E16" s="15">
        <f t="shared" si="4"/>
        <v>12</v>
      </c>
      <c r="F16" s="15" t="str">
        <f t="shared" si="2"/>
        <v>SOKM TI Equity</v>
      </c>
    </row>
    <row r="17" spans="1:6" x14ac:dyDescent="0.2">
      <c r="A17" s="15">
        <f t="shared" si="3"/>
        <v>13</v>
      </c>
      <c r="B17" s="18" t="str">
        <f>IF(ISERROR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=TRUE,$G$4,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)</f>
        <v>TUPRS TI Equity</v>
      </c>
      <c r="C17" s="15">
        <f t="shared" si="0"/>
        <v>17</v>
      </c>
      <c r="D17" s="15" t="str">
        <f t="shared" si="1"/>
        <v>TUPRS TI Equity</v>
      </c>
      <c r="E17" s="15">
        <f t="shared" si="4"/>
        <v>13</v>
      </c>
      <c r="F17" s="15" t="str">
        <f t="shared" si="2"/>
        <v>TAVHL TI Equity</v>
      </c>
    </row>
    <row r="18" spans="1:6" x14ac:dyDescent="0.2">
      <c r="A18" s="15">
        <f t="shared" si="3"/>
        <v>14</v>
      </c>
      <c r="B18" s="18" t="str">
        <f>IF(ISERROR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=TRUE,$G$4,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)</f>
        <v>ISCTR TI Equity</v>
      </c>
      <c r="C18" s="15">
        <f t="shared" si="0"/>
        <v>7</v>
      </c>
      <c r="D18" s="15" t="str">
        <f t="shared" si="1"/>
        <v>ISCTR TI Equity</v>
      </c>
      <c r="E18" s="15">
        <f t="shared" si="4"/>
        <v>14</v>
      </c>
      <c r="F18" s="15" t="str">
        <f t="shared" si="2"/>
        <v>TCELL TI Equity</v>
      </c>
    </row>
    <row r="19" spans="1:6" x14ac:dyDescent="0.2">
      <c r="A19" s="15">
        <f t="shared" si="3"/>
        <v>15</v>
      </c>
      <c r="B19" s="18" t="str">
        <f>IF(ISERROR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=TRUE,$G$4,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)</f>
        <v>MGROS TI Equity</v>
      </c>
      <c r="C19" s="15">
        <f t="shared" si="0"/>
        <v>8</v>
      </c>
      <c r="D19" s="15" t="str">
        <f t="shared" si="1"/>
        <v>MGROS TI Equity</v>
      </c>
      <c r="E19" s="15">
        <f t="shared" si="4"/>
        <v>15</v>
      </c>
      <c r="F19" s="15" t="str">
        <f t="shared" si="2"/>
        <v>THYAO TI Equity</v>
      </c>
    </row>
    <row r="20" spans="1:6" x14ac:dyDescent="0.2">
      <c r="A20" s="15">
        <f t="shared" si="3"/>
        <v>16</v>
      </c>
      <c r="B20" s="18" t="str">
        <f>IF(ISERROR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=TRUE,$G$4,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)</f>
        <v>THYAO TI Equity</v>
      </c>
      <c r="C20" s="15">
        <f t="shared" si="0"/>
        <v>15</v>
      </c>
      <c r="D20" s="15" t="str">
        <f t="shared" si="1"/>
        <v>THYAO TI Equity</v>
      </c>
      <c r="E20" s="15">
        <f t="shared" si="4"/>
        <v>16</v>
      </c>
      <c r="F20" s="15" t="str">
        <f t="shared" si="2"/>
        <v>TKFEN TI Equity</v>
      </c>
    </row>
    <row r="21" spans="1:6" x14ac:dyDescent="0.2">
      <c r="A21" s="15">
        <f t="shared" si="3"/>
        <v>17</v>
      </c>
      <c r="B21" s="18" t="str">
        <f>IF(ISERROR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=TRUE,$G$4,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)</f>
        <v>TCELL TI Equity</v>
      </c>
      <c r="C21" s="15">
        <f t="shared" si="0"/>
        <v>14</v>
      </c>
      <c r="D21" s="15" t="str">
        <f t="shared" si="1"/>
        <v>TCELL TI Equity</v>
      </c>
      <c r="E21" s="15">
        <f t="shared" si="4"/>
        <v>17</v>
      </c>
      <c r="F21" s="15" t="str">
        <f t="shared" si="2"/>
        <v>TUPRS TI Equity</v>
      </c>
    </row>
    <row r="22" spans="1:6" x14ac:dyDescent="0.2">
      <c r="A22" s="15">
        <f t="shared" si="3"/>
        <v>18</v>
      </c>
      <c r="B22" s="18" t="str">
        <f>IF(ISERROR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=TRUE,$G$4,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)</f>
        <v>VAKBN TI Equity</v>
      </c>
      <c r="C22" s="15">
        <f t="shared" si="0"/>
        <v>19</v>
      </c>
      <c r="D22" s="15" t="str">
        <f t="shared" si="1"/>
        <v>VAKBN TI Equity</v>
      </c>
      <c r="E22" s="15">
        <f t="shared" si="4"/>
        <v>18</v>
      </c>
      <c r="F22" s="15" t="str">
        <f t="shared" si="2"/>
        <v>ULKER TI Equity</v>
      </c>
    </row>
    <row r="23" spans="1:6" x14ac:dyDescent="0.2">
      <c r="A23" s="15">
        <f t="shared" ref="A23:A40" si="5">A5</f>
        <v>1</v>
      </c>
      <c r="B23" s="23" t="str">
        <f>IF(ISERROR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=TRUE,$G$4,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)</f>
        <v>GUBRF TI Equity</v>
      </c>
      <c r="C23" s="15">
        <f t="shared" si="0"/>
        <v>5</v>
      </c>
      <c r="D23" s="15" t="str">
        <f>B23</f>
        <v>GUBRF TI Equity</v>
      </c>
      <c r="E23" s="15">
        <f>E22+1</f>
        <v>19</v>
      </c>
      <c r="F23" s="15" t="str">
        <f t="shared" si="2"/>
        <v>VAKBN TI Equity</v>
      </c>
    </row>
    <row r="24" spans="1:6" x14ac:dyDescent="0.2">
      <c r="A24" s="15">
        <f t="shared" si="5"/>
        <v>2</v>
      </c>
      <c r="B24" s="23" t="str">
        <f>IF(ISERROR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=TRUE,$G$4,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)</f>
        <v>IPEKE TI Equity</v>
      </c>
      <c r="C24" s="15">
        <f t="shared" si="0"/>
        <v>6</v>
      </c>
      <c r="D24" s="15" t="str">
        <f t="shared" si="1"/>
        <v>IPEKE TI Equity</v>
      </c>
      <c r="E24" s="15">
        <f t="shared" si="4"/>
        <v>20</v>
      </c>
      <c r="F24" s="15" t="str">
        <f t="shared" si="2"/>
        <v>YKBNK TI Equity</v>
      </c>
    </row>
    <row r="25" spans="1:6" x14ac:dyDescent="0.2">
      <c r="A25" s="15">
        <f t="shared" si="5"/>
        <v>3</v>
      </c>
      <c r="B25" s="23" t="str">
        <f>IF(ISERROR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=TRUE,$G$4,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)</f>
        <v>ZZZZZZZ</v>
      </c>
      <c r="C25" s="15">
        <f t="shared" si="0"/>
        <v>36</v>
      </c>
      <c r="D25" s="15" t="str">
        <f t="shared" si="1"/>
        <v>ZZZZZZZ</v>
      </c>
      <c r="E25" s="15">
        <f t="shared" si="4"/>
        <v>21</v>
      </c>
      <c r="F25" s="15" t="str">
        <f t="shared" si="2"/>
        <v/>
      </c>
    </row>
    <row r="26" spans="1:6" x14ac:dyDescent="0.2">
      <c r="A26" s="15">
        <f t="shared" si="5"/>
        <v>4</v>
      </c>
      <c r="B26" s="23" t="str">
        <f>IF(ISERROR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=TRUE,$G$4,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)</f>
        <v>ZZZZZZZ</v>
      </c>
      <c r="C26" s="15">
        <f t="shared" si="0"/>
        <v>36</v>
      </c>
      <c r="D26" s="15" t="str">
        <f t="shared" si="1"/>
        <v>ZZZZZZZ</v>
      </c>
      <c r="E26" s="15">
        <f t="shared" si="4"/>
        <v>22</v>
      </c>
      <c r="F26" s="15" t="str">
        <f t="shared" si="2"/>
        <v/>
      </c>
    </row>
    <row r="27" spans="1:6" x14ac:dyDescent="0.2">
      <c r="A27" s="15">
        <f t="shared" si="5"/>
        <v>5</v>
      </c>
      <c r="B27" s="23" t="str">
        <f>IF(ISERROR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=TRUE,$G$4,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)</f>
        <v>ZZZZZZZ</v>
      </c>
      <c r="C27" s="15">
        <f t="shared" si="0"/>
        <v>36</v>
      </c>
      <c r="D27" s="15" t="str">
        <f t="shared" si="1"/>
        <v>ZZZZZZZ</v>
      </c>
      <c r="E27" s="15">
        <f t="shared" si="4"/>
        <v>23</v>
      </c>
      <c r="F27" s="15" t="str">
        <f t="shared" si="2"/>
        <v/>
      </c>
    </row>
    <row r="28" spans="1:6" x14ac:dyDescent="0.2">
      <c r="A28" s="15">
        <f t="shared" si="5"/>
        <v>6</v>
      </c>
      <c r="B28" s="23" t="str">
        <f>IF(ISERROR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=TRUE,$G$4,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)</f>
        <v>ZZZZZZZ</v>
      </c>
      <c r="C28" s="15">
        <f t="shared" si="0"/>
        <v>36</v>
      </c>
      <c r="D28" s="15" t="str">
        <f t="shared" si="1"/>
        <v>ZZZZZZZ</v>
      </c>
      <c r="E28" s="15">
        <f t="shared" si="4"/>
        <v>24</v>
      </c>
      <c r="F28" s="15" t="str">
        <f t="shared" si="2"/>
        <v/>
      </c>
    </row>
    <row r="29" spans="1:6" x14ac:dyDescent="0.2">
      <c r="A29" s="15">
        <f t="shared" si="5"/>
        <v>7</v>
      </c>
      <c r="B29" s="23" t="str">
        <f>IF(ISERROR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=TRUE,$G$4,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)</f>
        <v>ZZZZZZZ</v>
      </c>
      <c r="C29" s="15">
        <f t="shared" si="0"/>
        <v>36</v>
      </c>
      <c r="D29" s="15" t="str">
        <f t="shared" si="1"/>
        <v>ZZZZZZZ</v>
      </c>
      <c r="E29" s="15">
        <f t="shared" si="4"/>
        <v>25</v>
      </c>
      <c r="F29" s="15" t="str">
        <f t="shared" si="2"/>
        <v/>
      </c>
    </row>
    <row r="30" spans="1:6" x14ac:dyDescent="0.2">
      <c r="A30" s="15">
        <f t="shared" si="5"/>
        <v>8</v>
      </c>
      <c r="B30" s="23" t="str">
        <f>IF(ISERROR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=TRUE,$G$4,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)</f>
        <v>ZZZZZZZ</v>
      </c>
      <c r="C30" s="15">
        <f t="shared" si="0"/>
        <v>36</v>
      </c>
      <c r="D30" s="15" t="str">
        <f t="shared" si="1"/>
        <v>ZZZZZZZ</v>
      </c>
      <c r="E30" s="15">
        <f t="shared" si="4"/>
        <v>26</v>
      </c>
      <c r="F30" s="15" t="str">
        <f t="shared" si="2"/>
        <v/>
      </c>
    </row>
    <row r="31" spans="1:6" x14ac:dyDescent="0.2">
      <c r="A31" s="15">
        <f t="shared" si="5"/>
        <v>9</v>
      </c>
      <c r="B31" s="23" t="str">
        <f>IF(ISERROR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=TRUE,$G$4,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)</f>
        <v>ZZZZZZZ</v>
      </c>
      <c r="C31" s="15">
        <f t="shared" si="0"/>
        <v>36</v>
      </c>
      <c r="D31" s="15" t="str">
        <f t="shared" si="1"/>
        <v>ZZZZZZZ</v>
      </c>
      <c r="E31" s="15">
        <f t="shared" si="4"/>
        <v>27</v>
      </c>
      <c r="F31" s="15" t="str">
        <f t="shared" si="2"/>
        <v/>
      </c>
    </row>
    <row r="32" spans="1:6" x14ac:dyDescent="0.2">
      <c r="A32" s="15">
        <f t="shared" si="5"/>
        <v>10</v>
      </c>
      <c r="B32" s="23" t="str">
        <f>IF(ISERROR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=TRUE,$G$4,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)</f>
        <v>ZZZZZZZ</v>
      </c>
      <c r="C32" s="15">
        <f t="shared" si="0"/>
        <v>36</v>
      </c>
      <c r="D32" s="15" t="str">
        <f t="shared" si="1"/>
        <v>ZZZZZZZ</v>
      </c>
      <c r="E32" s="15">
        <f t="shared" si="4"/>
        <v>28</v>
      </c>
      <c r="F32" s="15" t="str">
        <f t="shared" si="2"/>
        <v/>
      </c>
    </row>
    <row r="33" spans="1:6" x14ac:dyDescent="0.2">
      <c r="A33" s="15">
        <f t="shared" si="5"/>
        <v>11</v>
      </c>
      <c r="B33" s="23" t="str">
        <f>IF(ISERROR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=TRUE,$G$4,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)</f>
        <v>ZZZZZZZ</v>
      </c>
      <c r="C33" s="15">
        <f t="shared" si="0"/>
        <v>36</v>
      </c>
      <c r="D33" s="15" t="str">
        <f t="shared" si="1"/>
        <v>ZZZZZZZ</v>
      </c>
      <c r="E33" s="15">
        <f t="shared" si="4"/>
        <v>29</v>
      </c>
      <c r="F33" s="15" t="str">
        <f t="shared" si="2"/>
        <v/>
      </c>
    </row>
    <row r="34" spans="1:6" x14ac:dyDescent="0.2">
      <c r="A34" s="15">
        <f t="shared" si="5"/>
        <v>12</v>
      </c>
      <c r="B34" s="23" t="str">
        <f>IF(ISERROR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=TRUE,$G$4,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)</f>
        <v>ZZZZZZZ</v>
      </c>
      <c r="C34" s="15">
        <f t="shared" si="0"/>
        <v>36</v>
      </c>
      <c r="D34" s="15" t="str">
        <f t="shared" si="1"/>
        <v>ZZZZZZZ</v>
      </c>
      <c r="E34" s="15">
        <f t="shared" si="4"/>
        <v>30</v>
      </c>
      <c r="F34" s="15" t="str">
        <f t="shared" si="2"/>
        <v/>
      </c>
    </row>
    <row r="35" spans="1:6" x14ac:dyDescent="0.2">
      <c r="A35" s="15">
        <f t="shared" si="5"/>
        <v>13</v>
      </c>
      <c r="B35" s="23" t="str">
        <f>IF(ISERROR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=TRUE,$G$4,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)</f>
        <v>ZZZZZZZ</v>
      </c>
      <c r="C35" s="15">
        <f t="shared" si="0"/>
        <v>36</v>
      </c>
      <c r="D35" s="15" t="str">
        <f t="shared" si="1"/>
        <v>ZZZZZZZ</v>
      </c>
      <c r="E35" s="15">
        <f t="shared" si="4"/>
        <v>31</v>
      </c>
      <c r="F35" s="15" t="str">
        <f t="shared" si="2"/>
        <v/>
      </c>
    </row>
    <row r="36" spans="1:6" x14ac:dyDescent="0.2">
      <c r="A36" s="15">
        <f t="shared" si="5"/>
        <v>14</v>
      </c>
      <c r="B36" s="23" t="str">
        <f>IF(ISERROR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=TRUE,$G$4,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)</f>
        <v>ZZZZZZZ</v>
      </c>
      <c r="C36" s="15">
        <f t="shared" si="0"/>
        <v>36</v>
      </c>
      <c r="D36" s="15" t="str">
        <f t="shared" si="1"/>
        <v>ZZZZZZZ</v>
      </c>
      <c r="E36" s="15">
        <f t="shared" si="4"/>
        <v>32</v>
      </c>
      <c r="F36" s="15" t="str">
        <f t="shared" si="2"/>
        <v/>
      </c>
    </row>
    <row r="37" spans="1:6" x14ac:dyDescent="0.2">
      <c r="A37" s="15">
        <f t="shared" si="5"/>
        <v>15</v>
      </c>
      <c r="B37" s="23" t="str">
        <f>IF(ISERROR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=TRUE,$G$4,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)</f>
        <v>ZZZZZZZ</v>
      </c>
      <c r="C37" s="15">
        <f t="shared" si="0"/>
        <v>36</v>
      </c>
      <c r="D37" s="15" t="str">
        <f t="shared" si="1"/>
        <v>ZZZZZZZ</v>
      </c>
      <c r="E37" s="15">
        <f t="shared" si="4"/>
        <v>33</v>
      </c>
      <c r="F37" s="15" t="str">
        <f t="shared" si="2"/>
        <v/>
      </c>
    </row>
    <row r="38" spans="1:6" x14ac:dyDescent="0.2">
      <c r="A38" s="15">
        <f t="shared" si="5"/>
        <v>16</v>
      </c>
      <c r="B38" s="23" t="str">
        <f>IF(ISERROR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=TRUE,$G$4,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)</f>
        <v>ZZZZZZZ</v>
      </c>
      <c r="C38" s="15">
        <f t="shared" si="0"/>
        <v>36</v>
      </c>
      <c r="D38" s="15" t="str">
        <f t="shared" si="1"/>
        <v>ZZZZZZZ</v>
      </c>
      <c r="E38" s="15">
        <f t="shared" si="4"/>
        <v>34</v>
      </c>
      <c r="F38" s="15" t="str">
        <f t="shared" si="2"/>
        <v/>
      </c>
    </row>
    <row r="39" spans="1:6" x14ac:dyDescent="0.2">
      <c r="A39" s="15">
        <f t="shared" si="5"/>
        <v>17</v>
      </c>
      <c r="B39" s="23" t="str">
        <f>IF(ISERROR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=TRUE,$G$4,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)</f>
        <v>ZZZZZZZ</v>
      </c>
      <c r="C39" s="15">
        <f t="shared" si="0"/>
        <v>36</v>
      </c>
      <c r="D39" s="15" t="str">
        <f t="shared" si="1"/>
        <v>ZZZZZZZ</v>
      </c>
      <c r="E39" s="15">
        <f t="shared" si="4"/>
        <v>35</v>
      </c>
      <c r="F39" s="15" t="str">
        <f t="shared" si="2"/>
        <v/>
      </c>
    </row>
    <row r="40" spans="1:6" x14ac:dyDescent="0.2">
      <c r="A40" s="15">
        <f t="shared" si="5"/>
        <v>18</v>
      </c>
      <c r="B40" s="23" t="str">
        <f>IF(ISERROR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=TRUE,$G$4,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)</f>
        <v>ZZZZZZZ</v>
      </c>
      <c r="C40" s="15">
        <f t="shared" si="0"/>
        <v>36</v>
      </c>
      <c r="D40" s="15" t="str">
        <f t="shared" si="1"/>
        <v>ZZZZZZZ</v>
      </c>
      <c r="E40" s="15">
        <f t="shared" si="4"/>
        <v>36</v>
      </c>
      <c r="F40" s="15" t="str">
        <f t="shared" si="2"/>
        <v/>
      </c>
    </row>
    <row r="43" spans="1:6" ht="18" x14ac:dyDescent="0.25">
      <c r="B43" s="16" t="s">
        <v>16</v>
      </c>
    </row>
    <row r="44" spans="1:6" ht="15" x14ac:dyDescent="0.2">
      <c r="B44" s="17" t="s">
        <v>119</v>
      </c>
      <c r="C44" s="15" t="s">
        <v>133</v>
      </c>
      <c r="D44" s="15" t="s">
        <v>152</v>
      </c>
      <c r="E44" s="15" t="s">
        <v>133</v>
      </c>
      <c r="F44" s="15" t="s">
        <v>152</v>
      </c>
    </row>
    <row r="45" spans="1:6" x14ac:dyDescent="0.2">
      <c r="A45" s="15">
        <v>1</v>
      </c>
      <c r="B45" s="18" t="str">
        <f>IF(ISERROR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=TRUE,$G$4,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)</f>
        <v>YATAS TI Equity</v>
      </c>
      <c r="C45" s="15">
        <f>COUNTIF($B$45:$B$80,"&lt;="&amp;B45)</f>
        <v>20</v>
      </c>
      <c r="D45" s="15" t="str">
        <f>B45</f>
        <v>YATAS TI Equity</v>
      </c>
      <c r="E45" s="15">
        <v>1</v>
      </c>
      <c r="F45" s="15" t="str">
        <f>IF(ISERROR((IF((VLOOKUP(E45,$C$45:$D$80,2,FALSE))="ZZZZZZZ","",(VLOOKUP(E45,$C$45:$D$80,2,FALSE)))))=TRUE,"",((IF((VLOOKUP(E45,$C$45:$D$80,2,FALSE))="ZZZZZZZ","",(VLOOKUP(E45,$C$45:$D$80,2,FALSE))))))</f>
        <v>AGHOL TI Equity</v>
      </c>
    </row>
    <row r="46" spans="1:6" x14ac:dyDescent="0.2">
      <c r="A46" s="15">
        <f>A45+1</f>
        <v>2</v>
      </c>
      <c r="B46" s="18" t="str">
        <f>IF(ISERROR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=TRUE,$G$4,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)</f>
        <v>SAHOL TI Equity</v>
      </c>
      <c r="C46" s="15">
        <f t="shared" ref="C46:C80" si="6">COUNTIF($B$45:$B$80,"&lt;="&amp;B46)</f>
        <v>14</v>
      </c>
      <c r="D46" s="15" t="str">
        <f>B46</f>
        <v>SAHOL TI Equity</v>
      </c>
      <c r="E46" s="15">
        <f>E45+1</f>
        <v>2</v>
      </c>
      <c r="F46" s="15" t="str">
        <f>IF(ISERROR((IF((VLOOKUP(E46,$C$45:$D$80,2,FALSE))="ZZZZZZZ","",(VLOOKUP(E46,$C$45:$D$80,2,FALSE)))))=TRUE,"",((IF((VLOOKUP(E46,$C$45:$D$80,2,FALSE))="ZZZZZZZ","",(VLOOKUP(E46,$C$45:$D$80,2,FALSE))))))</f>
        <v>AKSEN TI Equity</v>
      </c>
    </row>
    <row r="47" spans="1:6" x14ac:dyDescent="0.2">
      <c r="A47" s="15">
        <f t="shared" ref="A47:A62" si="7">A46+1</f>
        <v>3</v>
      </c>
      <c r="B47" s="18" t="str">
        <f>IF(ISERROR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=TRUE,$G$4,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)</f>
        <v>MAVI TI Equity</v>
      </c>
      <c r="C47" s="15">
        <f t="shared" si="6"/>
        <v>12</v>
      </c>
      <c r="D47" s="15" t="str">
        <f t="shared" ref="D47:D80" si="8">B47</f>
        <v>MAVI TI Equity</v>
      </c>
      <c r="E47" s="15">
        <f t="shared" ref="E47:E80" si="9">E46+1</f>
        <v>3</v>
      </c>
      <c r="F47" s="15" t="str">
        <f t="shared" ref="F47:F80" si="10">IF(ISERROR((IF((VLOOKUP(E47,$C$45:$D$80,2,FALSE))="ZZZZZZZ","",(VLOOKUP(E47,$C$45:$D$80,2,FALSE)))))=TRUE,"",((IF((VLOOKUP(E47,$C$45:$D$80,2,FALSE))="ZZZZZZZ","",(VLOOKUP(E47,$C$45:$D$80,2,FALSE))))))</f>
        <v>ANACM TI Equity</v>
      </c>
    </row>
    <row r="48" spans="1:6" x14ac:dyDescent="0.2">
      <c r="A48" s="15">
        <f t="shared" si="7"/>
        <v>4</v>
      </c>
      <c r="B48" s="18" t="str">
        <f>IF(ISERROR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=TRUE,$G$4,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)</f>
        <v>KORDS TI Equity</v>
      </c>
      <c r="C48" s="15">
        <f t="shared" si="6"/>
        <v>11</v>
      </c>
      <c r="D48" s="15" t="str">
        <f t="shared" si="8"/>
        <v>KORDS TI Equity</v>
      </c>
      <c r="E48" s="15">
        <f t="shared" si="9"/>
        <v>4</v>
      </c>
      <c r="F48" s="15" t="str">
        <f t="shared" si="10"/>
        <v>CEMTS TI Equity</v>
      </c>
    </row>
    <row r="49" spans="1:6" x14ac:dyDescent="0.2">
      <c r="A49" s="15">
        <f t="shared" si="7"/>
        <v>5</v>
      </c>
      <c r="B49" s="18" t="str">
        <f>IF(ISERROR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=TRUE,$G$4,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)</f>
        <v>GSDHO TI Equity</v>
      </c>
      <c r="C49" s="15">
        <f t="shared" si="6"/>
        <v>9</v>
      </c>
      <c r="D49" s="15" t="str">
        <f t="shared" si="8"/>
        <v>GSDHO TI Equity</v>
      </c>
      <c r="E49" s="15">
        <f t="shared" si="9"/>
        <v>5</v>
      </c>
      <c r="F49" s="15" t="str">
        <f t="shared" si="10"/>
        <v>CLEBI TI Equity</v>
      </c>
    </row>
    <row r="50" spans="1:6" x14ac:dyDescent="0.2">
      <c r="A50" s="15">
        <f t="shared" si="7"/>
        <v>6</v>
      </c>
      <c r="B50" s="18" t="str">
        <f>IF(ISERROR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=TRUE,$G$4,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)</f>
        <v>CLEBI TI Equity</v>
      </c>
      <c r="C50" s="15">
        <f t="shared" si="6"/>
        <v>5</v>
      </c>
      <c r="D50" s="15" t="str">
        <f t="shared" si="8"/>
        <v>CLEBI TI Equity</v>
      </c>
      <c r="E50" s="15">
        <f t="shared" si="9"/>
        <v>6</v>
      </c>
      <c r="F50" s="15" t="str">
        <f t="shared" si="10"/>
        <v>EKGYO TI Equity</v>
      </c>
    </row>
    <row r="51" spans="1:6" x14ac:dyDescent="0.2">
      <c r="A51" s="15">
        <f t="shared" si="7"/>
        <v>7</v>
      </c>
      <c r="B51" s="18" t="str">
        <f>IF(ISERROR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=TRUE,$G$4,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)</f>
        <v>ANACM TI Equity</v>
      </c>
      <c r="C51" s="15">
        <f t="shared" si="6"/>
        <v>3</v>
      </c>
      <c r="D51" s="15" t="str">
        <f t="shared" si="8"/>
        <v>ANACM TI Equity</v>
      </c>
      <c r="E51" s="15">
        <f t="shared" si="9"/>
        <v>7</v>
      </c>
      <c r="F51" s="15" t="str">
        <f t="shared" si="10"/>
        <v>ENJSA TI Equity</v>
      </c>
    </row>
    <row r="52" spans="1:6" x14ac:dyDescent="0.2">
      <c r="A52" s="15">
        <f t="shared" si="7"/>
        <v>8</v>
      </c>
      <c r="B52" s="18" t="str">
        <f>IF(ISERROR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=TRUE,$G$4,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)</f>
        <v>AKSEN TI Equity</v>
      </c>
      <c r="C52" s="15">
        <f t="shared" si="6"/>
        <v>2</v>
      </c>
      <c r="D52" s="15" t="str">
        <f t="shared" si="8"/>
        <v>AKSEN TI Equity</v>
      </c>
      <c r="E52" s="15">
        <f t="shared" si="9"/>
        <v>8</v>
      </c>
      <c r="F52" s="15" t="str">
        <f t="shared" si="10"/>
        <v>GARAN TI Equity</v>
      </c>
    </row>
    <row r="53" spans="1:6" x14ac:dyDescent="0.2">
      <c r="A53" s="15">
        <f t="shared" si="7"/>
        <v>9</v>
      </c>
      <c r="B53" s="18" t="str">
        <f>IF(ISERROR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=TRUE,$G$4,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)</f>
        <v>AGHOL TI Equity</v>
      </c>
      <c r="C53" s="15">
        <f t="shared" si="6"/>
        <v>1</v>
      </c>
      <c r="D53" s="15" t="str">
        <f t="shared" si="8"/>
        <v>AGHOL TI Equity</v>
      </c>
      <c r="E53" s="15">
        <f t="shared" si="9"/>
        <v>9</v>
      </c>
      <c r="F53" s="15" t="str">
        <f t="shared" si="10"/>
        <v>GSDHO TI Equity</v>
      </c>
    </row>
    <row r="54" spans="1:6" x14ac:dyDescent="0.2">
      <c r="A54" s="15">
        <f t="shared" si="7"/>
        <v>10</v>
      </c>
      <c r="B54" s="18" t="str">
        <f>IF(ISERROR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=TRUE,$G$4,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)</f>
        <v>TSKB TI Equity</v>
      </c>
      <c r="C54" s="15">
        <f t="shared" si="6"/>
        <v>16</v>
      </c>
      <c r="D54" s="15" t="str">
        <f t="shared" si="8"/>
        <v>TSKB TI Equity</v>
      </c>
      <c r="E54" s="15">
        <f t="shared" si="9"/>
        <v>10</v>
      </c>
      <c r="F54" s="15" t="str">
        <f t="shared" si="10"/>
        <v>IPEKE TI Equity</v>
      </c>
    </row>
    <row r="55" spans="1:6" x14ac:dyDescent="0.2">
      <c r="A55" s="15">
        <f t="shared" si="7"/>
        <v>11</v>
      </c>
      <c r="B55" s="18" t="str">
        <f>IF(ISERROR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=TRUE,$G$4,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)</f>
        <v>SOKM TI Equity</v>
      </c>
      <c r="C55" s="15">
        <f t="shared" si="6"/>
        <v>15</v>
      </c>
      <c r="D55" s="15" t="str">
        <f t="shared" si="8"/>
        <v>SOKM TI Equity</v>
      </c>
      <c r="E55" s="15">
        <f t="shared" si="9"/>
        <v>11</v>
      </c>
      <c r="F55" s="15" t="str">
        <f t="shared" si="10"/>
        <v>KORDS TI Equity</v>
      </c>
    </row>
    <row r="56" spans="1:6" x14ac:dyDescent="0.2">
      <c r="A56" s="15">
        <f t="shared" si="7"/>
        <v>12</v>
      </c>
      <c r="B56" s="18" t="str">
        <f>IF(ISERROR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=TRUE,$G$4,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)</f>
        <v>EKGYO TI Equity</v>
      </c>
      <c r="C56" s="15">
        <f t="shared" si="6"/>
        <v>6</v>
      </c>
      <c r="D56" s="15" t="str">
        <f t="shared" si="8"/>
        <v>EKGYO TI Equity</v>
      </c>
      <c r="E56" s="15">
        <f t="shared" si="9"/>
        <v>12</v>
      </c>
      <c r="F56" s="15" t="str">
        <f t="shared" si="10"/>
        <v>MAVI TI Equity</v>
      </c>
    </row>
    <row r="57" spans="1:6" x14ac:dyDescent="0.2">
      <c r="A57" s="15">
        <f t="shared" si="7"/>
        <v>13</v>
      </c>
      <c r="B57" s="18" t="str">
        <f>IF(ISERROR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=TRUE,$G$4,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)</f>
        <v>TTKOM TI Equity</v>
      </c>
      <c r="C57" s="15">
        <f t="shared" si="6"/>
        <v>17</v>
      </c>
      <c r="D57" s="15" t="str">
        <f t="shared" si="8"/>
        <v>TTKOM TI Equity</v>
      </c>
      <c r="E57" s="15">
        <f t="shared" si="9"/>
        <v>13</v>
      </c>
      <c r="F57" s="15" t="str">
        <f t="shared" si="10"/>
        <v>MPARK TI Equity</v>
      </c>
    </row>
    <row r="58" spans="1:6" x14ac:dyDescent="0.2">
      <c r="A58" s="15">
        <f t="shared" si="7"/>
        <v>14</v>
      </c>
      <c r="B58" s="18" t="str">
        <f>IF(ISERROR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=TRUE,$G$4,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)</f>
        <v>GARAN TI Equity</v>
      </c>
      <c r="C58" s="15">
        <f t="shared" si="6"/>
        <v>8</v>
      </c>
      <c r="D58" s="15" t="str">
        <f t="shared" si="8"/>
        <v>GARAN TI Equity</v>
      </c>
      <c r="E58" s="15">
        <f t="shared" si="9"/>
        <v>14</v>
      </c>
      <c r="F58" s="15" t="str">
        <f t="shared" si="10"/>
        <v>SAHOL TI Equity</v>
      </c>
    </row>
    <row r="59" spans="1:6" x14ac:dyDescent="0.2">
      <c r="A59" s="15">
        <f t="shared" si="7"/>
        <v>15</v>
      </c>
      <c r="B59" s="161" t="str">
        <f>IF(ISERROR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=TRUE,$G$4,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)</f>
        <v>TTRAK TI Equity</v>
      </c>
      <c r="C59" s="15">
        <f t="shared" si="6"/>
        <v>18</v>
      </c>
      <c r="D59" s="15" t="str">
        <f>B59</f>
        <v>TTRAK TI Equity</v>
      </c>
      <c r="E59" s="15">
        <f t="shared" si="9"/>
        <v>15</v>
      </c>
      <c r="F59" s="15" t="str">
        <f t="shared" si="10"/>
        <v>SOKM TI Equity</v>
      </c>
    </row>
    <row r="60" spans="1:6" x14ac:dyDescent="0.2">
      <c r="A60" s="15">
        <f t="shared" si="7"/>
        <v>16</v>
      </c>
      <c r="B60" s="18" t="str">
        <f>IF(ISERROR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=TRUE,$G$4,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)</f>
        <v>MPARK TI Equity</v>
      </c>
      <c r="C60" s="15">
        <f t="shared" si="6"/>
        <v>13</v>
      </c>
      <c r="D60" s="15" t="str">
        <f t="shared" si="8"/>
        <v>MPARK TI Equity</v>
      </c>
      <c r="E60" s="15">
        <f t="shared" si="9"/>
        <v>16</v>
      </c>
      <c r="F60" s="15" t="str">
        <f t="shared" si="10"/>
        <v>TSKB TI Equity</v>
      </c>
    </row>
    <row r="61" spans="1:6" x14ac:dyDescent="0.2">
      <c r="A61" s="15">
        <f t="shared" si="7"/>
        <v>17</v>
      </c>
      <c r="B61" s="18" t="str">
        <f>IF(ISERROR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=TRUE,$G$4,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)</f>
        <v>ENJSA TI Equity</v>
      </c>
      <c r="C61" s="15">
        <f t="shared" si="6"/>
        <v>7</v>
      </c>
      <c r="D61" s="15" t="str">
        <f t="shared" si="8"/>
        <v>ENJSA TI Equity</v>
      </c>
      <c r="E61" s="15">
        <f t="shared" si="9"/>
        <v>17</v>
      </c>
      <c r="F61" s="15" t="str">
        <f t="shared" si="10"/>
        <v>TTKOM TI Equity</v>
      </c>
    </row>
    <row r="62" spans="1:6" x14ac:dyDescent="0.2">
      <c r="A62" s="15">
        <f t="shared" si="7"/>
        <v>18</v>
      </c>
      <c r="B62" s="18" t="str">
        <f>IF(ISERROR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=TRUE,$G$4,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)</f>
        <v>ULKER TI Equity</v>
      </c>
      <c r="C62" s="15">
        <f t="shared" si="6"/>
        <v>19</v>
      </c>
      <c r="D62" s="15" t="str">
        <f t="shared" si="8"/>
        <v>ULKER TI Equity</v>
      </c>
      <c r="E62" s="15">
        <f t="shared" si="9"/>
        <v>18</v>
      </c>
      <c r="F62" s="15" t="str">
        <f t="shared" si="10"/>
        <v>TTRAK TI Equity</v>
      </c>
    </row>
    <row r="63" spans="1:6" x14ac:dyDescent="0.2">
      <c r="A63" s="15">
        <f t="shared" ref="A63:A80" si="11">A45</f>
        <v>1</v>
      </c>
      <c r="B63" s="23" t="str">
        <f>IF(ISERROR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=TRUE,$G$4,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)</f>
        <v>IPEKE TI Equity</v>
      </c>
      <c r="C63" s="15">
        <f>COUNTIF($B$45:$B$80,"&lt;="&amp;B63)</f>
        <v>10</v>
      </c>
      <c r="D63" s="15" t="str">
        <f t="shared" si="8"/>
        <v>IPEKE TI Equity</v>
      </c>
      <c r="E63" s="15">
        <f t="shared" si="9"/>
        <v>19</v>
      </c>
      <c r="F63" s="15" t="str">
        <f t="shared" si="10"/>
        <v>ULKER TI Equity</v>
      </c>
    </row>
    <row r="64" spans="1:6" x14ac:dyDescent="0.2">
      <c r="A64" s="15">
        <f t="shared" si="11"/>
        <v>2</v>
      </c>
      <c r="B64" s="23" t="str">
        <f>IF(ISERROR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=TRUE,$G$4,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)</f>
        <v>CEMTS TI Equity</v>
      </c>
      <c r="C64" s="15">
        <f t="shared" si="6"/>
        <v>4</v>
      </c>
      <c r="D64" s="15" t="str">
        <f t="shared" si="8"/>
        <v>CEMTS TI Equity</v>
      </c>
      <c r="E64" s="15">
        <f t="shared" si="9"/>
        <v>20</v>
      </c>
      <c r="F64" s="15" t="str">
        <f t="shared" si="10"/>
        <v>YATAS TI Equity</v>
      </c>
    </row>
    <row r="65" spans="1:6" x14ac:dyDescent="0.2">
      <c r="A65" s="15">
        <f t="shared" si="11"/>
        <v>3</v>
      </c>
      <c r="B65" s="23" t="str">
        <f>IF(ISERROR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=TRUE,$G$4,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)</f>
        <v>ZZZZZZZ</v>
      </c>
      <c r="C65" s="15">
        <f t="shared" si="6"/>
        <v>36</v>
      </c>
      <c r="D65" s="15" t="str">
        <f t="shared" si="8"/>
        <v>ZZZZZZZ</v>
      </c>
      <c r="E65" s="15">
        <f t="shared" si="9"/>
        <v>21</v>
      </c>
      <c r="F65" s="15" t="str">
        <f t="shared" si="10"/>
        <v/>
      </c>
    </row>
    <row r="66" spans="1:6" x14ac:dyDescent="0.2">
      <c r="A66" s="15">
        <f t="shared" si="11"/>
        <v>4</v>
      </c>
      <c r="B66" s="23" t="str">
        <f>IF(ISERROR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=TRUE,$G$4,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)</f>
        <v>ZZZZZZZ</v>
      </c>
      <c r="C66" s="15">
        <f t="shared" si="6"/>
        <v>36</v>
      </c>
      <c r="D66" s="15" t="str">
        <f t="shared" si="8"/>
        <v>ZZZZZZZ</v>
      </c>
      <c r="E66" s="15">
        <f t="shared" si="9"/>
        <v>22</v>
      </c>
      <c r="F66" s="15" t="str">
        <f t="shared" si="10"/>
        <v/>
      </c>
    </row>
    <row r="67" spans="1:6" x14ac:dyDescent="0.2">
      <c r="A67" s="15">
        <f t="shared" si="11"/>
        <v>5</v>
      </c>
      <c r="B67" s="23" t="str">
        <f>IF(ISERROR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=TRUE,$G$4,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)</f>
        <v>ZZZZZZZ</v>
      </c>
      <c r="C67" s="15">
        <f t="shared" si="6"/>
        <v>36</v>
      </c>
      <c r="D67" s="15" t="str">
        <f t="shared" si="8"/>
        <v>ZZZZZZZ</v>
      </c>
      <c r="E67" s="15">
        <f t="shared" si="9"/>
        <v>23</v>
      </c>
      <c r="F67" s="15" t="str">
        <f t="shared" si="10"/>
        <v/>
      </c>
    </row>
    <row r="68" spans="1:6" x14ac:dyDescent="0.2">
      <c r="A68" s="15">
        <f t="shared" si="11"/>
        <v>6</v>
      </c>
      <c r="B68" s="23" t="str">
        <f>IF(ISERROR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=TRUE,$G$4,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)</f>
        <v>ZZZZZZZ</v>
      </c>
      <c r="C68" s="15">
        <f t="shared" si="6"/>
        <v>36</v>
      </c>
      <c r="D68" s="15" t="str">
        <f t="shared" si="8"/>
        <v>ZZZZZZZ</v>
      </c>
      <c r="E68" s="15">
        <f t="shared" si="9"/>
        <v>24</v>
      </c>
      <c r="F68" s="15" t="str">
        <f t="shared" si="10"/>
        <v/>
      </c>
    </row>
    <row r="69" spans="1:6" x14ac:dyDescent="0.2">
      <c r="A69" s="15">
        <f t="shared" si="11"/>
        <v>7</v>
      </c>
      <c r="B69" s="23" t="str">
        <f>IF(ISERROR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=TRUE,$G$4,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)</f>
        <v>ZZZZZZZ</v>
      </c>
      <c r="C69" s="15">
        <f t="shared" si="6"/>
        <v>36</v>
      </c>
      <c r="D69" s="15" t="str">
        <f t="shared" si="8"/>
        <v>ZZZZZZZ</v>
      </c>
      <c r="E69" s="15">
        <f t="shared" si="9"/>
        <v>25</v>
      </c>
      <c r="F69" s="15" t="str">
        <f t="shared" si="10"/>
        <v/>
      </c>
    </row>
    <row r="70" spans="1:6" x14ac:dyDescent="0.2">
      <c r="A70" s="15">
        <f t="shared" si="11"/>
        <v>8</v>
      </c>
      <c r="B70" s="23" t="str">
        <f>IF(ISERROR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=TRUE,$G$4,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)</f>
        <v>ZZZZZZZ</v>
      </c>
      <c r="C70" s="15">
        <f t="shared" si="6"/>
        <v>36</v>
      </c>
      <c r="D70" s="15" t="str">
        <f t="shared" si="8"/>
        <v>ZZZZZZZ</v>
      </c>
      <c r="E70" s="15">
        <f t="shared" si="9"/>
        <v>26</v>
      </c>
      <c r="F70" s="15" t="str">
        <f t="shared" si="10"/>
        <v/>
      </c>
    </row>
    <row r="71" spans="1:6" x14ac:dyDescent="0.2">
      <c r="A71" s="15">
        <f t="shared" si="11"/>
        <v>9</v>
      </c>
      <c r="B71" s="23" t="str">
        <f>IF(ISERROR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=TRUE,$G$4,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)</f>
        <v>ZZZZZZZ</v>
      </c>
      <c r="C71" s="15">
        <f t="shared" si="6"/>
        <v>36</v>
      </c>
      <c r="D71" s="15" t="str">
        <f t="shared" si="8"/>
        <v>ZZZZZZZ</v>
      </c>
      <c r="E71" s="15">
        <f t="shared" si="9"/>
        <v>27</v>
      </c>
      <c r="F71" s="15" t="str">
        <f t="shared" si="10"/>
        <v/>
      </c>
    </row>
    <row r="72" spans="1:6" x14ac:dyDescent="0.2">
      <c r="A72" s="15">
        <f t="shared" si="11"/>
        <v>10</v>
      </c>
      <c r="B72" s="23" t="str">
        <f>IF(ISERROR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=TRUE,$G$4,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)</f>
        <v>ZZZZZZZ</v>
      </c>
      <c r="C72" s="15">
        <f t="shared" si="6"/>
        <v>36</v>
      </c>
      <c r="D72" s="15" t="str">
        <f t="shared" si="8"/>
        <v>ZZZZZZZ</v>
      </c>
      <c r="E72" s="15">
        <f t="shared" si="9"/>
        <v>28</v>
      </c>
      <c r="F72" s="15" t="str">
        <f t="shared" si="10"/>
        <v/>
      </c>
    </row>
    <row r="73" spans="1:6" x14ac:dyDescent="0.2">
      <c r="A73" s="15">
        <f t="shared" si="11"/>
        <v>11</v>
      </c>
      <c r="B73" s="23" t="str">
        <f>IF(ISERROR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=TRUE,$G$4,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)</f>
        <v>ZZZZZZZ</v>
      </c>
      <c r="C73" s="15">
        <f t="shared" si="6"/>
        <v>36</v>
      </c>
      <c r="D73" s="15" t="str">
        <f t="shared" si="8"/>
        <v>ZZZZZZZ</v>
      </c>
      <c r="E73" s="15">
        <f t="shared" si="9"/>
        <v>29</v>
      </c>
      <c r="F73" s="15" t="str">
        <f t="shared" si="10"/>
        <v/>
      </c>
    </row>
    <row r="74" spans="1:6" x14ac:dyDescent="0.2">
      <c r="A74" s="15">
        <f t="shared" si="11"/>
        <v>12</v>
      </c>
      <c r="B74" s="23" t="str">
        <f>IF(ISERROR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=TRUE,$G$4,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)</f>
        <v>ZZZZZZZ</v>
      </c>
      <c r="C74" s="15">
        <f t="shared" si="6"/>
        <v>36</v>
      </c>
      <c r="D74" s="15" t="str">
        <f t="shared" si="8"/>
        <v>ZZZZZZZ</v>
      </c>
      <c r="E74" s="15">
        <f t="shared" si="9"/>
        <v>30</v>
      </c>
      <c r="F74" s="15" t="str">
        <f t="shared" si="10"/>
        <v/>
      </c>
    </row>
    <row r="75" spans="1:6" x14ac:dyDescent="0.2">
      <c r="A75" s="15">
        <f t="shared" si="11"/>
        <v>13</v>
      </c>
      <c r="B75" s="23" t="str">
        <f>IF(ISERROR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=TRUE,$G$4,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)</f>
        <v>ZZZZZZZ</v>
      </c>
      <c r="C75" s="15">
        <f t="shared" si="6"/>
        <v>36</v>
      </c>
      <c r="D75" s="15" t="str">
        <f t="shared" si="8"/>
        <v>ZZZZZZZ</v>
      </c>
      <c r="E75" s="15">
        <f t="shared" si="9"/>
        <v>31</v>
      </c>
      <c r="F75" s="15" t="str">
        <f t="shared" si="10"/>
        <v/>
      </c>
    </row>
    <row r="76" spans="1:6" x14ac:dyDescent="0.2">
      <c r="A76" s="15">
        <f t="shared" si="11"/>
        <v>14</v>
      </c>
      <c r="B76" s="23" t="str">
        <f>IF(ISERROR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=TRUE,$G$4,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)</f>
        <v>ZZZZZZZ</v>
      </c>
      <c r="C76" s="15">
        <f t="shared" si="6"/>
        <v>36</v>
      </c>
      <c r="D76" s="15" t="str">
        <f>B76</f>
        <v>ZZZZZZZ</v>
      </c>
      <c r="E76" s="15">
        <f t="shared" si="9"/>
        <v>32</v>
      </c>
      <c r="F76" s="15" t="str">
        <f t="shared" si="10"/>
        <v/>
      </c>
    </row>
    <row r="77" spans="1:6" x14ac:dyDescent="0.2">
      <c r="A77" s="15">
        <f t="shared" si="11"/>
        <v>15</v>
      </c>
      <c r="B77" s="161" t="str">
        <f>IF(ISERROR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=TRUE,$G$4,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)</f>
        <v>ZZZZZZZ</v>
      </c>
      <c r="C77" s="15">
        <f t="shared" si="6"/>
        <v>36</v>
      </c>
      <c r="D77" s="15" t="str">
        <f t="shared" si="8"/>
        <v>ZZZZZZZ</v>
      </c>
      <c r="E77" s="15">
        <f t="shared" si="9"/>
        <v>33</v>
      </c>
      <c r="F77" s="15" t="str">
        <f t="shared" si="10"/>
        <v/>
      </c>
    </row>
    <row r="78" spans="1:6" x14ac:dyDescent="0.2">
      <c r="A78" s="15">
        <f t="shared" si="11"/>
        <v>16</v>
      </c>
      <c r="B78" s="23" t="str">
        <f>IF(ISERROR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=TRUE,$G$4,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)</f>
        <v>ZZZZZZZ</v>
      </c>
      <c r="C78" s="15">
        <f t="shared" si="6"/>
        <v>36</v>
      </c>
      <c r="D78" s="15" t="str">
        <f t="shared" si="8"/>
        <v>ZZZZZZZ</v>
      </c>
      <c r="E78" s="15">
        <f t="shared" si="9"/>
        <v>34</v>
      </c>
      <c r="F78" s="15" t="str">
        <f t="shared" si="10"/>
        <v/>
      </c>
    </row>
    <row r="79" spans="1:6" x14ac:dyDescent="0.2">
      <c r="A79" s="15">
        <f t="shared" si="11"/>
        <v>17</v>
      </c>
      <c r="B79" s="23" t="str">
        <f>IF(ISERROR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=TRUE,$G$4,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)</f>
        <v>ZZZZZZZ</v>
      </c>
      <c r="C79" s="15">
        <f t="shared" si="6"/>
        <v>36</v>
      </c>
      <c r="D79" s="15" t="str">
        <f t="shared" si="8"/>
        <v>ZZZZZZZ</v>
      </c>
      <c r="E79" s="15">
        <f t="shared" si="9"/>
        <v>35</v>
      </c>
      <c r="F79" s="15" t="str">
        <f t="shared" si="10"/>
        <v/>
      </c>
    </row>
    <row r="80" spans="1:6" x14ac:dyDescent="0.2">
      <c r="A80" s="15">
        <f t="shared" si="11"/>
        <v>18</v>
      </c>
      <c r="B80" s="23" t="str">
        <f>IF(ISERROR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=TRUE,$G$4,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)</f>
        <v>ZZZZZZZ</v>
      </c>
      <c r="C80" s="15">
        <f t="shared" si="6"/>
        <v>36</v>
      </c>
      <c r="D80" s="15" t="str">
        <f t="shared" si="8"/>
        <v>ZZZZZZZ</v>
      </c>
      <c r="E80" s="15">
        <f t="shared" si="9"/>
        <v>36</v>
      </c>
      <c r="F80" s="15" t="str">
        <f t="shared" si="10"/>
        <v/>
      </c>
    </row>
    <row r="83" spans="1:6" ht="18" x14ac:dyDescent="0.25">
      <c r="B83" s="16" t="s">
        <v>17</v>
      </c>
      <c r="C83" s="15" t="s">
        <v>133</v>
      </c>
      <c r="D83" s="15" t="s">
        <v>152</v>
      </c>
      <c r="E83" s="15" t="s">
        <v>133</v>
      </c>
      <c r="F83" s="15" t="s">
        <v>152</v>
      </c>
    </row>
    <row r="84" spans="1:6" x14ac:dyDescent="0.2">
      <c r="A84" s="15">
        <v>1</v>
      </c>
      <c r="B84" s="18" t="str">
        <f>IF(ISERROR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=TRUE,$G$4,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)</f>
        <v>TKFEN TI Equity</v>
      </c>
      <c r="C84" s="15">
        <f>COUNTIF($B$84:$B$119,"&lt;="&amp;B84)</f>
        <v>4</v>
      </c>
      <c r="D84" s="15" t="str">
        <f t="shared" ref="D84:D119" si="12">B84</f>
        <v>TKFEN TI Equity</v>
      </c>
      <c r="E84" s="15">
        <v>1</v>
      </c>
      <c r="F84" s="15" t="str">
        <f>IF(ISERROR((IF((VLOOKUP(E84,$C$84:$D$119,2,FALSE))="ZZZZZZZ","",(VLOOKUP(E84,$C$84:$D$119,2,FALSE)))))=TRUE,"",((IF((VLOOKUP(E84,$C$84:$D$119,2,FALSE))="ZZZZZZZ","",(VLOOKUP(E84,$C$84:$D$119,2,FALSE))))))</f>
        <v>BIMAS TI Equity</v>
      </c>
    </row>
    <row r="85" spans="1:6" x14ac:dyDescent="0.2">
      <c r="A85" s="15">
        <f>A84+1</f>
        <v>2</v>
      </c>
      <c r="B85" s="18" t="str">
        <f>IF(ISERROR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=TRUE,$G$4,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)</f>
        <v>ZZZZZZZ</v>
      </c>
      <c r="C85" s="15">
        <f t="shared" ref="C85:C119" si="13">COUNTIF($B$84:$B$119,"&lt;="&amp;B85)</f>
        <v>36</v>
      </c>
      <c r="D85" s="15" t="str">
        <f t="shared" si="12"/>
        <v>ZZZZZZZ</v>
      </c>
      <c r="E85" s="15">
        <f>E84+1</f>
        <v>2</v>
      </c>
      <c r="F85" s="15" t="str">
        <f t="shared" ref="F85:F119" si="14">IF(ISERROR((IF((VLOOKUP(E85,$C$84:$D$119,2,FALSE))="ZZZZZZZ","",(VLOOKUP(E85,$C$84:$D$119,2,FALSE)))))=TRUE,"",((IF((VLOOKUP(E85,$C$84:$D$119,2,FALSE))="ZZZZZZZ","",(VLOOKUP(E85,$C$84:$D$119,2,FALSE))))))</f>
        <v>KRDMD TI Equity</v>
      </c>
    </row>
    <row r="86" spans="1:6" x14ac:dyDescent="0.2">
      <c r="A86" s="15">
        <f t="shared" ref="A86:A101" si="15">A85+1</f>
        <v>3</v>
      </c>
      <c r="B86" s="18" t="str">
        <f>IF(ISERROR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=TRUE,$G$4,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)</f>
        <v>ZZZZZZZ</v>
      </c>
      <c r="C86" s="15">
        <f t="shared" si="13"/>
        <v>36</v>
      </c>
      <c r="D86" s="15" t="str">
        <f t="shared" si="12"/>
        <v>ZZZZZZZ</v>
      </c>
      <c r="E86" s="15">
        <f t="shared" ref="E86:E119" si="16">E85+1</f>
        <v>3</v>
      </c>
      <c r="F86" s="15" t="str">
        <f t="shared" si="14"/>
        <v>MAVI TI Equity</v>
      </c>
    </row>
    <row r="87" spans="1:6" x14ac:dyDescent="0.2">
      <c r="A87" s="15">
        <f t="shared" si="15"/>
        <v>4</v>
      </c>
      <c r="B87" s="18" t="str">
        <f>IF(ISERROR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=TRUE,$G$4,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)</f>
        <v>ZZZZZZZ</v>
      </c>
      <c r="C87" s="15">
        <f t="shared" si="13"/>
        <v>36</v>
      </c>
      <c r="D87" s="15" t="str">
        <f t="shared" si="12"/>
        <v>ZZZZZZZ</v>
      </c>
      <c r="E87" s="15">
        <f t="shared" si="16"/>
        <v>4</v>
      </c>
      <c r="F87" s="15" t="str">
        <f t="shared" si="14"/>
        <v>TKFEN TI Equity</v>
      </c>
    </row>
    <row r="88" spans="1:6" x14ac:dyDescent="0.2">
      <c r="A88" s="15">
        <f t="shared" si="15"/>
        <v>5</v>
      </c>
      <c r="B88" s="18" t="str">
        <f>IF(ISERROR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=TRUE,$G$4,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)</f>
        <v>ZZZZZZZ</v>
      </c>
      <c r="C88" s="15">
        <f t="shared" si="13"/>
        <v>36</v>
      </c>
      <c r="D88" s="15" t="str">
        <f t="shared" si="12"/>
        <v>ZZZZZZZ</v>
      </c>
      <c r="E88" s="15">
        <f t="shared" si="16"/>
        <v>5</v>
      </c>
      <c r="F88" s="15" t="str">
        <f t="shared" si="14"/>
        <v>TTRAK TI Equity</v>
      </c>
    </row>
    <row r="89" spans="1:6" x14ac:dyDescent="0.2">
      <c r="A89" s="15">
        <f t="shared" si="15"/>
        <v>6</v>
      </c>
      <c r="B89" s="18" t="str">
        <f>IF(ISERROR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=TRUE,$G$4,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)</f>
        <v>ZZZZZZZ</v>
      </c>
      <c r="C89" s="15">
        <f t="shared" si="13"/>
        <v>36</v>
      </c>
      <c r="D89" s="15" t="str">
        <f t="shared" si="12"/>
        <v>ZZZZZZZ</v>
      </c>
      <c r="E89" s="15">
        <f t="shared" si="16"/>
        <v>6</v>
      </c>
      <c r="F89" s="15" t="str">
        <f t="shared" si="14"/>
        <v>VESTL TI Equity</v>
      </c>
    </row>
    <row r="90" spans="1:6" x14ac:dyDescent="0.2">
      <c r="A90" s="15">
        <f t="shared" si="15"/>
        <v>7</v>
      </c>
      <c r="B90" s="18" t="str">
        <f>IF(ISERROR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=TRUE,$G$4,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)</f>
        <v>ZZZZZZZ</v>
      </c>
      <c r="C90" s="15">
        <f t="shared" si="13"/>
        <v>36</v>
      </c>
      <c r="D90" s="15" t="str">
        <f t="shared" si="12"/>
        <v>ZZZZZZZ</v>
      </c>
      <c r="E90" s="15">
        <f t="shared" si="16"/>
        <v>7</v>
      </c>
      <c r="F90" s="15" t="str">
        <f t="shared" si="14"/>
        <v>ZOREN TI Equity</v>
      </c>
    </row>
    <row r="91" spans="1:6" x14ac:dyDescent="0.2">
      <c r="A91" s="15">
        <f t="shared" si="15"/>
        <v>8</v>
      </c>
      <c r="B91" s="18" t="str">
        <f>IF(ISERROR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=TRUE,$G$4,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)</f>
        <v>ZZZZZZZ</v>
      </c>
      <c r="C91" s="15">
        <f t="shared" si="13"/>
        <v>36</v>
      </c>
      <c r="D91" s="15" t="str">
        <f t="shared" si="12"/>
        <v>ZZZZZZZ</v>
      </c>
      <c r="E91" s="15">
        <f t="shared" si="16"/>
        <v>8</v>
      </c>
      <c r="F91" s="15" t="str">
        <f t="shared" si="14"/>
        <v/>
      </c>
    </row>
    <row r="92" spans="1:6" x14ac:dyDescent="0.2">
      <c r="A92" s="15">
        <f t="shared" si="15"/>
        <v>9</v>
      </c>
      <c r="B92" s="18" t="str">
        <f>IF(ISERROR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=TRUE,$G$4,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)</f>
        <v>ZZZZZZZ</v>
      </c>
      <c r="C92" s="15">
        <f t="shared" si="13"/>
        <v>36</v>
      </c>
      <c r="D92" s="15" t="str">
        <f t="shared" si="12"/>
        <v>ZZZZZZZ</v>
      </c>
      <c r="E92" s="15">
        <f t="shared" si="16"/>
        <v>9</v>
      </c>
      <c r="F92" s="15" t="str">
        <f t="shared" si="14"/>
        <v/>
      </c>
    </row>
    <row r="93" spans="1:6" x14ac:dyDescent="0.2">
      <c r="A93" s="15">
        <f t="shared" si="15"/>
        <v>10</v>
      </c>
      <c r="B93" s="18" t="str">
        <f>IF(ISERROR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=TRUE,$G$4,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)</f>
        <v>ZZZZZZZ</v>
      </c>
      <c r="C93" s="15">
        <f t="shared" si="13"/>
        <v>36</v>
      </c>
      <c r="D93" s="15" t="str">
        <f t="shared" si="12"/>
        <v>ZZZZZZZ</v>
      </c>
      <c r="E93" s="15">
        <f t="shared" si="16"/>
        <v>10</v>
      </c>
      <c r="F93" s="15" t="str">
        <f t="shared" si="14"/>
        <v/>
      </c>
    </row>
    <row r="94" spans="1:6" x14ac:dyDescent="0.2">
      <c r="A94" s="15">
        <f t="shared" si="15"/>
        <v>11</v>
      </c>
      <c r="B94" s="18" t="str">
        <f>IF(ISERROR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=TRUE,$G$4,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)</f>
        <v>ZZZZZZZ</v>
      </c>
      <c r="C94" s="15">
        <f t="shared" si="13"/>
        <v>36</v>
      </c>
      <c r="D94" s="15" t="str">
        <f t="shared" si="12"/>
        <v>ZZZZZZZ</v>
      </c>
      <c r="E94" s="15">
        <f t="shared" si="16"/>
        <v>11</v>
      </c>
      <c r="F94" s="15" t="str">
        <f t="shared" si="14"/>
        <v/>
      </c>
    </row>
    <row r="95" spans="1:6" x14ac:dyDescent="0.2">
      <c r="A95" s="15">
        <f t="shared" si="15"/>
        <v>12</v>
      </c>
      <c r="B95" s="18" t="str">
        <f>IF(ISERROR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=TRUE,$G$4,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)</f>
        <v>ZZZZZZZ</v>
      </c>
      <c r="C95" s="15">
        <f t="shared" si="13"/>
        <v>36</v>
      </c>
      <c r="D95" s="15" t="str">
        <f t="shared" si="12"/>
        <v>ZZZZZZZ</v>
      </c>
      <c r="E95" s="15">
        <f t="shared" si="16"/>
        <v>12</v>
      </c>
      <c r="F95" s="15" t="str">
        <f t="shared" si="14"/>
        <v/>
      </c>
    </row>
    <row r="96" spans="1:6" x14ac:dyDescent="0.2">
      <c r="A96" s="15">
        <f t="shared" si="15"/>
        <v>13</v>
      </c>
      <c r="B96" s="18" t="str">
        <f>IF(ISERROR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=TRUE,$G$4,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)</f>
        <v>ZZZZZZZ</v>
      </c>
      <c r="C96" s="15">
        <f t="shared" si="13"/>
        <v>36</v>
      </c>
      <c r="D96" s="15" t="str">
        <f t="shared" si="12"/>
        <v>ZZZZZZZ</v>
      </c>
      <c r="E96" s="15">
        <f t="shared" si="16"/>
        <v>13</v>
      </c>
      <c r="F96" s="15" t="str">
        <f t="shared" si="14"/>
        <v/>
      </c>
    </row>
    <row r="97" spans="1:6" x14ac:dyDescent="0.2">
      <c r="A97" s="15">
        <f t="shared" si="15"/>
        <v>14</v>
      </c>
      <c r="B97" s="18" t="str">
        <f>IF(ISERROR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=TRUE,$G$4,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)</f>
        <v>ZZZZZZZ</v>
      </c>
      <c r="C97" s="15">
        <f t="shared" si="13"/>
        <v>36</v>
      </c>
      <c r="D97" s="15" t="str">
        <f t="shared" si="12"/>
        <v>ZZZZZZZ</v>
      </c>
      <c r="E97" s="15">
        <f t="shared" si="16"/>
        <v>14</v>
      </c>
      <c r="F97" s="15" t="str">
        <f t="shared" si="14"/>
        <v/>
      </c>
    </row>
    <row r="98" spans="1:6" x14ac:dyDescent="0.2">
      <c r="A98" s="15">
        <f t="shared" si="15"/>
        <v>15</v>
      </c>
      <c r="B98" s="18" t="str">
        <f>IF(ISERROR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=TRUE,$G$4,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)</f>
        <v>ZZZZZZZ</v>
      </c>
      <c r="C98" s="15">
        <f t="shared" si="13"/>
        <v>36</v>
      </c>
      <c r="D98" s="15" t="str">
        <f t="shared" si="12"/>
        <v>ZZZZZZZ</v>
      </c>
      <c r="E98" s="15">
        <f t="shared" si="16"/>
        <v>15</v>
      </c>
      <c r="F98" s="15" t="str">
        <f t="shared" si="14"/>
        <v/>
      </c>
    </row>
    <row r="99" spans="1:6" x14ac:dyDescent="0.2">
      <c r="A99" s="15">
        <f t="shared" si="15"/>
        <v>16</v>
      </c>
      <c r="B99" s="18" t="str">
        <f>IF(ISERROR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=TRUE,$G$4,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)</f>
        <v>ZZZZZZZ</v>
      </c>
      <c r="C99" s="15">
        <f t="shared" si="13"/>
        <v>36</v>
      </c>
      <c r="D99" s="15" t="str">
        <f t="shared" si="12"/>
        <v>ZZZZZZZ</v>
      </c>
      <c r="E99" s="15">
        <f t="shared" si="16"/>
        <v>16</v>
      </c>
      <c r="F99" s="15" t="str">
        <f t="shared" si="14"/>
        <v/>
      </c>
    </row>
    <row r="100" spans="1:6" x14ac:dyDescent="0.2">
      <c r="A100" s="15">
        <f t="shared" si="15"/>
        <v>17</v>
      </c>
      <c r="B100" s="18" t="str">
        <f>IF(ISERROR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=TRUE,$G$4,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)</f>
        <v>ZZZZZZZ</v>
      </c>
      <c r="C100" s="15">
        <f t="shared" si="13"/>
        <v>36</v>
      </c>
      <c r="D100" s="15" t="str">
        <f t="shared" si="12"/>
        <v>ZZZZZZZ</v>
      </c>
      <c r="E100" s="15">
        <f t="shared" si="16"/>
        <v>17</v>
      </c>
      <c r="F100" s="15" t="str">
        <f t="shared" si="14"/>
        <v/>
      </c>
    </row>
    <row r="101" spans="1:6" x14ac:dyDescent="0.2">
      <c r="A101" s="15">
        <f t="shared" si="15"/>
        <v>18</v>
      </c>
      <c r="B101" s="18" t="str">
        <f>IF(ISERROR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=TRUE,$G$4,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)</f>
        <v>ZZZZZZZ</v>
      </c>
      <c r="C101" s="15">
        <f t="shared" si="13"/>
        <v>36</v>
      </c>
      <c r="D101" s="15" t="str">
        <f t="shared" si="12"/>
        <v>ZZZZZZZ</v>
      </c>
      <c r="E101" s="15">
        <f t="shared" si="16"/>
        <v>18</v>
      </c>
      <c r="F101" s="15" t="str">
        <f t="shared" si="14"/>
        <v/>
      </c>
    </row>
    <row r="102" spans="1:6" x14ac:dyDescent="0.2">
      <c r="A102" s="15">
        <f t="shared" ref="A102:A119" si="17">A84</f>
        <v>1</v>
      </c>
      <c r="B102" s="23" t="str">
        <f>IF(ISERROR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=TRUE,$G$4,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)</f>
        <v>TTRAK TI Equity</v>
      </c>
      <c r="C102" s="15">
        <f t="shared" si="13"/>
        <v>5</v>
      </c>
      <c r="D102" s="15" t="str">
        <f t="shared" si="12"/>
        <v>TTRAK TI Equity</v>
      </c>
      <c r="E102" s="15">
        <f t="shared" si="16"/>
        <v>19</v>
      </c>
      <c r="F102" s="15" t="str">
        <f t="shared" si="14"/>
        <v/>
      </c>
    </row>
    <row r="103" spans="1:6" x14ac:dyDescent="0.2">
      <c r="A103" s="15">
        <f t="shared" si="17"/>
        <v>2</v>
      </c>
      <c r="B103" s="23" t="str">
        <f>IF(ISERROR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=TRUE,$G$4,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)</f>
        <v>MAVI TI Equity</v>
      </c>
      <c r="C103" s="15">
        <f t="shared" si="13"/>
        <v>3</v>
      </c>
      <c r="D103" s="15" t="str">
        <f t="shared" si="12"/>
        <v>MAVI TI Equity</v>
      </c>
      <c r="E103" s="15">
        <f t="shared" si="16"/>
        <v>20</v>
      </c>
      <c r="F103" s="15" t="str">
        <f t="shared" si="14"/>
        <v/>
      </c>
    </row>
    <row r="104" spans="1:6" x14ac:dyDescent="0.2">
      <c r="A104" s="15">
        <f t="shared" si="17"/>
        <v>3</v>
      </c>
      <c r="B104" s="23" t="str">
        <f>IF(ISERROR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=TRUE,$G$4,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)</f>
        <v>KRDMD TI Equity</v>
      </c>
      <c r="C104" s="15">
        <f t="shared" si="13"/>
        <v>2</v>
      </c>
      <c r="D104" s="15" t="str">
        <f t="shared" si="12"/>
        <v>KRDMD TI Equity</v>
      </c>
      <c r="E104" s="15">
        <f t="shared" si="16"/>
        <v>21</v>
      </c>
      <c r="F104" s="15" t="str">
        <f t="shared" si="14"/>
        <v/>
      </c>
    </row>
    <row r="105" spans="1:6" x14ac:dyDescent="0.2">
      <c r="A105" s="15">
        <f t="shared" si="17"/>
        <v>4</v>
      </c>
      <c r="B105" s="23" t="str">
        <f>IF(ISERROR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=TRUE,$G$4,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)</f>
        <v>VESTL TI Equity</v>
      </c>
      <c r="C105" s="15">
        <f t="shared" si="13"/>
        <v>6</v>
      </c>
      <c r="D105" s="15" t="str">
        <f t="shared" si="12"/>
        <v>VESTL TI Equity</v>
      </c>
      <c r="E105" s="15">
        <f t="shared" si="16"/>
        <v>22</v>
      </c>
      <c r="F105" s="15" t="str">
        <f t="shared" si="14"/>
        <v/>
      </c>
    </row>
    <row r="106" spans="1:6" x14ac:dyDescent="0.2">
      <c r="A106" s="15">
        <f t="shared" si="17"/>
        <v>5</v>
      </c>
      <c r="B106" s="23" t="str">
        <f>IF(ISERROR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=TRUE,$G$4,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)</f>
        <v>BIMAS TI Equity</v>
      </c>
      <c r="C106" s="15">
        <f t="shared" si="13"/>
        <v>1</v>
      </c>
      <c r="D106" s="15" t="str">
        <f t="shared" si="12"/>
        <v>BIMAS TI Equity</v>
      </c>
      <c r="E106" s="15">
        <f t="shared" si="16"/>
        <v>23</v>
      </c>
      <c r="F106" s="15" t="str">
        <f t="shared" si="14"/>
        <v/>
      </c>
    </row>
    <row r="107" spans="1:6" x14ac:dyDescent="0.2">
      <c r="A107" s="15">
        <f t="shared" si="17"/>
        <v>6</v>
      </c>
      <c r="B107" s="23" t="str">
        <f>IF(ISERROR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=TRUE,$G$4,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)</f>
        <v>ZOREN TI Equity</v>
      </c>
      <c r="C107" s="15">
        <f t="shared" si="13"/>
        <v>7</v>
      </c>
      <c r="D107" s="15" t="str">
        <f t="shared" si="12"/>
        <v>ZOREN TI Equity</v>
      </c>
      <c r="E107" s="15">
        <f t="shared" si="16"/>
        <v>24</v>
      </c>
      <c r="F107" s="15" t="str">
        <f t="shared" si="14"/>
        <v/>
      </c>
    </row>
    <row r="108" spans="1:6" x14ac:dyDescent="0.2">
      <c r="A108" s="15">
        <f t="shared" si="17"/>
        <v>7</v>
      </c>
      <c r="B108" s="23" t="str">
        <f>IF(ISERROR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=TRUE,$G$4,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)</f>
        <v>ZZZZZZZ</v>
      </c>
      <c r="C108" s="15">
        <f t="shared" si="13"/>
        <v>36</v>
      </c>
      <c r="D108" s="15" t="str">
        <f t="shared" si="12"/>
        <v>ZZZZZZZ</v>
      </c>
      <c r="E108" s="15">
        <f t="shared" si="16"/>
        <v>25</v>
      </c>
      <c r="F108" s="15" t="str">
        <f t="shared" si="14"/>
        <v/>
      </c>
    </row>
    <row r="109" spans="1:6" x14ac:dyDescent="0.2">
      <c r="A109" s="15">
        <f t="shared" si="17"/>
        <v>8</v>
      </c>
      <c r="B109" s="23" t="str">
        <f>IF(ISERROR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=TRUE,$G$4,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)</f>
        <v>ZZZZZZZ</v>
      </c>
      <c r="C109" s="15">
        <f t="shared" si="13"/>
        <v>36</v>
      </c>
      <c r="D109" s="15" t="str">
        <f t="shared" si="12"/>
        <v>ZZZZZZZ</v>
      </c>
      <c r="E109" s="15">
        <f t="shared" si="16"/>
        <v>26</v>
      </c>
      <c r="F109" s="15" t="str">
        <f t="shared" si="14"/>
        <v/>
      </c>
    </row>
    <row r="110" spans="1:6" x14ac:dyDescent="0.2">
      <c r="A110" s="15">
        <f t="shared" si="17"/>
        <v>9</v>
      </c>
      <c r="B110" s="23" t="str">
        <f>IF(ISERROR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=TRUE,$G$4,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)</f>
        <v>ZZZZZZZ</v>
      </c>
      <c r="C110" s="15">
        <f t="shared" si="13"/>
        <v>36</v>
      </c>
      <c r="D110" s="15" t="str">
        <f t="shared" si="12"/>
        <v>ZZZZZZZ</v>
      </c>
      <c r="E110" s="15">
        <f t="shared" si="16"/>
        <v>27</v>
      </c>
      <c r="F110" s="15" t="str">
        <f t="shared" si="14"/>
        <v/>
      </c>
    </row>
    <row r="111" spans="1:6" x14ac:dyDescent="0.2">
      <c r="A111" s="15">
        <f t="shared" si="17"/>
        <v>10</v>
      </c>
      <c r="B111" s="23" t="str">
        <f>IF(ISERROR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=TRUE,$G$4,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)</f>
        <v>ZZZZZZZ</v>
      </c>
      <c r="C111" s="15">
        <f t="shared" si="13"/>
        <v>36</v>
      </c>
      <c r="D111" s="15" t="str">
        <f t="shared" si="12"/>
        <v>ZZZZZZZ</v>
      </c>
      <c r="E111" s="15">
        <f t="shared" si="16"/>
        <v>28</v>
      </c>
      <c r="F111" s="15" t="str">
        <f t="shared" si="14"/>
        <v/>
      </c>
    </row>
    <row r="112" spans="1:6" x14ac:dyDescent="0.2">
      <c r="A112" s="15">
        <f t="shared" si="17"/>
        <v>11</v>
      </c>
      <c r="B112" s="23" t="str">
        <f>IF(ISERROR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=TRUE,$G$4,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)</f>
        <v>ZZZZZZZ</v>
      </c>
      <c r="C112" s="15">
        <f t="shared" si="13"/>
        <v>36</v>
      </c>
      <c r="D112" s="15" t="str">
        <f t="shared" si="12"/>
        <v>ZZZZZZZ</v>
      </c>
      <c r="E112" s="15">
        <f t="shared" si="16"/>
        <v>29</v>
      </c>
      <c r="F112" s="15" t="str">
        <f t="shared" si="14"/>
        <v/>
      </c>
    </row>
    <row r="113" spans="1:6" x14ac:dyDescent="0.2">
      <c r="A113" s="15">
        <f t="shared" si="17"/>
        <v>12</v>
      </c>
      <c r="B113" s="23" t="str">
        <f>IF(ISERROR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=TRUE,$G$4,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)</f>
        <v>ZZZZZZZ</v>
      </c>
      <c r="C113" s="15">
        <f t="shared" si="13"/>
        <v>36</v>
      </c>
      <c r="D113" s="15" t="str">
        <f t="shared" si="12"/>
        <v>ZZZZZZZ</v>
      </c>
      <c r="E113" s="15">
        <f t="shared" si="16"/>
        <v>30</v>
      </c>
      <c r="F113" s="15" t="str">
        <f t="shared" si="14"/>
        <v/>
      </c>
    </row>
    <row r="114" spans="1:6" x14ac:dyDescent="0.2">
      <c r="A114" s="15">
        <f t="shared" si="17"/>
        <v>13</v>
      </c>
      <c r="B114" s="23" t="str">
        <f>IF(ISERROR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=TRUE,$G$4,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)</f>
        <v>ZZZZZZZ</v>
      </c>
      <c r="C114" s="15">
        <f t="shared" si="13"/>
        <v>36</v>
      </c>
      <c r="D114" s="15" t="str">
        <f t="shared" si="12"/>
        <v>ZZZZZZZ</v>
      </c>
      <c r="E114" s="15">
        <f t="shared" si="16"/>
        <v>31</v>
      </c>
      <c r="F114" s="15" t="str">
        <f t="shared" si="14"/>
        <v/>
      </c>
    </row>
    <row r="115" spans="1:6" x14ac:dyDescent="0.2">
      <c r="A115" s="15">
        <f t="shared" si="17"/>
        <v>14</v>
      </c>
      <c r="B115" s="23" t="str">
        <f>IF(ISERROR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=TRUE,$G$4,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)</f>
        <v>ZZZZZZZ</v>
      </c>
      <c r="C115" s="15">
        <f t="shared" si="13"/>
        <v>36</v>
      </c>
      <c r="D115" s="15" t="str">
        <f t="shared" si="12"/>
        <v>ZZZZZZZ</v>
      </c>
      <c r="E115" s="15">
        <f t="shared" si="16"/>
        <v>32</v>
      </c>
      <c r="F115" s="15" t="str">
        <f t="shared" si="14"/>
        <v/>
      </c>
    </row>
    <row r="116" spans="1:6" x14ac:dyDescent="0.2">
      <c r="A116" s="15">
        <f t="shared" si="17"/>
        <v>15</v>
      </c>
      <c r="B116" s="23" t="str">
        <f>IF(ISERROR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=TRUE,$G$4,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)</f>
        <v>ZZZZZZZ</v>
      </c>
      <c r="C116" s="15">
        <f t="shared" si="13"/>
        <v>36</v>
      </c>
      <c r="D116" s="15" t="str">
        <f t="shared" si="12"/>
        <v>ZZZZZZZ</v>
      </c>
      <c r="E116" s="15">
        <f t="shared" si="16"/>
        <v>33</v>
      </c>
      <c r="F116" s="15" t="str">
        <f t="shared" si="14"/>
        <v/>
      </c>
    </row>
    <row r="117" spans="1:6" x14ac:dyDescent="0.2">
      <c r="A117" s="15">
        <f t="shared" si="17"/>
        <v>16</v>
      </c>
      <c r="B117" s="23" t="str">
        <f>IF(ISERROR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=TRUE,$G$4,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)</f>
        <v>ZZZZZZZ</v>
      </c>
      <c r="C117" s="15">
        <f t="shared" si="13"/>
        <v>36</v>
      </c>
      <c r="D117" s="15" t="str">
        <f t="shared" si="12"/>
        <v>ZZZZZZZ</v>
      </c>
      <c r="E117" s="15">
        <f t="shared" si="16"/>
        <v>34</v>
      </c>
      <c r="F117" s="15" t="str">
        <f t="shared" si="14"/>
        <v/>
      </c>
    </row>
    <row r="118" spans="1:6" x14ac:dyDescent="0.2">
      <c r="A118" s="15">
        <f t="shared" si="17"/>
        <v>17</v>
      </c>
      <c r="B118" s="23" t="str">
        <f>IF(ISERROR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=TRUE,$G$4,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)</f>
        <v>ZZZZZZZ</v>
      </c>
      <c r="C118" s="15">
        <f t="shared" si="13"/>
        <v>36</v>
      </c>
      <c r="D118" s="15" t="str">
        <f t="shared" si="12"/>
        <v>ZZZZZZZ</v>
      </c>
      <c r="E118" s="15">
        <f t="shared" si="16"/>
        <v>35</v>
      </c>
      <c r="F118" s="15" t="str">
        <f t="shared" si="14"/>
        <v/>
      </c>
    </row>
    <row r="119" spans="1:6" x14ac:dyDescent="0.2">
      <c r="A119" s="15">
        <f t="shared" si="17"/>
        <v>18</v>
      </c>
      <c r="B119" s="23" t="str">
        <f>IF(ISERROR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=TRUE,$G$4,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)</f>
        <v>ZZZZZZZ</v>
      </c>
      <c r="C119" s="15">
        <f t="shared" si="13"/>
        <v>36</v>
      </c>
      <c r="D119" s="15" t="str">
        <f t="shared" si="12"/>
        <v>ZZZZZZZ</v>
      </c>
      <c r="E119" s="15">
        <f t="shared" si="16"/>
        <v>36</v>
      </c>
      <c r="F119" s="15" t="str">
        <f t="shared" si="14"/>
        <v/>
      </c>
    </row>
    <row r="121" spans="1:6" ht="18" x14ac:dyDescent="0.25">
      <c r="B121" s="16" t="s">
        <v>18</v>
      </c>
      <c r="C121" s="15" t="s">
        <v>133</v>
      </c>
      <c r="D121" s="15" t="s">
        <v>152</v>
      </c>
      <c r="E121" s="15" t="s">
        <v>133</v>
      </c>
      <c r="F121" s="15" t="s">
        <v>152</v>
      </c>
    </row>
    <row r="122" spans="1:6" x14ac:dyDescent="0.2">
      <c r="A122" s="15">
        <v>1</v>
      </c>
      <c r="B122" s="18" t="str">
        <f>IF(ISERROR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=TRUE,$G$4,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)</f>
        <v>TKFEN TI Equity</v>
      </c>
      <c r="C122" s="15">
        <f>COUNTIF($B$122:$B$157,"&lt;="&amp;B122)</f>
        <v>3</v>
      </c>
      <c r="D122" s="15" t="str">
        <f t="shared" ref="D122:D157" si="18">B122</f>
        <v>TKFEN TI Equity</v>
      </c>
      <c r="E122" s="15">
        <v>1</v>
      </c>
      <c r="F122" s="15" t="str">
        <f>IF(ISERROR((IF((VLOOKUP(E122,$C$122:$D$157,2,FALSE))="ZZZZZZZ","",(VLOOKUP(E122,$C$122:$D$157,2,FALSE)))))=TRUE,"",((IF((VLOOKUP(E122,$C$122:$D$157,2,FALSE))="ZZZZZZZ","",(VLOOKUP(E122,$C$122:$D$157,2,FALSE))))))</f>
        <v>IPEKE TI Equity</v>
      </c>
    </row>
    <row r="123" spans="1:6" x14ac:dyDescent="0.2">
      <c r="A123" s="15">
        <f>A122+1</f>
        <v>2</v>
      </c>
      <c r="B123" s="18" t="str">
        <f>IF(ISERROR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=TRUE,$G$4,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)</f>
        <v>IPEKE TI Equity</v>
      </c>
      <c r="C123" s="15">
        <f t="shared" ref="C123:C157" si="19">COUNTIF($B$122:$B$157,"&lt;="&amp;B123)</f>
        <v>1</v>
      </c>
      <c r="D123" s="15" t="str">
        <f t="shared" si="18"/>
        <v>IPEKE TI Equity</v>
      </c>
      <c r="E123" s="15">
        <f>E122+1</f>
        <v>2</v>
      </c>
      <c r="F123" s="15" t="str">
        <f t="shared" ref="F123:F157" si="20">IF(ISERROR((IF((VLOOKUP(E123,$C$122:$D$157,2,FALSE))="ZZZZZZZ","",(VLOOKUP(E123,$C$122:$D$157,2,FALSE)))))=TRUE,"",((IF((VLOOKUP(E123,$C$122:$D$157,2,FALSE))="ZZZZZZZ","",(VLOOKUP(E123,$C$122:$D$157,2,FALSE))))))</f>
        <v>KOZAA TI Equity</v>
      </c>
    </row>
    <row r="124" spans="1:6" x14ac:dyDescent="0.2">
      <c r="A124" s="15">
        <f t="shared" ref="A124:A139" si="21">A123+1</f>
        <v>3</v>
      </c>
      <c r="B124" s="18" t="str">
        <f>IF(ISERROR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=TRUE,$G$4,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)</f>
        <v>KOZAA TI Equity</v>
      </c>
      <c r="C124" s="15">
        <f t="shared" si="19"/>
        <v>2</v>
      </c>
      <c r="D124" s="15" t="str">
        <f t="shared" si="18"/>
        <v>KOZAA TI Equity</v>
      </c>
      <c r="E124" s="15">
        <f t="shared" ref="E124:E157" si="22">E123+1</f>
        <v>3</v>
      </c>
      <c r="F124" s="15" t="str">
        <f t="shared" si="20"/>
        <v>TKFEN TI Equity</v>
      </c>
    </row>
    <row r="125" spans="1:6" x14ac:dyDescent="0.2">
      <c r="A125" s="15">
        <f t="shared" si="21"/>
        <v>4</v>
      </c>
      <c r="B125" s="18" t="str">
        <f>IF(ISERROR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=TRUE,$G$4,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)</f>
        <v>ZZZZZZZ</v>
      </c>
      <c r="C125" s="15">
        <f t="shared" si="19"/>
        <v>36</v>
      </c>
      <c r="D125" s="15" t="str">
        <f t="shared" si="18"/>
        <v>ZZZZZZZ</v>
      </c>
      <c r="E125" s="15">
        <f t="shared" si="22"/>
        <v>4</v>
      </c>
      <c r="F125" s="15" t="str">
        <f t="shared" si="20"/>
        <v/>
      </c>
    </row>
    <row r="126" spans="1:6" x14ac:dyDescent="0.2">
      <c r="A126" s="15">
        <f t="shared" si="21"/>
        <v>5</v>
      </c>
      <c r="B126" s="18" t="str">
        <f>IF(ISERROR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=TRUE,$G$4,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)</f>
        <v>ZZZZZZZ</v>
      </c>
      <c r="C126" s="15">
        <f t="shared" si="19"/>
        <v>36</v>
      </c>
      <c r="D126" s="15" t="str">
        <f t="shared" si="18"/>
        <v>ZZZZZZZ</v>
      </c>
      <c r="E126" s="15">
        <f t="shared" si="22"/>
        <v>5</v>
      </c>
      <c r="F126" s="15" t="str">
        <f t="shared" si="20"/>
        <v/>
      </c>
    </row>
    <row r="127" spans="1:6" x14ac:dyDescent="0.2">
      <c r="A127" s="15">
        <f t="shared" si="21"/>
        <v>6</v>
      </c>
      <c r="B127" s="18" t="str">
        <f>IF(ISERROR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=TRUE,$G$4,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)</f>
        <v>ZZZZZZZ</v>
      </c>
      <c r="C127" s="15">
        <f t="shared" si="19"/>
        <v>36</v>
      </c>
      <c r="D127" s="15" t="str">
        <f t="shared" si="18"/>
        <v>ZZZZZZZ</v>
      </c>
      <c r="E127" s="15">
        <f t="shared" si="22"/>
        <v>6</v>
      </c>
      <c r="F127" s="15" t="str">
        <f t="shared" si="20"/>
        <v/>
      </c>
    </row>
    <row r="128" spans="1:6" x14ac:dyDescent="0.2">
      <c r="A128" s="15">
        <f t="shared" si="21"/>
        <v>7</v>
      </c>
      <c r="B128" s="18" t="str">
        <f>IF(ISERROR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=TRUE,$G$4,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)</f>
        <v>ZZZZZZZ</v>
      </c>
      <c r="C128" s="15">
        <f t="shared" si="19"/>
        <v>36</v>
      </c>
      <c r="D128" s="15" t="str">
        <f t="shared" si="18"/>
        <v>ZZZZZZZ</v>
      </c>
      <c r="E128" s="15">
        <f t="shared" si="22"/>
        <v>7</v>
      </c>
      <c r="F128" s="15" t="str">
        <f t="shared" si="20"/>
        <v/>
      </c>
    </row>
    <row r="129" spans="1:6" x14ac:dyDescent="0.2">
      <c r="A129" s="15">
        <f t="shared" si="21"/>
        <v>8</v>
      </c>
      <c r="B129" s="18" t="str">
        <f>IF(ISERROR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=TRUE,$G$4,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)</f>
        <v>ZZZZZZZ</v>
      </c>
      <c r="C129" s="15">
        <f t="shared" si="19"/>
        <v>36</v>
      </c>
      <c r="D129" s="15" t="str">
        <f t="shared" si="18"/>
        <v>ZZZZZZZ</v>
      </c>
      <c r="E129" s="15">
        <f t="shared" si="22"/>
        <v>8</v>
      </c>
      <c r="F129" s="15" t="str">
        <f t="shared" si="20"/>
        <v/>
      </c>
    </row>
    <row r="130" spans="1:6" x14ac:dyDescent="0.2">
      <c r="A130" s="15">
        <f t="shared" si="21"/>
        <v>9</v>
      </c>
      <c r="B130" s="18" t="str">
        <f>IF(ISERROR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=TRUE,$G$4,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)</f>
        <v>ZZZZZZZ</v>
      </c>
      <c r="C130" s="15">
        <f t="shared" si="19"/>
        <v>36</v>
      </c>
      <c r="D130" s="15" t="str">
        <f t="shared" si="18"/>
        <v>ZZZZZZZ</v>
      </c>
      <c r="E130" s="15">
        <f t="shared" si="22"/>
        <v>9</v>
      </c>
      <c r="F130" s="15" t="str">
        <f t="shared" si="20"/>
        <v/>
      </c>
    </row>
    <row r="131" spans="1:6" x14ac:dyDescent="0.2">
      <c r="A131" s="15">
        <f t="shared" si="21"/>
        <v>10</v>
      </c>
      <c r="B131" s="18" t="str">
        <f>IF(ISERROR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=TRUE,$G$4,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)</f>
        <v>ZZZZZZZ</v>
      </c>
      <c r="C131" s="15">
        <f t="shared" si="19"/>
        <v>36</v>
      </c>
      <c r="D131" s="15" t="str">
        <f t="shared" si="18"/>
        <v>ZZZZZZZ</v>
      </c>
      <c r="E131" s="15">
        <f t="shared" si="22"/>
        <v>10</v>
      </c>
      <c r="F131" s="15" t="str">
        <f t="shared" si="20"/>
        <v/>
      </c>
    </row>
    <row r="132" spans="1:6" x14ac:dyDescent="0.2">
      <c r="A132" s="15">
        <f t="shared" si="21"/>
        <v>11</v>
      </c>
      <c r="B132" s="18" t="str">
        <f>IF(ISERROR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=TRUE,$G$4,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)</f>
        <v>ZZZZZZZ</v>
      </c>
      <c r="C132" s="15">
        <f t="shared" si="19"/>
        <v>36</v>
      </c>
      <c r="D132" s="15" t="str">
        <f t="shared" si="18"/>
        <v>ZZZZZZZ</v>
      </c>
      <c r="E132" s="15">
        <f t="shared" si="22"/>
        <v>11</v>
      </c>
      <c r="F132" s="15" t="str">
        <f t="shared" si="20"/>
        <v/>
      </c>
    </row>
    <row r="133" spans="1:6" x14ac:dyDescent="0.2">
      <c r="A133" s="15">
        <f t="shared" si="21"/>
        <v>12</v>
      </c>
      <c r="B133" s="18" t="str">
        <f>IF(ISERROR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=TRUE,$G$4,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)</f>
        <v>ZZZZZZZ</v>
      </c>
      <c r="C133" s="15">
        <f t="shared" si="19"/>
        <v>36</v>
      </c>
      <c r="D133" s="15" t="str">
        <f t="shared" si="18"/>
        <v>ZZZZZZZ</v>
      </c>
      <c r="E133" s="15">
        <f t="shared" si="22"/>
        <v>12</v>
      </c>
      <c r="F133" s="15" t="str">
        <f t="shared" si="20"/>
        <v/>
      </c>
    </row>
    <row r="134" spans="1:6" x14ac:dyDescent="0.2">
      <c r="A134" s="15">
        <f t="shared" si="21"/>
        <v>13</v>
      </c>
      <c r="B134" s="18" t="str">
        <f>IF(ISERROR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=TRUE,$G$4,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)</f>
        <v>ZZZZZZZ</v>
      </c>
      <c r="C134" s="15">
        <f t="shared" si="19"/>
        <v>36</v>
      </c>
      <c r="D134" s="15" t="str">
        <f t="shared" si="18"/>
        <v>ZZZZZZZ</v>
      </c>
      <c r="E134" s="15">
        <f t="shared" si="22"/>
        <v>13</v>
      </c>
      <c r="F134" s="15" t="str">
        <f t="shared" si="20"/>
        <v/>
      </c>
    </row>
    <row r="135" spans="1:6" x14ac:dyDescent="0.2">
      <c r="A135" s="15">
        <f t="shared" si="21"/>
        <v>14</v>
      </c>
      <c r="B135" s="18" t="str">
        <f>IF(ISERROR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=TRUE,$G$4,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)</f>
        <v>ZZZZZZZ</v>
      </c>
      <c r="C135" s="15">
        <f t="shared" si="19"/>
        <v>36</v>
      </c>
      <c r="D135" s="15" t="str">
        <f t="shared" si="18"/>
        <v>ZZZZZZZ</v>
      </c>
      <c r="E135" s="15">
        <f t="shared" si="22"/>
        <v>14</v>
      </c>
      <c r="F135" s="15" t="str">
        <f t="shared" si="20"/>
        <v/>
      </c>
    </row>
    <row r="136" spans="1:6" x14ac:dyDescent="0.2">
      <c r="A136" s="15">
        <f t="shared" si="21"/>
        <v>15</v>
      </c>
      <c r="B136" s="18" t="str">
        <f>IF(ISERROR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=TRUE,$G$4,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)</f>
        <v>ZZZZZZZ</v>
      </c>
      <c r="C136" s="15">
        <f t="shared" si="19"/>
        <v>36</v>
      </c>
      <c r="D136" s="15" t="str">
        <f t="shared" si="18"/>
        <v>ZZZZZZZ</v>
      </c>
      <c r="E136" s="15">
        <f t="shared" si="22"/>
        <v>15</v>
      </c>
      <c r="F136" s="15" t="str">
        <f t="shared" si="20"/>
        <v/>
      </c>
    </row>
    <row r="137" spans="1:6" x14ac:dyDescent="0.2">
      <c r="A137" s="15">
        <f t="shared" si="21"/>
        <v>16</v>
      </c>
      <c r="B137" s="18" t="str">
        <f>IF(ISERROR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=TRUE,$G$4,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)</f>
        <v>ZZZZZZZ</v>
      </c>
      <c r="C137" s="15">
        <f t="shared" si="19"/>
        <v>36</v>
      </c>
      <c r="D137" s="15" t="str">
        <f t="shared" si="18"/>
        <v>ZZZZZZZ</v>
      </c>
      <c r="E137" s="15">
        <f t="shared" si="22"/>
        <v>16</v>
      </c>
      <c r="F137" s="15" t="str">
        <f t="shared" si="20"/>
        <v/>
      </c>
    </row>
    <row r="138" spans="1:6" x14ac:dyDescent="0.2">
      <c r="A138" s="15">
        <f t="shared" si="21"/>
        <v>17</v>
      </c>
      <c r="B138" s="18" t="str">
        <f>IF(ISERROR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=TRUE,$G$4,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)</f>
        <v>ZZZZZZZ</v>
      </c>
      <c r="C138" s="15">
        <f t="shared" si="19"/>
        <v>36</v>
      </c>
      <c r="D138" s="15" t="str">
        <f t="shared" si="18"/>
        <v>ZZZZZZZ</v>
      </c>
      <c r="E138" s="15">
        <f t="shared" si="22"/>
        <v>17</v>
      </c>
      <c r="F138" s="15" t="str">
        <f t="shared" si="20"/>
        <v/>
      </c>
    </row>
    <row r="139" spans="1:6" x14ac:dyDescent="0.2">
      <c r="A139" s="15">
        <f t="shared" si="21"/>
        <v>18</v>
      </c>
      <c r="B139" s="18" t="str">
        <f>IF(ISERROR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=TRUE,$G$4,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)</f>
        <v>ZZZZZZZ</v>
      </c>
      <c r="C139" s="15">
        <f t="shared" si="19"/>
        <v>36</v>
      </c>
      <c r="D139" s="15" t="str">
        <f t="shared" si="18"/>
        <v>ZZZZZZZ</v>
      </c>
      <c r="E139" s="15">
        <f t="shared" si="22"/>
        <v>18</v>
      </c>
      <c r="F139" s="15" t="str">
        <f t="shared" si="20"/>
        <v/>
      </c>
    </row>
    <row r="140" spans="1:6" x14ac:dyDescent="0.2">
      <c r="A140" s="15">
        <f t="shared" ref="A140:A157" si="23">A122</f>
        <v>1</v>
      </c>
      <c r="B140" s="23" t="str">
        <f>IF(ISERROR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=TRUE,$G$4,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)</f>
        <v>ZZZZZZZ</v>
      </c>
      <c r="C140" s="15">
        <f t="shared" si="19"/>
        <v>36</v>
      </c>
      <c r="D140" s="15" t="str">
        <f t="shared" si="18"/>
        <v>ZZZZZZZ</v>
      </c>
      <c r="E140" s="15">
        <f t="shared" si="22"/>
        <v>19</v>
      </c>
      <c r="F140" s="15" t="str">
        <f t="shared" si="20"/>
        <v/>
      </c>
    </row>
    <row r="141" spans="1:6" x14ac:dyDescent="0.2">
      <c r="A141" s="15">
        <f t="shared" si="23"/>
        <v>2</v>
      </c>
      <c r="B141" s="23" t="str">
        <f>IF(ISERROR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=TRUE,$G$4,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)</f>
        <v>ZZZZZZZ</v>
      </c>
      <c r="C141" s="15">
        <f t="shared" si="19"/>
        <v>36</v>
      </c>
      <c r="D141" s="15" t="str">
        <f t="shared" si="18"/>
        <v>ZZZZZZZ</v>
      </c>
      <c r="E141" s="15">
        <f t="shared" si="22"/>
        <v>20</v>
      </c>
      <c r="F141" s="15" t="str">
        <f t="shared" si="20"/>
        <v/>
      </c>
    </row>
    <row r="142" spans="1:6" x14ac:dyDescent="0.2">
      <c r="A142" s="15">
        <f t="shared" si="23"/>
        <v>3</v>
      </c>
      <c r="B142" s="23" t="str">
        <f>IF(ISERROR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=TRUE,$G$4,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)</f>
        <v>ZZZZZZZ</v>
      </c>
      <c r="C142" s="15">
        <f t="shared" si="19"/>
        <v>36</v>
      </c>
      <c r="D142" s="15" t="str">
        <f t="shared" si="18"/>
        <v>ZZZZZZZ</v>
      </c>
      <c r="E142" s="15">
        <f t="shared" si="22"/>
        <v>21</v>
      </c>
      <c r="F142" s="15" t="str">
        <f t="shared" si="20"/>
        <v/>
      </c>
    </row>
    <row r="143" spans="1:6" x14ac:dyDescent="0.2">
      <c r="A143" s="15">
        <f t="shared" si="23"/>
        <v>4</v>
      </c>
      <c r="B143" s="23" t="str">
        <f>IF(ISERROR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=TRUE,$G$4,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)</f>
        <v>ZZZZZZZ</v>
      </c>
      <c r="C143" s="15">
        <f t="shared" si="19"/>
        <v>36</v>
      </c>
      <c r="D143" s="15" t="str">
        <f t="shared" si="18"/>
        <v>ZZZZZZZ</v>
      </c>
      <c r="E143" s="15">
        <f t="shared" si="22"/>
        <v>22</v>
      </c>
      <c r="F143" s="15" t="str">
        <f t="shared" si="20"/>
        <v/>
      </c>
    </row>
    <row r="144" spans="1:6" x14ac:dyDescent="0.2">
      <c r="A144" s="15">
        <f t="shared" si="23"/>
        <v>5</v>
      </c>
      <c r="B144" s="23" t="str">
        <f>IF(ISERROR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=TRUE,$G$4,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)</f>
        <v>ZZZZZZZ</v>
      </c>
      <c r="C144" s="15">
        <f t="shared" si="19"/>
        <v>36</v>
      </c>
      <c r="D144" s="15" t="str">
        <f t="shared" si="18"/>
        <v>ZZZZZZZ</v>
      </c>
      <c r="E144" s="15">
        <f t="shared" si="22"/>
        <v>23</v>
      </c>
      <c r="F144" s="15" t="str">
        <f t="shared" si="20"/>
        <v/>
      </c>
    </row>
    <row r="145" spans="1:6" x14ac:dyDescent="0.2">
      <c r="A145" s="15">
        <f t="shared" si="23"/>
        <v>6</v>
      </c>
      <c r="B145" s="23" t="str">
        <f>IF(ISERROR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=TRUE,$G$4,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)</f>
        <v>ZZZZZZZ</v>
      </c>
      <c r="C145" s="15">
        <f t="shared" si="19"/>
        <v>36</v>
      </c>
      <c r="D145" s="15" t="str">
        <f t="shared" si="18"/>
        <v>ZZZZZZZ</v>
      </c>
      <c r="E145" s="15">
        <f t="shared" si="22"/>
        <v>24</v>
      </c>
      <c r="F145" s="15" t="str">
        <f t="shared" si="20"/>
        <v/>
      </c>
    </row>
    <row r="146" spans="1:6" x14ac:dyDescent="0.2">
      <c r="A146" s="15">
        <f t="shared" si="23"/>
        <v>7</v>
      </c>
      <c r="B146" s="23" t="str">
        <f>IF(ISERROR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=TRUE,$G$4,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)</f>
        <v>ZZZZZZZ</v>
      </c>
      <c r="C146" s="15">
        <f t="shared" si="19"/>
        <v>36</v>
      </c>
      <c r="D146" s="15" t="str">
        <f t="shared" si="18"/>
        <v>ZZZZZZZ</v>
      </c>
      <c r="E146" s="15">
        <f t="shared" si="22"/>
        <v>25</v>
      </c>
      <c r="F146" s="15" t="str">
        <f t="shared" si="20"/>
        <v/>
      </c>
    </row>
    <row r="147" spans="1:6" x14ac:dyDescent="0.2">
      <c r="A147" s="15">
        <f t="shared" si="23"/>
        <v>8</v>
      </c>
      <c r="B147" s="23" t="str">
        <f>IF(ISERROR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=TRUE,$G$4,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)</f>
        <v>ZZZZZZZ</v>
      </c>
      <c r="C147" s="15">
        <f t="shared" si="19"/>
        <v>36</v>
      </c>
      <c r="D147" s="15" t="str">
        <f t="shared" si="18"/>
        <v>ZZZZZZZ</v>
      </c>
      <c r="E147" s="15">
        <f t="shared" si="22"/>
        <v>26</v>
      </c>
      <c r="F147" s="15" t="str">
        <f t="shared" si="20"/>
        <v/>
      </c>
    </row>
    <row r="148" spans="1:6" x14ac:dyDescent="0.2">
      <c r="A148" s="15">
        <f t="shared" si="23"/>
        <v>9</v>
      </c>
      <c r="B148" s="23" t="str">
        <f>IF(ISERROR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=TRUE,$G$4,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)</f>
        <v>ZZZZZZZ</v>
      </c>
      <c r="C148" s="15">
        <f t="shared" si="19"/>
        <v>36</v>
      </c>
      <c r="D148" s="15" t="str">
        <f t="shared" si="18"/>
        <v>ZZZZZZZ</v>
      </c>
      <c r="E148" s="15">
        <f t="shared" si="22"/>
        <v>27</v>
      </c>
      <c r="F148" s="15" t="str">
        <f t="shared" si="20"/>
        <v/>
      </c>
    </row>
    <row r="149" spans="1:6" x14ac:dyDescent="0.2">
      <c r="A149" s="15">
        <f t="shared" si="23"/>
        <v>10</v>
      </c>
      <c r="B149" s="23" t="str">
        <f>IF(ISERROR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=TRUE,$G$4,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)</f>
        <v>ZZZZZZZ</v>
      </c>
      <c r="C149" s="15">
        <f t="shared" si="19"/>
        <v>36</v>
      </c>
      <c r="D149" s="15" t="str">
        <f t="shared" si="18"/>
        <v>ZZZZZZZ</v>
      </c>
      <c r="E149" s="15">
        <f t="shared" si="22"/>
        <v>28</v>
      </c>
      <c r="F149" s="15" t="str">
        <f t="shared" si="20"/>
        <v/>
      </c>
    </row>
    <row r="150" spans="1:6" x14ac:dyDescent="0.2">
      <c r="A150" s="15">
        <f t="shared" si="23"/>
        <v>11</v>
      </c>
      <c r="B150" s="23" t="str">
        <f>IF(ISERROR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=TRUE,$G$4,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)</f>
        <v>ZZZZZZZ</v>
      </c>
      <c r="C150" s="15">
        <f t="shared" si="19"/>
        <v>36</v>
      </c>
      <c r="D150" s="15" t="str">
        <f t="shared" si="18"/>
        <v>ZZZZZZZ</v>
      </c>
      <c r="E150" s="15">
        <f t="shared" si="22"/>
        <v>29</v>
      </c>
      <c r="F150" s="15" t="str">
        <f t="shared" si="20"/>
        <v/>
      </c>
    </row>
    <row r="151" spans="1:6" x14ac:dyDescent="0.2">
      <c r="A151" s="15">
        <f t="shared" si="23"/>
        <v>12</v>
      </c>
      <c r="B151" s="23" t="str">
        <f>IF(ISERROR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=TRUE,$G$4,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)</f>
        <v>ZZZZZZZ</v>
      </c>
      <c r="C151" s="15">
        <f t="shared" si="19"/>
        <v>36</v>
      </c>
      <c r="D151" s="15" t="str">
        <f t="shared" si="18"/>
        <v>ZZZZZZZ</v>
      </c>
      <c r="E151" s="15">
        <f t="shared" si="22"/>
        <v>30</v>
      </c>
      <c r="F151" s="15" t="str">
        <f t="shared" si="20"/>
        <v/>
      </c>
    </row>
    <row r="152" spans="1:6" x14ac:dyDescent="0.2">
      <c r="A152" s="15">
        <f t="shared" si="23"/>
        <v>13</v>
      </c>
      <c r="B152" s="23" t="str">
        <f>IF(ISERROR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=TRUE,$G$4,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)</f>
        <v>ZZZZZZZ</v>
      </c>
      <c r="C152" s="15">
        <f t="shared" si="19"/>
        <v>36</v>
      </c>
      <c r="D152" s="15" t="str">
        <f t="shared" si="18"/>
        <v>ZZZZZZZ</v>
      </c>
      <c r="E152" s="15">
        <f t="shared" si="22"/>
        <v>31</v>
      </c>
      <c r="F152" s="15" t="str">
        <f t="shared" si="20"/>
        <v/>
      </c>
    </row>
    <row r="153" spans="1:6" x14ac:dyDescent="0.2">
      <c r="A153" s="15">
        <f t="shared" si="23"/>
        <v>14</v>
      </c>
      <c r="B153" s="23" t="str">
        <f>IF(ISERROR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=TRUE,$G$4,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)</f>
        <v>ZZZZZZZ</v>
      </c>
      <c r="C153" s="15">
        <f t="shared" si="19"/>
        <v>36</v>
      </c>
      <c r="D153" s="15" t="str">
        <f t="shared" si="18"/>
        <v>ZZZZZZZ</v>
      </c>
      <c r="E153" s="15">
        <f t="shared" si="22"/>
        <v>32</v>
      </c>
      <c r="F153" s="15" t="str">
        <f t="shared" si="20"/>
        <v/>
      </c>
    </row>
    <row r="154" spans="1:6" x14ac:dyDescent="0.2">
      <c r="A154" s="15">
        <f t="shared" si="23"/>
        <v>15</v>
      </c>
      <c r="B154" s="23" t="str">
        <f>IF(ISERROR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=TRUE,$G$4,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)</f>
        <v>ZZZZZZZ</v>
      </c>
      <c r="C154" s="15">
        <f t="shared" si="19"/>
        <v>36</v>
      </c>
      <c r="D154" s="15" t="str">
        <f t="shared" si="18"/>
        <v>ZZZZZZZ</v>
      </c>
      <c r="E154" s="15">
        <f t="shared" si="22"/>
        <v>33</v>
      </c>
      <c r="F154" s="15" t="str">
        <f t="shared" si="20"/>
        <v/>
      </c>
    </row>
    <row r="155" spans="1:6" x14ac:dyDescent="0.2">
      <c r="A155" s="15">
        <f t="shared" si="23"/>
        <v>16</v>
      </c>
      <c r="B155" s="23" t="str">
        <f>IF(ISERROR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=TRUE,$G$4,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)</f>
        <v>ZZZZZZZ</v>
      </c>
      <c r="C155" s="15">
        <f t="shared" si="19"/>
        <v>36</v>
      </c>
      <c r="D155" s="15" t="str">
        <f t="shared" si="18"/>
        <v>ZZZZZZZ</v>
      </c>
      <c r="E155" s="15">
        <f t="shared" si="22"/>
        <v>34</v>
      </c>
      <c r="F155" s="15" t="str">
        <f t="shared" si="20"/>
        <v/>
      </c>
    </row>
    <row r="156" spans="1:6" x14ac:dyDescent="0.2">
      <c r="A156" s="15">
        <f t="shared" si="23"/>
        <v>17</v>
      </c>
      <c r="B156" s="23" t="str">
        <f>IF(ISERROR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=TRUE,$G$4,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)</f>
        <v>ZZZZZZZ</v>
      </c>
      <c r="C156" s="15">
        <f t="shared" si="19"/>
        <v>36</v>
      </c>
      <c r="D156" s="15" t="str">
        <f t="shared" si="18"/>
        <v>ZZZZZZZ</v>
      </c>
      <c r="E156" s="15">
        <f t="shared" si="22"/>
        <v>35</v>
      </c>
      <c r="F156" s="15" t="str">
        <f t="shared" si="20"/>
        <v/>
      </c>
    </row>
    <row r="157" spans="1:6" x14ac:dyDescent="0.2">
      <c r="A157" s="15">
        <f t="shared" si="23"/>
        <v>18</v>
      </c>
      <c r="B157" s="23" t="str">
        <f>IF(ISERROR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=TRUE,$G$4,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)</f>
        <v>ZZZZZZZ</v>
      </c>
      <c r="C157" s="15">
        <f t="shared" si="19"/>
        <v>36</v>
      </c>
      <c r="D157" s="15" t="str">
        <f t="shared" si="18"/>
        <v>ZZZZZZZ</v>
      </c>
      <c r="E157" s="15">
        <f t="shared" si="22"/>
        <v>36</v>
      </c>
      <c r="F157" s="15" t="str">
        <f t="shared" si="20"/>
        <v/>
      </c>
    </row>
    <row r="159" spans="1:6" ht="18" x14ac:dyDescent="0.25">
      <c r="B159" s="16" t="s">
        <v>19</v>
      </c>
      <c r="C159" s="15" t="s">
        <v>133</v>
      </c>
      <c r="D159" s="15" t="s">
        <v>152</v>
      </c>
      <c r="E159" s="15" t="s">
        <v>133</v>
      </c>
      <c r="F159" s="15" t="s">
        <v>152</v>
      </c>
    </row>
    <row r="160" spans="1:6" x14ac:dyDescent="0.2">
      <c r="A160" s="15">
        <v>1</v>
      </c>
      <c r="B160" s="18" t="str">
        <f>IF(ISERROR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=TRUE,$G$4,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)</f>
        <v>TUPRS TI Equity</v>
      </c>
      <c r="C160" s="15">
        <f>COUNTIF($B$160:$B$195,"&lt;="&amp;B160)</f>
        <v>18</v>
      </c>
      <c r="D160" s="15" t="str">
        <f>B160</f>
        <v>TUPRS TI Equity</v>
      </c>
      <c r="E160" s="15">
        <v>1</v>
      </c>
      <c r="F160" s="15" t="str">
        <f>IF(ISERROR((IF((VLOOKUP(E160,$C$160:$D$195,2,FALSE))="ZZZZZZZ","",(VLOOKUP(E160,$C$160:$D$195,2,FALSE)))))=TRUE,"",((IF((VLOOKUP(E160,$C$160:$D$195,2,FALSE))="ZZZZZZZ","",(VLOOKUP(E160,$C$160:$D$195,2,FALSE))))))</f>
        <v>ARCLK TI Equity</v>
      </c>
    </row>
    <row r="161" spans="1:6" x14ac:dyDescent="0.2">
      <c r="A161" s="15">
        <f>A160+1</f>
        <v>2</v>
      </c>
      <c r="B161" s="18" t="str">
        <f>IF(ISERROR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=TRUE,$G$4,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)</f>
        <v>EREGL TI Equity</v>
      </c>
      <c r="C161" s="15">
        <f t="shared" ref="C161:C195" si="24">COUNTIF($B$160:$B$195,"&lt;="&amp;B161)</f>
        <v>4</v>
      </c>
      <c r="D161" s="15" t="str">
        <f t="shared" ref="D161:D195" si="25">B161</f>
        <v>EREGL TI Equity</v>
      </c>
      <c r="E161" s="15">
        <f>E160+1</f>
        <v>2</v>
      </c>
      <c r="F161" s="15" t="str">
        <f t="shared" ref="F161:F195" si="26">IF(ISERROR((IF((VLOOKUP(E161,$C$160:$D$195,2,FALSE))="ZZZZZZZ","",(VLOOKUP(E161,$C$160:$D$195,2,FALSE)))))=TRUE,"",((IF((VLOOKUP(E161,$C$160:$D$195,2,FALSE))="ZZZZZZZ","",(VLOOKUP(E161,$C$160:$D$195,2,FALSE))))))</f>
        <v>CCOLA TI Equity</v>
      </c>
    </row>
    <row r="162" spans="1:6" x14ac:dyDescent="0.2">
      <c r="A162" s="15">
        <f t="shared" ref="A162:A177" si="27">A161+1</f>
        <v>3</v>
      </c>
      <c r="B162" s="18" t="str">
        <f>IF(ISERROR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=TRUE,$G$4,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)</f>
        <v>ISDMR TI Equity</v>
      </c>
      <c r="C162" s="15">
        <f t="shared" si="24"/>
        <v>7</v>
      </c>
      <c r="D162" s="15" t="str">
        <f t="shared" si="25"/>
        <v>ISDMR TI Equity</v>
      </c>
      <c r="E162" s="15">
        <f t="shared" ref="E162:E195" si="28">E161+1</f>
        <v>3</v>
      </c>
      <c r="F162" s="15" t="str">
        <f t="shared" si="26"/>
        <v>ENJSA TI Equity</v>
      </c>
    </row>
    <row r="163" spans="1:6" x14ac:dyDescent="0.2">
      <c r="A163" s="15">
        <f t="shared" si="27"/>
        <v>4</v>
      </c>
      <c r="B163" s="18" t="str">
        <f>IF(ISERROR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=TRUE,$G$4,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)</f>
        <v>PETKM TI Equity</v>
      </c>
      <c r="C163" s="15">
        <f t="shared" si="24"/>
        <v>9</v>
      </c>
      <c r="D163" s="15" t="str">
        <f t="shared" si="25"/>
        <v>PETKM TI Equity</v>
      </c>
      <c r="E163" s="15">
        <f t="shared" si="28"/>
        <v>4</v>
      </c>
      <c r="F163" s="15" t="str">
        <f t="shared" si="26"/>
        <v>EREGL TI Equity</v>
      </c>
    </row>
    <row r="164" spans="1:6" x14ac:dyDescent="0.2">
      <c r="A164" s="15">
        <f t="shared" si="27"/>
        <v>5</v>
      </c>
      <c r="B164" s="18" t="str">
        <f>IF(ISERROR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=TRUE,$G$4,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)</f>
        <v>TTKOM TI Equity</v>
      </c>
      <c r="C164" s="15">
        <f t="shared" si="24"/>
        <v>16</v>
      </c>
      <c r="D164" s="15" t="str">
        <f t="shared" si="25"/>
        <v>TTKOM TI Equity</v>
      </c>
      <c r="E164" s="15">
        <f t="shared" si="28"/>
        <v>5</v>
      </c>
      <c r="F164" s="15" t="str">
        <f t="shared" si="26"/>
        <v>FROTO TI Equity</v>
      </c>
    </row>
    <row r="165" spans="1:6" x14ac:dyDescent="0.2">
      <c r="A165" s="15">
        <f t="shared" si="27"/>
        <v>6</v>
      </c>
      <c r="B165" s="18" t="str">
        <f>IF(ISERROR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=TRUE,$G$4,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)</f>
        <v>ENJSA TI Equity</v>
      </c>
      <c r="C165" s="15">
        <f t="shared" si="24"/>
        <v>3</v>
      </c>
      <c r="D165" s="15" t="str">
        <f t="shared" si="25"/>
        <v>ENJSA TI Equity</v>
      </c>
      <c r="E165" s="15">
        <f t="shared" si="28"/>
        <v>6</v>
      </c>
      <c r="F165" s="15" t="str">
        <f t="shared" si="26"/>
        <v>INDES TI Equity</v>
      </c>
    </row>
    <row r="166" spans="1:6" x14ac:dyDescent="0.2">
      <c r="A166" s="15">
        <f t="shared" si="27"/>
        <v>7</v>
      </c>
      <c r="B166" s="18" t="str">
        <f>IF(ISERROR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=TRUE,$G$4,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)</f>
        <v>OTKAR TI Equity</v>
      </c>
      <c r="C166" s="15">
        <f t="shared" si="24"/>
        <v>8</v>
      </c>
      <c r="D166" s="15" t="str">
        <f t="shared" si="25"/>
        <v>OTKAR TI Equity</v>
      </c>
      <c r="E166" s="15">
        <f t="shared" si="28"/>
        <v>7</v>
      </c>
      <c r="F166" s="15" t="str">
        <f t="shared" si="26"/>
        <v>ISDMR TI Equity</v>
      </c>
    </row>
    <row r="167" spans="1:6" x14ac:dyDescent="0.2">
      <c r="A167" s="15">
        <f t="shared" si="27"/>
        <v>8</v>
      </c>
      <c r="B167" s="18" t="str">
        <f>IF(ISERROR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=TRUE,$G$4,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)</f>
        <v>TCELL TI Equity</v>
      </c>
      <c r="C167" s="15">
        <f t="shared" si="24"/>
        <v>12</v>
      </c>
      <c r="D167" s="15" t="str">
        <f t="shared" si="25"/>
        <v>TCELL TI Equity</v>
      </c>
      <c r="E167" s="15">
        <f t="shared" si="28"/>
        <v>8</v>
      </c>
      <c r="F167" s="15" t="str">
        <f t="shared" si="26"/>
        <v>OTKAR TI Equity</v>
      </c>
    </row>
    <row r="168" spans="1:6" x14ac:dyDescent="0.2">
      <c r="A168" s="15">
        <f t="shared" si="27"/>
        <v>9</v>
      </c>
      <c r="B168" s="18" t="str">
        <f>IF(ISERROR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=TRUE,$G$4,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)</f>
        <v>TOASO TI Equity</v>
      </c>
      <c r="C168" s="15">
        <f t="shared" si="24"/>
        <v>14</v>
      </c>
      <c r="D168" s="15" t="str">
        <f t="shared" si="25"/>
        <v>TOASO TI Equity</v>
      </c>
      <c r="E168" s="15">
        <f t="shared" si="28"/>
        <v>9</v>
      </c>
      <c r="F168" s="15" t="str">
        <f t="shared" si="26"/>
        <v>PETKM TI Equity</v>
      </c>
    </row>
    <row r="169" spans="1:6" x14ac:dyDescent="0.2">
      <c r="A169" s="15">
        <f t="shared" si="27"/>
        <v>10</v>
      </c>
      <c r="B169" s="18" t="str">
        <f>IF(ISERROR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=TRUE,$G$4,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)</f>
        <v>TKFEN TI Equity</v>
      </c>
      <c r="C169" s="15">
        <f t="shared" si="24"/>
        <v>13</v>
      </c>
      <c r="D169" s="15" t="str">
        <f t="shared" si="25"/>
        <v>TKFEN TI Equity</v>
      </c>
      <c r="E169" s="15">
        <f t="shared" si="28"/>
        <v>10</v>
      </c>
      <c r="F169" s="15" t="str">
        <f t="shared" si="26"/>
        <v>SISE TI Equity</v>
      </c>
    </row>
    <row r="170" spans="1:6" x14ac:dyDescent="0.2">
      <c r="A170" s="15">
        <f t="shared" si="27"/>
        <v>11</v>
      </c>
      <c r="B170" s="18" t="str">
        <f>IF(ISERROR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=TRUE,$G$4,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)</f>
        <v>INDES TI Equity</v>
      </c>
      <c r="C170" s="15">
        <f t="shared" si="24"/>
        <v>6</v>
      </c>
      <c r="D170" s="15" t="str">
        <f t="shared" si="25"/>
        <v>INDES TI Equity</v>
      </c>
      <c r="E170" s="15">
        <f t="shared" si="28"/>
        <v>11</v>
      </c>
      <c r="F170" s="15" t="str">
        <f t="shared" si="26"/>
        <v>TAVHL TI Equity</v>
      </c>
    </row>
    <row r="171" spans="1:6" x14ac:dyDescent="0.2">
      <c r="A171" s="15">
        <f t="shared" si="27"/>
        <v>12</v>
      </c>
      <c r="B171" s="18" t="str">
        <f>IF(ISERROR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=TRUE,$G$4,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)</f>
        <v>FROTO TI Equity</v>
      </c>
      <c r="C171" s="15">
        <f t="shared" si="24"/>
        <v>5</v>
      </c>
      <c r="D171" s="15" t="str">
        <f t="shared" si="25"/>
        <v>FROTO TI Equity</v>
      </c>
      <c r="E171" s="15">
        <f t="shared" si="28"/>
        <v>12</v>
      </c>
      <c r="F171" s="15" t="str">
        <f t="shared" si="26"/>
        <v>TCELL TI Equity</v>
      </c>
    </row>
    <row r="172" spans="1:6" x14ac:dyDescent="0.2">
      <c r="A172" s="15">
        <f t="shared" si="27"/>
        <v>13</v>
      </c>
      <c r="B172" s="18" t="str">
        <f>IF(ISERROR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=TRUE,$G$4,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)</f>
        <v>TTRAK TI Equity</v>
      </c>
      <c r="C172" s="15">
        <f t="shared" si="24"/>
        <v>17</v>
      </c>
      <c r="D172" s="15" t="str">
        <f t="shared" si="25"/>
        <v>TTRAK TI Equity</v>
      </c>
      <c r="E172" s="15">
        <f t="shared" si="28"/>
        <v>13</v>
      </c>
      <c r="F172" s="15" t="str">
        <f t="shared" si="26"/>
        <v>TKFEN TI Equity</v>
      </c>
    </row>
    <row r="173" spans="1:6" x14ac:dyDescent="0.2">
      <c r="A173" s="15">
        <f t="shared" si="27"/>
        <v>14</v>
      </c>
      <c r="B173" s="18" t="str">
        <f>IF(ISERROR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=TRUE,$G$4,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)</f>
        <v>TAVHL TI Equity</v>
      </c>
      <c r="C173" s="15">
        <f t="shared" si="24"/>
        <v>11</v>
      </c>
      <c r="D173" s="15" t="str">
        <f t="shared" si="25"/>
        <v>TAVHL TI Equity</v>
      </c>
      <c r="E173" s="15">
        <f t="shared" si="28"/>
        <v>14</v>
      </c>
      <c r="F173" s="15" t="str">
        <f t="shared" si="26"/>
        <v>TOASO TI Equity</v>
      </c>
    </row>
    <row r="174" spans="1:6" x14ac:dyDescent="0.2">
      <c r="A174" s="15">
        <f t="shared" si="27"/>
        <v>15</v>
      </c>
      <c r="B174" s="18" t="str">
        <f>IF(ISERROR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=TRUE,$G$4,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)</f>
        <v>SISE TI Equity</v>
      </c>
      <c r="C174" s="15">
        <f t="shared" si="24"/>
        <v>10</v>
      </c>
      <c r="D174" s="15" t="str">
        <f t="shared" si="25"/>
        <v>SISE TI Equity</v>
      </c>
      <c r="E174" s="15">
        <f t="shared" si="28"/>
        <v>15</v>
      </c>
      <c r="F174" s="15" t="str">
        <f t="shared" si="26"/>
        <v>TRKCM TI Equity</v>
      </c>
    </row>
    <row r="175" spans="1:6" x14ac:dyDescent="0.2">
      <c r="A175" s="15">
        <f t="shared" si="27"/>
        <v>16</v>
      </c>
      <c r="B175" s="18" t="str">
        <f>IF(ISERROR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=TRUE,$G$4,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)</f>
        <v>TRKCM TI Equity</v>
      </c>
      <c r="C175" s="15">
        <f t="shared" si="24"/>
        <v>15</v>
      </c>
      <c r="D175" s="15" t="str">
        <f t="shared" si="25"/>
        <v>TRKCM TI Equity</v>
      </c>
      <c r="E175" s="15">
        <f t="shared" si="28"/>
        <v>16</v>
      </c>
      <c r="F175" s="15" t="str">
        <f t="shared" si="26"/>
        <v>TTKOM TI Equity</v>
      </c>
    </row>
    <row r="176" spans="1:6" x14ac:dyDescent="0.2">
      <c r="A176" s="15">
        <f t="shared" si="27"/>
        <v>17</v>
      </c>
      <c r="B176" s="18" t="str">
        <f>IF(ISERROR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=TRUE,$G$4,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)</f>
        <v>ARCLK TI Equity</v>
      </c>
      <c r="C176" s="15">
        <f t="shared" si="24"/>
        <v>1</v>
      </c>
      <c r="D176" s="15" t="str">
        <f t="shared" si="25"/>
        <v>ARCLK TI Equity</v>
      </c>
      <c r="E176" s="15">
        <f t="shared" si="28"/>
        <v>17</v>
      </c>
      <c r="F176" s="15" t="str">
        <f t="shared" si="26"/>
        <v>TTRAK TI Equity</v>
      </c>
    </row>
    <row r="177" spans="1:6" x14ac:dyDescent="0.2">
      <c r="A177" s="15">
        <f t="shared" si="27"/>
        <v>18</v>
      </c>
      <c r="B177" s="18" t="str">
        <f>IF(ISERROR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=TRUE,$G$4,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)</f>
        <v>CCOLA TI Equity</v>
      </c>
      <c r="C177" s="15">
        <f t="shared" si="24"/>
        <v>2</v>
      </c>
      <c r="D177" s="15" t="str">
        <f t="shared" si="25"/>
        <v>CCOLA TI Equity</v>
      </c>
      <c r="E177" s="15">
        <f t="shared" si="28"/>
        <v>18</v>
      </c>
      <c r="F177" s="15" t="str">
        <f t="shared" si="26"/>
        <v>TUPRS TI Equity</v>
      </c>
    </row>
    <row r="178" spans="1:6" x14ac:dyDescent="0.2">
      <c r="A178" s="15">
        <f t="shared" ref="A178:A195" si="29">A160</f>
        <v>1</v>
      </c>
      <c r="B178" s="23" t="str">
        <f>IF(ISERROR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=TRUE,$G$4,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)</f>
        <v>ZZZZZZZ</v>
      </c>
      <c r="C178" s="15">
        <f t="shared" si="24"/>
        <v>36</v>
      </c>
      <c r="D178" s="15" t="str">
        <f t="shared" si="25"/>
        <v>ZZZZZZZ</v>
      </c>
      <c r="E178" s="15">
        <f t="shared" si="28"/>
        <v>19</v>
      </c>
      <c r="F178" s="15" t="str">
        <f t="shared" si="26"/>
        <v/>
      </c>
    </row>
    <row r="179" spans="1:6" x14ac:dyDescent="0.2">
      <c r="A179" s="15">
        <f t="shared" si="29"/>
        <v>2</v>
      </c>
      <c r="B179" s="23" t="str">
        <f>IF(ISERROR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=TRUE,$G$4,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)</f>
        <v>ZZZZZZZ</v>
      </c>
      <c r="C179" s="15">
        <f t="shared" si="24"/>
        <v>36</v>
      </c>
      <c r="D179" s="15" t="str">
        <f t="shared" si="25"/>
        <v>ZZZZZZZ</v>
      </c>
      <c r="E179" s="15">
        <f t="shared" si="28"/>
        <v>20</v>
      </c>
      <c r="F179" s="15" t="str">
        <f t="shared" si="26"/>
        <v/>
      </c>
    </row>
    <row r="180" spans="1:6" x14ac:dyDescent="0.2">
      <c r="A180" s="15">
        <f t="shared" si="29"/>
        <v>3</v>
      </c>
      <c r="B180" s="23" t="str">
        <f>IF(ISERROR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=TRUE,$G$4,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)</f>
        <v>ZZZZZZZ</v>
      </c>
      <c r="C180" s="15">
        <f t="shared" si="24"/>
        <v>36</v>
      </c>
      <c r="D180" s="15" t="str">
        <f t="shared" si="25"/>
        <v>ZZZZZZZ</v>
      </c>
      <c r="E180" s="15">
        <f t="shared" si="28"/>
        <v>21</v>
      </c>
      <c r="F180" s="15" t="str">
        <f t="shared" si="26"/>
        <v/>
      </c>
    </row>
    <row r="181" spans="1:6" x14ac:dyDescent="0.2">
      <c r="A181" s="15">
        <f t="shared" si="29"/>
        <v>4</v>
      </c>
      <c r="B181" s="23" t="str">
        <f>IF(ISERROR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=TRUE,$G$4,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)</f>
        <v>ZZZZZZZ</v>
      </c>
      <c r="C181" s="15">
        <f t="shared" si="24"/>
        <v>36</v>
      </c>
      <c r="D181" s="15" t="str">
        <f t="shared" si="25"/>
        <v>ZZZZZZZ</v>
      </c>
      <c r="E181" s="15">
        <f t="shared" si="28"/>
        <v>22</v>
      </c>
      <c r="F181" s="15" t="str">
        <f t="shared" si="26"/>
        <v/>
      </c>
    </row>
    <row r="182" spans="1:6" x14ac:dyDescent="0.2">
      <c r="A182" s="15">
        <f t="shared" si="29"/>
        <v>5</v>
      </c>
      <c r="B182" s="23" t="str">
        <f>IF(ISERROR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=TRUE,$G$4,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)</f>
        <v>ZZZZZZZ</v>
      </c>
      <c r="C182" s="15">
        <f t="shared" si="24"/>
        <v>36</v>
      </c>
      <c r="D182" s="15" t="str">
        <f t="shared" si="25"/>
        <v>ZZZZZZZ</v>
      </c>
      <c r="E182" s="15">
        <f t="shared" si="28"/>
        <v>23</v>
      </c>
      <c r="F182" s="15" t="str">
        <f t="shared" si="26"/>
        <v/>
      </c>
    </row>
    <row r="183" spans="1:6" x14ac:dyDescent="0.2">
      <c r="A183" s="15">
        <f t="shared" si="29"/>
        <v>6</v>
      </c>
      <c r="B183" s="23" t="str">
        <f>IF(ISERROR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=TRUE,$G$4,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)</f>
        <v>ZZZZZZZ</v>
      </c>
      <c r="C183" s="15">
        <f t="shared" si="24"/>
        <v>36</v>
      </c>
      <c r="D183" s="15" t="str">
        <f t="shared" si="25"/>
        <v>ZZZZZZZ</v>
      </c>
      <c r="E183" s="15">
        <f t="shared" si="28"/>
        <v>24</v>
      </c>
      <c r="F183" s="15" t="str">
        <f t="shared" si="26"/>
        <v/>
      </c>
    </row>
    <row r="184" spans="1:6" x14ac:dyDescent="0.2">
      <c r="A184" s="15">
        <f t="shared" si="29"/>
        <v>7</v>
      </c>
      <c r="B184" s="23" t="str">
        <f>IF(ISERROR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=TRUE,$G$4,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)</f>
        <v>ZZZZZZZ</v>
      </c>
      <c r="C184" s="15">
        <f t="shared" si="24"/>
        <v>36</v>
      </c>
      <c r="D184" s="15" t="str">
        <f t="shared" si="25"/>
        <v>ZZZZZZZ</v>
      </c>
      <c r="E184" s="15">
        <f t="shared" si="28"/>
        <v>25</v>
      </c>
      <c r="F184" s="15" t="str">
        <f t="shared" si="26"/>
        <v/>
      </c>
    </row>
    <row r="185" spans="1:6" x14ac:dyDescent="0.2">
      <c r="A185" s="15">
        <f t="shared" si="29"/>
        <v>8</v>
      </c>
      <c r="B185" s="23" t="str">
        <f>IF(ISERROR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=TRUE,$G$4,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)</f>
        <v>ZZZZZZZ</v>
      </c>
      <c r="C185" s="15">
        <f t="shared" si="24"/>
        <v>36</v>
      </c>
      <c r="D185" s="15" t="str">
        <f t="shared" si="25"/>
        <v>ZZZZZZZ</v>
      </c>
      <c r="E185" s="15">
        <f t="shared" si="28"/>
        <v>26</v>
      </c>
      <c r="F185" s="15" t="str">
        <f t="shared" si="26"/>
        <v/>
      </c>
    </row>
    <row r="186" spans="1:6" x14ac:dyDescent="0.2">
      <c r="A186" s="15">
        <f t="shared" si="29"/>
        <v>9</v>
      </c>
      <c r="B186" s="23" t="str">
        <f>IF(ISERROR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=TRUE,$G$4,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)</f>
        <v>ZZZZZZZ</v>
      </c>
      <c r="C186" s="15">
        <f t="shared" si="24"/>
        <v>36</v>
      </c>
      <c r="D186" s="15" t="str">
        <f t="shared" si="25"/>
        <v>ZZZZZZZ</v>
      </c>
      <c r="E186" s="15">
        <f t="shared" si="28"/>
        <v>27</v>
      </c>
      <c r="F186" s="15" t="str">
        <f t="shared" si="26"/>
        <v/>
      </c>
    </row>
    <row r="187" spans="1:6" x14ac:dyDescent="0.2">
      <c r="A187" s="15">
        <f t="shared" si="29"/>
        <v>10</v>
      </c>
      <c r="B187" s="23" t="str">
        <f>IF(ISERROR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=TRUE,$G$4,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)</f>
        <v>ZZZZZZZ</v>
      </c>
      <c r="C187" s="15">
        <f t="shared" si="24"/>
        <v>36</v>
      </c>
      <c r="D187" s="15" t="str">
        <f t="shared" si="25"/>
        <v>ZZZZZZZ</v>
      </c>
      <c r="E187" s="15">
        <f t="shared" si="28"/>
        <v>28</v>
      </c>
      <c r="F187" s="15" t="str">
        <f t="shared" si="26"/>
        <v/>
      </c>
    </row>
    <row r="188" spans="1:6" x14ac:dyDescent="0.2">
      <c r="A188" s="15">
        <f t="shared" si="29"/>
        <v>11</v>
      </c>
      <c r="B188" s="23" t="str">
        <f>IF(ISERROR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=TRUE,$G$4,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)</f>
        <v>ZZZZZZZ</v>
      </c>
      <c r="C188" s="15">
        <f t="shared" si="24"/>
        <v>36</v>
      </c>
      <c r="D188" s="15" t="str">
        <f t="shared" si="25"/>
        <v>ZZZZZZZ</v>
      </c>
      <c r="E188" s="15">
        <f t="shared" si="28"/>
        <v>29</v>
      </c>
      <c r="F188" s="15" t="str">
        <f t="shared" si="26"/>
        <v/>
      </c>
    </row>
    <row r="189" spans="1:6" x14ac:dyDescent="0.2">
      <c r="A189" s="15">
        <f t="shared" si="29"/>
        <v>12</v>
      </c>
      <c r="B189" s="23" t="str">
        <f>IF(ISERROR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=TRUE,$G$4,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)</f>
        <v>ZZZZZZZ</v>
      </c>
      <c r="C189" s="15">
        <f t="shared" si="24"/>
        <v>36</v>
      </c>
      <c r="D189" s="15" t="str">
        <f t="shared" si="25"/>
        <v>ZZZZZZZ</v>
      </c>
      <c r="E189" s="15">
        <f t="shared" si="28"/>
        <v>30</v>
      </c>
      <c r="F189" s="15" t="str">
        <f t="shared" si="26"/>
        <v/>
      </c>
    </row>
    <row r="190" spans="1:6" x14ac:dyDescent="0.2">
      <c r="A190" s="15">
        <f t="shared" si="29"/>
        <v>13</v>
      </c>
      <c r="B190" s="23" t="str">
        <f>IF(ISERROR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=TRUE,$G$4,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)</f>
        <v>ZZZZZZZ</v>
      </c>
      <c r="C190" s="15">
        <f t="shared" si="24"/>
        <v>36</v>
      </c>
      <c r="D190" s="15" t="str">
        <f t="shared" si="25"/>
        <v>ZZZZZZZ</v>
      </c>
      <c r="E190" s="15">
        <f t="shared" si="28"/>
        <v>31</v>
      </c>
      <c r="F190" s="15" t="str">
        <f t="shared" si="26"/>
        <v/>
      </c>
    </row>
    <row r="191" spans="1:6" x14ac:dyDescent="0.2">
      <c r="A191" s="15">
        <f t="shared" si="29"/>
        <v>14</v>
      </c>
      <c r="B191" s="23" t="str">
        <f>IF(ISERROR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=TRUE,$G$4,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)</f>
        <v>ZZZZZZZ</v>
      </c>
      <c r="C191" s="15">
        <f t="shared" si="24"/>
        <v>36</v>
      </c>
      <c r="D191" s="15" t="str">
        <f t="shared" si="25"/>
        <v>ZZZZZZZ</v>
      </c>
      <c r="E191" s="15">
        <f t="shared" si="28"/>
        <v>32</v>
      </c>
      <c r="F191" s="15" t="str">
        <f t="shared" si="26"/>
        <v/>
      </c>
    </row>
    <row r="192" spans="1:6" x14ac:dyDescent="0.2">
      <c r="A192" s="15">
        <f t="shared" si="29"/>
        <v>15</v>
      </c>
      <c r="B192" s="23" t="str">
        <f>IF(ISERROR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=TRUE,$G$4,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)</f>
        <v>ZZZZZZZ</v>
      </c>
      <c r="C192" s="15">
        <f t="shared" si="24"/>
        <v>36</v>
      </c>
      <c r="D192" s="15" t="str">
        <f t="shared" si="25"/>
        <v>ZZZZZZZ</v>
      </c>
      <c r="E192" s="15">
        <f t="shared" si="28"/>
        <v>33</v>
      </c>
      <c r="F192" s="15" t="str">
        <f t="shared" si="26"/>
        <v/>
      </c>
    </row>
    <row r="193" spans="1:6" x14ac:dyDescent="0.2">
      <c r="A193" s="15">
        <f t="shared" si="29"/>
        <v>16</v>
      </c>
      <c r="B193" s="23" t="str">
        <f>IF(ISERROR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=TRUE,$G$4,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)</f>
        <v>ZZZZZZZ</v>
      </c>
      <c r="C193" s="15">
        <f t="shared" si="24"/>
        <v>36</v>
      </c>
      <c r="D193" s="15" t="str">
        <f t="shared" si="25"/>
        <v>ZZZZZZZ</v>
      </c>
      <c r="E193" s="15">
        <f t="shared" si="28"/>
        <v>34</v>
      </c>
      <c r="F193" s="15" t="str">
        <f t="shared" si="26"/>
        <v/>
      </c>
    </row>
    <row r="194" spans="1:6" x14ac:dyDescent="0.2">
      <c r="A194" s="15">
        <f t="shared" si="29"/>
        <v>17</v>
      </c>
      <c r="B194" s="23" t="str">
        <f>IF(ISERROR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=TRUE,$G$4,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)</f>
        <v>ZZZZZZZ</v>
      </c>
      <c r="C194" s="15">
        <f t="shared" si="24"/>
        <v>36</v>
      </c>
      <c r="D194" s="15" t="str">
        <f t="shared" si="25"/>
        <v>ZZZZZZZ</v>
      </c>
      <c r="E194" s="15">
        <f t="shared" si="28"/>
        <v>35</v>
      </c>
      <c r="F194" s="15" t="str">
        <f t="shared" si="26"/>
        <v/>
      </c>
    </row>
    <row r="195" spans="1:6" x14ac:dyDescent="0.2">
      <c r="A195" s="15">
        <f t="shared" si="29"/>
        <v>18</v>
      </c>
      <c r="B195" s="23" t="str">
        <f>IF(ISERROR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=TRUE,$G$4,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)</f>
        <v>ZZZZZZZ</v>
      </c>
      <c r="C195" s="15">
        <f t="shared" si="24"/>
        <v>36</v>
      </c>
      <c r="D195" s="15" t="str">
        <f t="shared" si="25"/>
        <v>ZZZZZZZ</v>
      </c>
      <c r="E195" s="15">
        <f t="shared" si="28"/>
        <v>36</v>
      </c>
      <c r="F195" s="15" t="str">
        <f t="shared" si="26"/>
        <v/>
      </c>
    </row>
    <row r="198" spans="1:6" ht="18" x14ac:dyDescent="0.25">
      <c r="B198" s="16" t="s">
        <v>131</v>
      </c>
      <c r="C198" s="15" t="s">
        <v>133</v>
      </c>
      <c r="D198" s="15" t="s">
        <v>152</v>
      </c>
      <c r="E198" s="15" t="s">
        <v>133</v>
      </c>
      <c r="F198" s="15" t="s">
        <v>152</v>
      </c>
    </row>
    <row r="199" spans="1:6" x14ac:dyDescent="0.2">
      <c r="A199" s="15">
        <v>1</v>
      </c>
      <c r="B199" s="18" t="str">
        <f>IF(ISERROR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=TRUE,$G$4,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)</f>
        <v>TTRAK TI Equity</v>
      </c>
      <c r="C199" s="15">
        <f>COUNTIF($B$199:$B$234,"&lt;="&amp;B199)</f>
        <v>13</v>
      </c>
      <c r="D199" s="15" t="str">
        <f>B199</f>
        <v>TTRAK TI Equity</v>
      </c>
      <c r="E199" s="15">
        <v>1</v>
      </c>
      <c r="F199" s="15" t="str">
        <f>IF(ISERROR((IF((VLOOKUP(E199,$C$199:$D$234,2,FALSE))="ZZZZZZZ","",(VLOOKUP(E199,$C$199:$D$234,2,FALSE)))))=TRUE,"",((IF((VLOOKUP(E199,$C$199:$D$234,2,FALSE))="ZZZZZZZ","",(VLOOKUP(E199,$C$199:$D$234,2,FALSE))))))</f>
        <v>ENKAI TI Equity</v>
      </c>
    </row>
    <row r="200" spans="1:6" x14ac:dyDescent="0.2">
      <c r="A200" s="15">
        <f>A199+1</f>
        <v>2</v>
      </c>
      <c r="B200" s="18" t="str">
        <f>IF(ISERROR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=TRUE,$G$4,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)</f>
        <v>ENKAI TI Equity</v>
      </c>
      <c r="C200" s="15">
        <f t="shared" ref="C200:C234" si="30">COUNTIF($B$199:$B$234,"&lt;="&amp;B200)</f>
        <v>1</v>
      </c>
      <c r="D200" s="15" t="str">
        <f t="shared" ref="D200:D234" si="31">B200</f>
        <v>ENKAI TI Equity</v>
      </c>
      <c r="E200" s="15">
        <f>E199+1</f>
        <v>2</v>
      </c>
      <c r="F200" s="15" t="str">
        <f t="shared" ref="F200:F234" si="32">IF(ISERROR((IF((VLOOKUP(E200,$C$199:$D$234,2,FALSE))="ZZZZZZZ","",(VLOOKUP(E200,$C$199:$D$234,2,FALSE)))))=TRUE,"",((IF((VLOOKUP(E200,$C$199:$D$234,2,FALSE))="ZZZZZZZ","",(VLOOKUP(E200,$C$199:$D$234,2,FALSE))))))</f>
        <v>GARAN TI Equity</v>
      </c>
    </row>
    <row r="201" spans="1:6" x14ac:dyDescent="0.2">
      <c r="A201" s="15">
        <f t="shared" ref="A201:A216" si="33">A200+1</f>
        <v>3</v>
      </c>
      <c r="B201" s="18" t="str">
        <f>IF(ISERROR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=TRUE,$G$4,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)</f>
        <v>KOZAA TI Equity</v>
      </c>
      <c r="C201" s="15">
        <f t="shared" si="30"/>
        <v>6</v>
      </c>
      <c r="D201" s="15" t="str">
        <f t="shared" si="31"/>
        <v>KOZAA TI Equity</v>
      </c>
      <c r="E201" s="15">
        <f t="shared" ref="E201:E234" si="34">E200+1</f>
        <v>3</v>
      </c>
      <c r="F201" s="15" t="str">
        <f t="shared" si="32"/>
        <v>HALKB TI Equity</v>
      </c>
    </row>
    <row r="202" spans="1:6" x14ac:dyDescent="0.2">
      <c r="A202" s="15">
        <f t="shared" si="33"/>
        <v>4</v>
      </c>
      <c r="B202" s="18" t="str">
        <f>IF(ISERROR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=TRUE,$G$4,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)</f>
        <v>HEKTS TI Equity</v>
      </c>
      <c r="C202" s="15">
        <f t="shared" si="30"/>
        <v>4</v>
      </c>
      <c r="D202" s="15" t="str">
        <f t="shared" si="31"/>
        <v>HEKTS TI Equity</v>
      </c>
      <c r="E202" s="15">
        <f t="shared" si="34"/>
        <v>4</v>
      </c>
      <c r="F202" s="15" t="str">
        <f t="shared" si="32"/>
        <v>HEKTS TI Equity</v>
      </c>
    </row>
    <row r="203" spans="1:6" x14ac:dyDescent="0.2">
      <c r="A203" s="15">
        <f t="shared" si="33"/>
        <v>5</v>
      </c>
      <c r="B203" s="18" t="str">
        <f>IF(ISERROR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=TRUE,$G$4,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)</f>
        <v>MGROS TI Equity</v>
      </c>
      <c r="C203" s="15">
        <f t="shared" si="30"/>
        <v>10</v>
      </c>
      <c r="D203" s="15" t="str">
        <f t="shared" si="31"/>
        <v>MGROS TI Equity</v>
      </c>
      <c r="E203" s="15">
        <f t="shared" si="34"/>
        <v>5</v>
      </c>
      <c r="F203" s="15" t="str">
        <f t="shared" si="32"/>
        <v>KCHOL TI Equity</v>
      </c>
    </row>
    <row r="204" spans="1:6" x14ac:dyDescent="0.2">
      <c r="A204" s="15">
        <f t="shared" si="33"/>
        <v>6</v>
      </c>
      <c r="B204" s="18" t="str">
        <f>IF(ISERROR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=TRUE,$G$4,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)</f>
        <v>HALKB TI Equity</v>
      </c>
      <c r="C204" s="15">
        <f t="shared" si="30"/>
        <v>3</v>
      </c>
      <c r="D204" s="15" t="str">
        <f t="shared" si="31"/>
        <v>HALKB TI Equity</v>
      </c>
      <c r="E204" s="15">
        <f t="shared" si="34"/>
        <v>6</v>
      </c>
      <c r="F204" s="15" t="str">
        <f t="shared" si="32"/>
        <v>KOZAA TI Equity</v>
      </c>
    </row>
    <row r="205" spans="1:6" x14ac:dyDescent="0.2">
      <c r="A205" s="15">
        <f t="shared" si="33"/>
        <v>7</v>
      </c>
      <c r="B205" s="18" t="str">
        <f>IF(ISERROR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=TRUE,$G$4,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)</f>
        <v>KCHOL TI Equity</v>
      </c>
      <c r="C205" s="15">
        <f t="shared" si="30"/>
        <v>5</v>
      </c>
      <c r="D205" s="15" t="str">
        <f t="shared" si="31"/>
        <v>KCHOL TI Equity</v>
      </c>
      <c r="E205" s="15">
        <f t="shared" si="34"/>
        <v>7</v>
      </c>
      <c r="F205" s="15" t="str">
        <f t="shared" si="32"/>
        <v>KOZAL TI Equity</v>
      </c>
    </row>
    <row r="206" spans="1:6" x14ac:dyDescent="0.2">
      <c r="A206" s="15">
        <f t="shared" si="33"/>
        <v>8</v>
      </c>
      <c r="B206" s="18" t="str">
        <f>IF(ISERROR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=TRUE,$G$4,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)</f>
        <v>KOZAL TI Equity</v>
      </c>
      <c r="C206" s="15">
        <f t="shared" si="30"/>
        <v>7</v>
      </c>
      <c r="D206" s="15" t="str">
        <f t="shared" si="31"/>
        <v>KOZAL TI Equity</v>
      </c>
      <c r="E206" s="15">
        <f t="shared" si="34"/>
        <v>8</v>
      </c>
      <c r="F206" s="15" t="str">
        <f t="shared" si="32"/>
        <v>KRDMD TI Equity</v>
      </c>
    </row>
    <row r="207" spans="1:6" x14ac:dyDescent="0.2">
      <c r="A207" s="15">
        <f t="shared" si="33"/>
        <v>9</v>
      </c>
      <c r="B207" s="18" t="str">
        <f>IF(ISERROR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=TRUE,$G$4,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)</f>
        <v>YKBNK TI Equity</v>
      </c>
      <c r="C207" s="15">
        <f t="shared" si="30"/>
        <v>14</v>
      </c>
      <c r="D207" s="15" t="str">
        <f t="shared" si="31"/>
        <v>YKBNK TI Equity</v>
      </c>
      <c r="E207" s="15">
        <f t="shared" si="34"/>
        <v>9</v>
      </c>
      <c r="F207" s="15" t="str">
        <f t="shared" si="32"/>
        <v>MAVI TI Equity</v>
      </c>
    </row>
    <row r="208" spans="1:6" x14ac:dyDescent="0.2">
      <c r="A208" s="15">
        <f t="shared" si="33"/>
        <v>10</v>
      </c>
      <c r="B208" s="18" t="str">
        <f>IF(ISERROR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=TRUE,$G$4,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)</f>
        <v>MAVI TI Equity</v>
      </c>
      <c r="C208" s="15">
        <f t="shared" si="30"/>
        <v>9</v>
      </c>
      <c r="D208" s="15" t="str">
        <f t="shared" si="31"/>
        <v>MAVI TI Equity</v>
      </c>
      <c r="E208" s="15">
        <f t="shared" si="34"/>
        <v>10</v>
      </c>
      <c r="F208" s="15" t="str">
        <f t="shared" si="32"/>
        <v>MGROS TI Equity</v>
      </c>
    </row>
    <row r="209" spans="1:6" x14ac:dyDescent="0.2">
      <c r="A209" s="15">
        <f t="shared" si="33"/>
        <v>11</v>
      </c>
      <c r="B209" s="18" t="str">
        <f>IF(ISERROR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=TRUE,$G$4,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)</f>
        <v>TCELL TI Equity</v>
      </c>
      <c r="C209" s="15">
        <f t="shared" si="30"/>
        <v>12</v>
      </c>
      <c r="D209" s="15" t="str">
        <f t="shared" si="31"/>
        <v>TCELL TI Equity</v>
      </c>
      <c r="E209" s="15">
        <f t="shared" si="34"/>
        <v>11</v>
      </c>
      <c r="F209" s="15" t="str">
        <f t="shared" si="32"/>
        <v>TAVHL TI Equity</v>
      </c>
    </row>
    <row r="210" spans="1:6" x14ac:dyDescent="0.2">
      <c r="A210" s="15">
        <f t="shared" si="33"/>
        <v>12</v>
      </c>
      <c r="B210" s="18" t="str">
        <f>IF(ISERROR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=TRUE,$G$4,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)</f>
        <v>GARAN TI Equity</v>
      </c>
      <c r="C210" s="15">
        <f t="shared" si="30"/>
        <v>2</v>
      </c>
      <c r="D210" s="15" t="str">
        <f t="shared" si="31"/>
        <v>GARAN TI Equity</v>
      </c>
      <c r="E210" s="15">
        <f t="shared" si="34"/>
        <v>12</v>
      </c>
      <c r="F210" s="15" t="str">
        <f t="shared" si="32"/>
        <v>TCELL TI Equity</v>
      </c>
    </row>
    <row r="211" spans="1:6" x14ac:dyDescent="0.2">
      <c r="A211" s="15">
        <f t="shared" si="33"/>
        <v>13</v>
      </c>
      <c r="B211" s="18" t="str">
        <f>IF(ISERROR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=TRUE,$G$4,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)</f>
        <v>ZZZZZZZ</v>
      </c>
      <c r="C211" s="15">
        <f t="shared" si="30"/>
        <v>36</v>
      </c>
      <c r="D211" s="15" t="str">
        <f t="shared" si="31"/>
        <v>ZZZZZZZ</v>
      </c>
      <c r="E211" s="15">
        <f t="shared" si="34"/>
        <v>13</v>
      </c>
      <c r="F211" s="15" t="str">
        <f t="shared" si="32"/>
        <v>TTRAK TI Equity</v>
      </c>
    </row>
    <row r="212" spans="1:6" x14ac:dyDescent="0.2">
      <c r="A212" s="15">
        <f t="shared" si="33"/>
        <v>14</v>
      </c>
      <c r="B212" s="18" t="str">
        <f>IF(ISERROR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=TRUE,$G$4,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)</f>
        <v>ZZZZZZZ</v>
      </c>
      <c r="C212" s="15">
        <f t="shared" si="30"/>
        <v>36</v>
      </c>
      <c r="D212" s="15" t="str">
        <f t="shared" si="31"/>
        <v>ZZZZZZZ</v>
      </c>
      <c r="E212" s="15">
        <f t="shared" si="34"/>
        <v>14</v>
      </c>
      <c r="F212" s="15" t="str">
        <f t="shared" si="32"/>
        <v>YKBNK TI Equity</v>
      </c>
    </row>
    <row r="213" spans="1:6" x14ac:dyDescent="0.2">
      <c r="A213" s="15">
        <f t="shared" si="33"/>
        <v>15</v>
      </c>
      <c r="B213" s="18" t="str">
        <f>IF(ISERROR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=TRUE,$G$4,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)</f>
        <v>ZZZZZZZ</v>
      </c>
      <c r="C213" s="15">
        <f t="shared" si="30"/>
        <v>36</v>
      </c>
      <c r="D213" s="15" t="str">
        <f t="shared" si="31"/>
        <v>ZZZZZZZ</v>
      </c>
      <c r="E213" s="15">
        <f t="shared" si="34"/>
        <v>15</v>
      </c>
      <c r="F213" s="15" t="str">
        <f t="shared" si="32"/>
        <v/>
      </c>
    </row>
    <row r="214" spans="1:6" x14ac:dyDescent="0.2">
      <c r="A214" s="15">
        <f t="shared" si="33"/>
        <v>16</v>
      </c>
      <c r="B214" s="18" t="str">
        <f>IF(ISERROR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=TRUE,$G$4,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)</f>
        <v>ZZZZZZZ</v>
      </c>
      <c r="C214" s="15">
        <f t="shared" si="30"/>
        <v>36</v>
      </c>
      <c r="D214" s="15" t="str">
        <f t="shared" si="31"/>
        <v>ZZZZZZZ</v>
      </c>
      <c r="E214" s="15">
        <f t="shared" si="34"/>
        <v>16</v>
      </c>
      <c r="F214" s="15" t="str">
        <f t="shared" si="32"/>
        <v/>
      </c>
    </row>
    <row r="215" spans="1:6" x14ac:dyDescent="0.2">
      <c r="A215" s="15">
        <f t="shared" si="33"/>
        <v>17</v>
      </c>
      <c r="B215" s="18" t="str">
        <f>IF(ISERROR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=TRUE,$G$4,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)</f>
        <v>ZZZZZZZ</v>
      </c>
      <c r="C215" s="15">
        <f t="shared" si="30"/>
        <v>36</v>
      </c>
      <c r="D215" s="15" t="str">
        <f t="shared" si="31"/>
        <v>ZZZZZZZ</v>
      </c>
      <c r="E215" s="15">
        <f t="shared" si="34"/>
        <v>17</v>
      </c>
      <c r="F215" s="15" t="str">
        <f t="shared" si="32"/>
        <v/>
      </c>
    </row>
    <row r="216" spans="1:6" x14ac:dyDescent="0.2">
      <c r="A216" s="15">
        <f t="shared" si="33"/>
        <v>18</v>
      </c>
      <c r="B216" s="18" t="str">
        <f>IF(ISERROR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=TRUE,$G$4,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)</f>
        <v>ZZZZZZZ</v>
      </c>
      <c r="C216" s="15">
        <f t="shared" si="30"/>
        <v>36</v>
      </c>
      <c r="D216" s="15" t="str">
        <f t="shared" si="31"/>
        <v>ZZZZZZZ</v>
      </c>
      <c r="E216" s="15">
        <f t="shared" si="34"/>
        <v>18</v>
      </c>
      <c r="F216" s="15" t="str">
        <f t="shared" si="32"/>
        <v/>
      </c>
    </row>
    <row r="217" spans="1:6" x14ac:dyDescent="0.2">
      <c r="A217" s="15">
        <f t="shared" ref="A217:A234" si="35">A199</f>
        <v>1</v>
      </c>
      <c r="B217" s="23" t="str">
        <f>IF(ISERROR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=TRUE,$G$4,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)</f>
        <v>TAVHL TI Equity</v>
      </c>
      <c r="C217" s="15">
        <f t="shared" si="30"/>
        <v>11</v>
      </c>
      <c r="D217" s="15" t="str">
        <f t="shared" si="31"/>
        <v>TAVHL TI Equity</v>
      </c>
      <c r="E217" s="15">
        <f t="shared" si="34"/>
        <v>19</v>
      </c>
      <c r="F217" s="15" t="str">
        <f t="shared" si="32"/>
        <v/>
      </c>
    </row>
    <row r="218" spans="1:6" x14ac:dyDescent="0.2">
      <c r="A218" s="15">
        <f t="shared" si="35"/>
        <v>2</v>
      </c>
      <c r="B218" s="23" t="str">
        <f>IF(ISERROR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=TRUE,$G$4,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)</f>
        <v>KRDMD TI Equity</v>
      </c>
      <c r="C218" s="15">
        <f t="shared" si="30"/>
        <v>8</v>
      </c>
      <c r="D218" s="15" t="str">
        <f t="shared" si="31"/>
        <v>KRDMD TI Equity</v>
      </c>
      <c r="E218" s="15">
        <f t="shared" si="34"/>
        <v>20</v>
      </c>
      <c r="F218" s="15" t="str">
        <f t="shared" si="32"/>
        <v/>
      </c>
    </row>
    <row r="219" spans="1:6" x14ac:dyDescent="0.2">
      <c r="A219" s="15">
        <f t="shared" si="35"/>
        <v>3</v>
      </c>
      <c r="B219" s="23" t="str">
        <f>IF(ISERROR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=TRUE,$G$4,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)</f>
        <v>ZZZZZZZ</v>
      </c>
      <c r="C219" s="15">
        <f t="shared" si="30"/>
        <v>36</v>
      </c>
      <c r="D219" s="15" t="str">
        <f t="shared" si="31"/>
        <v>ZZZZZZZ</v>
      </c>
      <c r="E219" s="15">
        <f t="shared" si="34"/>
        <v>21</v>
      </c>
      <c r="F219" s="15" t="str">
        <f t="shared" si="32"/>
        <v/>
      </c>
    </row>
    <row r="220" spans="1:6" x14ac:dyDescent="0.2">
      <c r="A220" s="15">
        <f t="shared" si="35"/>
        <v>4</v>
      </c>
      <c r="B220" s="23" t="str">
        <f>IF(ISERROR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=TRUE,$G$4,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)</f>
        <v>ZZZZZZZ</v>
      </c>
      <c r="C220" s="15">
        <f t="shared" si="30"/>
        <v>36</v>
      </c>
      <c r="D220" s="15" t="str">
        <f t="shared" si="31"/>
        <v>ZZZZZZZ</v>
      </c>
      <c r="E220" s="15">
        <f t="shared" si="34"/>
        <v>22</v>
      </c>
      <c r="F220" s="15" t="str">
        <f t="shared" si="32"/>
        <v/>
      </c>
    </row>
    <row r="221" spans="1:6" x14ac:dyDescent="0.2">
      <c r="A221" s="15">
        <f t="shared" si="35"/>
        <v>5</v>
      </c>
      <c r="B221" s="23" t="str">
        <f>IF(ISERROR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=TRUE,$G$4,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)</f>
        <v>ZZZZZZZ</v>
      </c>
      <c r="C221" s="15">
        <f t="shared" si="30"/>
        <v>36</v>
      </c>
      <c r="D221" s="15" t="str">
        <f t="shared" si="31"/>
        <v>ZZZZZZZ</v>
      </c>
      <c r="E221" s="15">
        <f t="shared" si="34"/>
        <v>23</v>
      </c>
      <c r="F221" s="15" t="str">
        <f t="shared" si="32"/>
        <v/>
      </c>
    </row>
    <row r="222" spans="1:6" x14ac:dyDescent="0.2">
      <c r="A222" s="15">
        <f t="shared" si="35"/>
        <v>6</v>
      </c>
      <c r="B222" s="23" t="str">
        <f>IF(ISERROR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=TRUE,$G$4,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)</f>
        <v>ZZZZZZZ</v>
      </c>
      <c r="C222" s="15">
        <f t="shared" si="30"/>
        <v>36</v>
      </c>
      <c r="D222" s="15" t="str">
        <f t="shared" si="31"/>
        <v>ZZZZZZZ</v>
      </c>
      <c r="E222" s="15">
        <f t="shared" si="34"/>
        <v>24</v>
      </c>
      <c r="F222" s="15" t="str">
        <f t="shared" si="32"/>
        <v/>
      </c>
    </row>
    <row r="223" spans="1:6" x14ac:dyDescent="0.2">
      <c r="A223" s="15">
        <f t="shared" si="35"/>
        <v>7</v>
      </c>
      <c r="B223" s="23" t="str">
        <f>IF(ISERROR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=TRUE,$G$4,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)</f>
        <v>ZZZZZZZ</v>
      </c>
      <c r="C223" s="15">
        <f t="shared" si="30"/>
        <v>36</v>
      </c>
      <c r="D223" s="15" t="str">
        <f t="shared" si="31"/>
        <v>ZZZZZZZ</v>
      </c>
      <c r="E223" s="15">
        <f t="shared" si="34"/>
        <v>25</v>
      </c>
      <c r="F223" s="15" t="str">
        <f t="shared" si="32"/>
        <v/>
      </c>
    </row>
    <row r="224" spans="1:6" x14ac:dyDescent="0.2">
      <c r="A224" s="15">
        <f t="shared" si="35"/>
        <v>8</v>
      </c>
      <c r="B224" s="23" t="str">
        <f>IF(ISERROR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=TRUE,$G$4,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)</f>
        <v>ZZZZZZZ</v>
      </c>
      <c r="C224" s="15">
        <f t="shared" si="30"/>
        <v>36</v>
      </c>
      <c r="D224" s="15" t="str">
        <f t="shared" si="31"/>
        <v>ZZZZZZZ</v>
      </c>
      <c r="E224" s="15">
        <f t="shared" si="34"/>
        <v>26</v>
      </c>
      <c r="F224" s="15" t="str">
        <f t="shared" si="32"/>
        <v/>
      </c>
    </row>
    <row r="225" spans="1:6" x14ac:dyDescent="0.2">
      <c r="A225" s="15">
        <f t="shared" si="35"/>
        <v>9</v>
      </c>
      <c r="B225" s="23" t="str">
        <f>IF(ISERROR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=TRUE,$G$4,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)</f>
        <v>ZZZZZZZ</v>
      </c>
      <c r="C225" s="15">
        <f t="shared" si="30"/>
        <v>36</v>
      </c>
      <c r="D225" s="15" t="str">
        <f t="shared" si="31"/>
        <v>ZZZZZZZ</v>
      </c>
      <c r="E225" s="15">
        <f t="shared" si="34"/>
        <v>27</v>
      </c>
      <c r="F225" s="15" t="str">
        <f t="shared" si="32"/>
        <v/>
      </c>
    </row>
    <row r="226" spans="1:6" x14ac:dyDescent="0.2">
      <c r="A226" s="15">
        <f t="shared" si="35"/>
        <v>10</v>
      </c>
      <c r="B226" s="23" t="str">
        <f>IF(ISERROR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=TRUE,$G$4,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)</f>
        <v>ZZZZZZZ</v>
      </c>
      <c r="C226" s="15">
        <f t="shared" si="30"/>
        <v>36</v>
      </c>
      <c r="D226" s="15" t="str">
        <f t="shared" si="31"/>
        <v>ZZZZZZZ</v>
      </c>
      <c r="E226" s="15">
        <f t="shared" si="34"/>
        <v>28</v>
      </c>
      <c r="F226" s="15" t="str">
        <f t="shared" si="32"/>
        <v/>
      </c>
    </row>
    <row r="227" spans="1:6" x14ac:dyDescent="0.2">
      <c r="A227" s="15">
        <f t="shared" si="35"/>
        <v>11</v>
      </c>
      <c r="B227" s="23" t="str">
        <f>IF(ISERROR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=TRUE,$G$4,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)</f>
        <v>ZZZZZZZ</v>
      </c>
      <c r="C227" s="15">
        <f t="shared" si="30"/>
        <v>36</v>
      </c>
      <c r="D227" s="15" t="str">
        <f t="shared" si="31"/>
        <v>ZZZZZZZ</v>
      </c>
      <c r="E227" s="15">
        <f t="shared" si="34"/>
        <v>29</v>
      </c>
      <c r="F227" s="15" t="str">
        <f t="shared" si="32"/>
        <v/>
      </c>
    </row>
    <row r="228" spans="1:6" x14ac:dyDescent="0.2">
      <c r="A228" s="15">
        <f t="shared" si="35"/>
        <v>12</v>
      </c>
      <c r="B228" s="23" t="str">
        <f>IF(ISERROR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=TRUE,$G$4,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)</f>
        <v>ZZZZZZZ</v>
      </c>
      <c r="C228" s="15">
        <f t="shared" si="30"/>
        <v>36</v>
      </c>
      <c r="D228" s="15" t="str">
        <f t="shared" si="31"/>
        <v>ZZZZZZZ</v>
      </c>
      <c r="E228" s="15">
        <f t="shared" si="34"/>
        <v>30</v>
      </c>
      <c r="F228" s="15" t="str">
        <f t="shared" si="32"/>
        <v/>
      </c>
    </row>
    <row r="229" spans="1:6" x14ac:dyDescent="0.2">
      <c r="A229" s="15">
        <f t="shared" si="35"/>
        <v>13</v>
      </c>
      <c r="B229" s="23" t="str">
        <f>IF(ISERROR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=TRUE,$G$4,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)</f>
        <v>ZZZZZZZ</v>
      </c>
      <c r="C229" s="15">
        <f t="shared" si="30"/>
        <v>36</v>
      </c>
      <c r="D229" s="15" t="str">
        <f t="shared" si="31"/>
        <v>ZZZZZZZ</v>
      </c>
      <c r="E229" s="15">
        <f t="shared" si="34"/>
        <v>31</v>
      </c>
      <c r="F229" s="15" t="str">
        <f t="shared" si="32"/>
        <v/>
      </c>
    </row>
    <row r="230" spans="1:6" x14ac:dyDescent="0.2">
      <c r="A230" s="15">
        <f t="shared" si="35"/>
        <v>14</v>
      </c>
      <c r="B230" s="23" t="str">
        <f>IF(ISERROR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=TRUE,$G$4,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)</f>
        <v>ZZZZZZZ</v>
      </c>
      <c r="C230" s="15">
        <f t="shared" si="30"/>
        <v>36</v>
      </c>
      <c r="D230" s="15" t="str">
        <f t="shared" si="31"/>
        <v>ZZZZZZZ</v>
      </c>
      <c r="E230" s="15">
        <f t="shared" si="34"/>
        <v>32</v>
      </c>
      <c r="F230" s="15" t="str">
        <f t="shared" si="32"/>
        <v/>
      </c>
    </row>
    <row r="231" spans="1:6" x14ac:dyDescent="0.2">
      <c r="A231" s="15">
        <f t="shared" si="35"/>
        <v>15</v>
      </c>
      <c r="B231" s="23" t="str">
        <f>IF(ISERROR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=TRUE,$G$4,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)</f>
        <v>ZZZZZZZ</v>
      </c>
      <c r="C231" s="15">
        <f t="shared" si="30"/>
        <v>36</v>
      </c>
      <c r="D231" s="15" t="str">
        <f t="shared" si="31"/>
        <v>ZZZZZZZ</v>
      </c>
      <c r="E231" s="15">
        <f t="shared" si="34"/>
        <v>33</v>
      </c>
      <c r="F231" s="15" t="str">
        <f t="shared" si="32"/>
        <v/>
      </c>
    </row>
    <row r="232" spans="1:6" x14ac:dyDescent="0.2">
      <c r="A232" s="15">
        <f t="shared" si="35"/>
        <v>16</v>
      </c>
      <c r="B232" s="23" t="str">
        <f>IF(ISERROR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=TRUE,$G$4,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)</f>
        <v>ZZZZZZZ</v>
      </c>
      <c r="C232" s="15">
        <f t="shared" si="30"/>
        <v>36</v>
      </c>
      <c r="D232" s="15" t="str">
        <f t="shared" si="31"/>
        <v>ZZZZZZZ</v>
      </c>
      <c r="E232" s="15">
        <f t="shared" si="34"/>
        <v>34</v>
      </c>
      <c r="F232" s="15" t="str">
        <f t="shared" si="32"/>
        <v/>
      </c>
    </row>
    <row r="233" spans="1:6" x14ac:dyDescent="0.2">
      <c r="A233" s="15">
        <f t="shared" si="35"/>
        <v>17</v>
      </c>
      <c r="B233" s="23" t="str">
        <f>IF(ISERROR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=TRUE,$G$4,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)</f>
        <v>ZZZZZZZ</v>
      </c>
      <c r="C233" s="15">
        <f t="shared" si="30"/>
        <v>36</v>
      </c>
      <c r="D233" s="15" t="str">
        <f t="shared" si="31"/>
        <v>ZZZZZZZ</v>
      </c>
      <c r="E233" s="15">
        <f t="shared" si="34"/>
        <v>35</v>
      </c>
      <c r="F233" s="15" t="str">
        <f t="shared" si="32"/>
        <v/>
      </c>
    </row>
    <row r="234" spans="1:6" x14ac:dyDescent="0.2">
      <c r="A234" s="15">
        <f t="shared" si="35"/>
        <v>18</v>
      </c>
      <c r="B234" s="23" t="str">
        <f>IF(ISERROR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=TRUE,$G$4,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)</f>
        <v>ZZZZZZZ</v>
      </c>
      <c r="C234" s="15">
        <f t="shared" si="30"/>
        <v>36</v>
      </c>
      <c r="D234" s="15" t="str">
        <f t="shared" si="31"/>
        <v>ZZZZZZZ</v>
      </c>
      <c r="E234" s="15">
        <f t="shared" si="34"/>
        <v>36</v>
      </c>
      <c r="F234" s="15" t="str">
        <f t="shared" si="32"/>
        <v/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Belge" ma:contentTypeID="0x010100BAECC974E2743F4CA7091252910FFC04" ma:contentTypeVersion="40" ma:contentTypeDescription="Yeni belge oluşturun." ma:contentTypeScope="" ma:versionID="bd231da13791d714ac019420d82bfa12">
  <xsd:schema xmlns:xsd="http://www.w3.org/2001/XMLSchema" xmlns:xs="http://www.w3.org/2001/XMLSchema" xmlns:p="http://schemas.microsoft.com/office/2006/metadata/properties" xmlns:ns2="8ed33e91-dfa0-425b-bc8c-5e653134820d" xmlns:ns3="380cdb1d-a242-4ca6-832c-91492035c7e4" xmlns:ns4="96313e3c-74b0-4143-b377-6332ab907125" xmlns:ns5="68a7fc7a-53da-488b-91fa-18c291982698" targetNamespace="http://schemas.microsoft.com/office/2006/metadata/properties" ma:root="true" ma:fieldsID="2b2aa58897bd74d32784658f99023823" ns2:_="" ns3:_="" ns4:_="" ns5:_="">
    <xsd:import namespace="8ed33e91-dfa0-425b-bc8c-5e653134820d"/>
    <xsd:import namespace="380cdb1d-a242-4ca6-832c-91492035c7e4"/>
    <xsd:import namespace="96313e3c-74b0-4143-b377-6332ab907125"/>
    <xsd:import namespace="68a7fc7a-53da-488b-91fa-18c291982698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3:ReportDate" minOccurs="0"/>
                <xsd:element ref="ns3:Description0" minOccurs="0"/>
                <xsd:element ref="ns4:ContentLanguage" minOccurs="0"/>
                <xsd:element ref="ns5:RaporTaglariEN" minOccurs="0"/>
                <xsd:element ref="ns5:RaporTaglariTR" minOccurs="0"/>
                <xsd:element ref="ns5:ReportCategory" minOccurs="0"/>
                <xsd:element ref="ns5:ReportSubCategory" minOccurs="0"/>
                <xsd:element ref="ns5:ReportTemplate" minOccurs="0"/>
                <xsd:element ref="ns5:ReportAnalyst" minOccurs="0"/>
                <xsd:element ref="ns5:SirketAnalist" minOccurs="0"/>
                <xsd:element ref="ns5:SirketSekto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d33e91-dfa0-425b-bc8c-5e653134820d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üm Sınıflandırmayı Yakala Sütunu" ma:description="" ma:hidden="true" ma:list="{6594e425-da78-4a78-b438-7a58ed415a95}" ma:internalName="TaxCatchAll" ma:showField="CatchAllData" ma:web="8ed33e91-dfa0-425b-bc8c-5e653134820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0cdb1d-a242-4ca6-832c-91492035c7e4" elementFormDefault="qualified">
    <xsd:import namespace="http://schemas.microsoft.com/office/2006/documentManagement/types"/>
    <xsd:import namespace="http://schemas.microsoft.com/office/infopath/2007/PartnerControls"/>
    <xsd:element name="ReportDate" ma:index="9" nillable="true" ma:displayName="ReportDate" ma:default="[today]" ma:format="DateTime" ma:internalName="ReportDate">
      <xsd:simpleType>
        <xsd:restriction base="dms:DateTime"/>
      </xsd:simpleType>
    </xsd:element>
    <xsd:element name="Description0" ma:index="10" nillable="true" ma:displayName="Description" ma:internalName="Description0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313e3c-74b0-4143-b377-6332ab907125" elementFormDefault="qualified">
    <xsd:import namespace="http://schemas.microsoft.com/office/2006/documentManagement/types"/>
    <xsd:import namespace="http://schemas.microsoft.com/office/infopath/2007/PartnerControls"/>
    <xsd:element name="ContentLanguage" ma:index="11" nillable="true" ma:displayName="ContentLanguage" ma:default="TR" ma:format="Dropdown" ma:internalName="ContentLanguage">
      <xsd:simpleType>
        <xsd:restriction base="dms:Choice">
          <xsd:enumeration value="TR"/>
          <xsd:enumeration value="E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a7fc7a-53da-488b-91fa-18c291982698" elementFormDefault="qualified">
    <xsd:import namespace="http://schemas.microsoft.com/office/2006/documentManagement/types"/>
    <xsd:import namespace="http://schemas.microsoft.com/office/infopath/2007/PartnerControls"/>
    <xsd:element name="RaporTaglariEN" ma:index="12" nillable="true" ma:displayName="RaporTaglariEN" ma:list="{57023484-1a63-4069-b31b-9b9704a2bf81}" ma:internalName="RaporTaglariEN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aporTaglariTR" ma:index="13" nillable="true" ma:displayName="RaporTaglariTR" ma:list="{35633c14-5e15-4cdf-ae5f-204c86930876}" ma:internalName="RaporTaglariTR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eportCategory" ma:index="14" nillable="true" ma:displayName="ReportCategory" ma:list="{c5516b3f-04cc-475a-b438-9cd913452f0a}" ma:internalName="ReportCategory" ma:showField="Title">
      <xsd:simpleType>
        <xsd:restriction base="dms:Lookup"/>
      </xsd:simpleType>
    </xsd:element>
    <xsd:element name="ReportSubCategory" ma:index="15" nillable="true" ma:displayName="ReportSubCategory" ma:list="{09081ed4-d2cb-4fba-963f-baceead968a1}" ma:internalName="ReportSubCategory" ma:showField="Title">
      <xsd:simpleType>
        <xsd:restriction base="dms:Lookup"/>
      </xsd:simpleType>
    </xsd:element>
    <xsd:element name="ReportTemplate" ma:index="16" nillable="true" ma:displayName="Gönderim Şablonu" ma:list="{49af51e5-f34f-49e6-a318-00870679f984}" ma:internalName="ReportTemplate" ma:readOnly="false" ma:showField="Title">
      <xsd:simpleType>
        <xsd:restriction base="dms:Lookup"/>
      </xsd:simpleType>
    </xsd:element>
    <xsd:element name="ReportAnalyst" ma:index="17" nillable="true" ma:displayName="ReportAnalyst" ma:list="{6c89558f-911c-4cf2-af12-93fc482480d2}" ma:internalName="ReportAnalyst" ma:showField="Title">
      <xsd:simpleType>
        <xsd:restriction base="dms:Lookup"/>
      </xsd:simpleType>
    </xsd:element>
    <xsd:element name="SirketAnalist" ma:index="18" nillable="true" ma:displayName="SirketAnalist" ma:internalName="SirketAnalist">
      <xsd:simpleType>
        <xsd:restriction base="dms:Text">
          <xsd:maxLength value="255"/>
        </xsd:restriction>
      </xsd:simpleType>
    </xsd:element>
    <xsd:element name="SirketSektor" ma:index="19" nillable="true" ma:displayName="SirketSektor" ma:internalName="SirketSektor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İçerik Türü"/>
        <xsd:element ref="dc:title" minOccurs="0" maxOccurs="1" ma:index="4" ma:displayName="Başlı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ed33e91-dfa0-425b-bc8c-5e653134820d"/>
    <ReportTemplate xmlns="68a7fc7a-53da-488b-91fa-18c291982698">109</ReportTemplate>
    <ReportAnalyst xmlns="68a7fc7a-53da-488b-91fa-18c291982698" xsi:nil="true"/>
    <ContentLanguage xmlns="96313e3c-74b0-4143-b377-6332ab907125">TR</ContentLanguage>
    <SirketSektor xmlns="68a7fc7a-53da-488b-91fa-18c291982698" xsi:nil="true"/>
    <ReportCategory xmlns="68a7fc7a-53da-488b-91fa-18c291982698">9</ReportCategory>
    <Description0 xmlns="380cdb1d-a242-4ca6-832c-91492035c7e4">İş Yatırım - Alfa Avcısı 25.02.2020</Description0>
    <SirketAnalist xmlns="68a7fc7a-53da-488b-91fa-18c291982698" xsi:nil="true"/>
    <ReportSubCategory xmlns="68a7fc7a-53da-488b-91fa-18c291982698" xsi:nil="true"/>
    <ReportDate xmlns="380cdb1d-a242-4ca6-832c-91492035c7e4">2020-02-25T05:42:12+00:00</ReportDate>
    <RaporTaglariEN xmlns="68a7fc7a-53da-488b-91fa-18c291982698"/>
    <RaporTaglariTR xmlns="68a7fc7a-53da-488b-91fa-18c291982698">
      <Value>1</Value>
      <Value>2</Value>
      <Value>3</Value>
      <Value>4</Value>
      <Value>5</Value>
      <Value>6</Value>
      <Value>7</Value>
      <Value>9</Value>
      <Value>10</Value>
      <Value>11</Value>
      <Value>12</Value>
      <Value>13</Value>
      <Value>14</Value>
      <Value>15</Value>
      <Value>16</Value>
      <Value>17</Value>
      <Value>18</Value>
      <Value>19</Value>
      <Value>20</Value>
      <Value>21</Value>
      <Value>22</Value>
      <Value>23</Value>
      <Value>24</Value>
      <Value>25</Value>
      <Value>26</Value>
      <Value>27</Value>
    </RaporTaglariTR>
  </documentManagement>
</p:properties>
</file>

<file path=customXml/itemProps1.xml><?xml version="1.0" encoding="utf-8"?>
<ds:datastoreItem xmlns:ds="http://schemas.openxmlformats.org/officeDocument/2006/customXml" ds:itemID="{2927AFEB-C231-44D0-8CAC-BB1BC8A28BC4}"/>
</file>

<file path=customXml/itemProps2.xml><?xml version="1.0" encoding="utf-8"?>
<ds:datastoreItem xmlns:ds="http://schemas.openxmlformats.org/officeDocument/2006/customXml" ds:itemID="{D6E6269E-86F8-4921-B975-521800EC5AFE}"/>
</file>

<file path=customXml/itemProps3.xml><?xml version="1.0" encoding="utf-8"?>
<ds:datastoreItem xmlns:ds="http://schemas.openxmlformats.org/officeDocument/2006/customXml" ds:itemID="{A72AE4A0-F6D3-4308-B4F6-E80AAC807E6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Sonuc</vt:lpstr>
      <vt:lpstr>X1</vt:lpstr>
      <vt:lpstr>X2</vt:lpstr>
      <vt:lpstr>X3</vt:lpstr>
      <vt:lpstr>X4</vt:lpstr>
      <vt:lpstr>X5</vt:lpstr>
      <vt:lpstr>X6</vt:lpstr>
      <vt:lpstr>Alf</vt:lpstr>
      <vt:lpstr>Sonuc!Print_Area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İş Yatırım - Alfa Avcısı 25.02.2020</dc:title>
  <dc:creator>Windows User</dc:creator>
  <cp:lastModifiedBy>Is Investment Research</cp:lastModifiedBy>
  <cp:lastPrinted>2017-10-24T09:53:26Z</cp:lastPrinted>
  <dcterms:created xsi:type="dcterms:W3CDTF">2017-10-13T08:36:27Z</dcterms:created>
  <dcterms:modified xsi:type="dcterms:W3CDTF">2020-02-25T05:07:04Z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0x010100BAECC974E2743F4CA7091252910FFC04</vt:lpwstr>
  </property>
</Properties>
</file>